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18" activeTab="0"/>
  </bookViews>
  <sheets>
    <sheet name="1. SUB. GENERAL " sheetId="1" r:id="rId1"/>
    <sheet name="2. SUB. CONOCIMIENTO DEL RIESGO" sheetId="2" r:id="rId2"/>
    <sheet name="3. SUB. REDUCCIÓN RIESGO" sheetId="3" r:id="rId3"/>
    <sheet name="4. SUB. MANEJO DE DESASTRES" sheetId="4" r:id="rId4"/>
    <sheet name="5. COOPERACIÓN INTERNACIONAL" sheetId="5" r:id="rId5"/>
    <sheet name="7. ADMINISTRATIVA " sheetId="6" r:id="rId6"/>
    <sheet name="6. GRUPO DE CONTRATACIÓN" sheetId="7" r:id="rId7"/>
    <sheet name="8. FINANCIERA" sheetId="8" r:id="rId8"/>
    <sheet name="9. GRUPO DE TALENTO HUMANO" sheetId="9" r:id="rId9"/>
    <sheet name="10. JURIDICA" sheetId="10" r:id="rId10"/>
    <sheet name="11. COMUNICACIONES " sheetId="11" r:id="rId11"/>
    <sheet name="12. PLANEACIÓN" sheetId="12" r:id="rId12"/>
    <sheet name="13. SEC GRAL " sheetId="13" r:id="rId13"/>
  </sheets>
  <externalReferences>
    <externalReference r:id="rId16"/>
  </externalReferences>
  <definedNames>
    <definedName name="__xlnm._FilterDatabase_1" localSheetId="0">#REF!</definedName>
    <definedName name="__xlnm._FilterDatabase_1" localSheetId="9">#REF!</definedName>
    <definedName name="__xlnm._FilterDatabase_1" localSheetId="10">#REF!</definedName>
    <definedName name="__xlnm._FilterDatabase_1" localSheetId="11">#REF!</definedName>
    <definedName name="__xlnm._FilterDatabase_1" localSheetId="12">#REF!</definedName>
    <definedName name="__xlnm._FilterDatabase_1" localSheetId="1">#REF!</definedName>
    <definedName name="__xlnm._FilterDatabase_1" localSheetId="3">#REF!</definedName>
    <definedName name="__xlnm._FilterDatabase_1" localSheetId="4">#REF!</definedName>
    <definedName name="__xlnm._FilterDatabase_1" localSheetId="6">#REF!</definedName>
    <definedName name="__xlnm._FilterDatabase_1" localSheetId="5">#REF!</definedName>
    <definedName name="__xlnm._FilterDatabase_1" localSheetId="7">#REF!</definedName>
    <definedName name="__xlnm._FilterDatabase_1" localSheetId="8">#REF!</definedName>
    <definedName name="__xlnm._FilterDatabase_1">#REF!</definedName>
    <definedName name="_xlnm.Print_Area" localSheetId="0">'1. SUB. GENERAL '!$A$1:$AD$44</definedName>
    <definedName name="_xlnm.Print_Area" localSheetId="9">'10. JURIDICA'!$A$1:$AD$41</definedName>
    <definedName name="_xlnm.Print_Area" localSheetId="10">'11. COMUNICACIONES '!$A$1:$AD$52</definedName>
    <definedName name="_xlnm.Print_Area" localSheetId="11">'12. PLANEACIÓN'!$A$1:$AE$103</definedName>
    <definedName name="_xlnm.Print_Area" localSheetId="12">'13. SEC GRAL '!$A$1:$AD$49</definedName>
    <definedName name="_xlnm.Print_Area" localSheetId="1">'2. SUB. CONOCIMIENTO DEL RIESGO'!$A$1:$AG$83</definedName>
    <definedName name="_xlnm.Print_Area" localSheetId="2">'3. SUB. REDUCCIÓN RIESGO'!$A$1:$AJ$81</definedName>
    <definedName name="_xlnm.Print_Area" localSheetId="3">'4. SUB. MANEJO DE DESASTRES'!$A$1:$AE$71</definedName>
    <definedName name="_xlnm.Print_Area" localSheetId="4">'5. COOPERACIÓN INTERNACIONAL'!$A$1:$AD$44</definedName>
    <definedName name="_xlnm.Print_Area" localSheetId="6">'6. GRUPO DE CONTRATACIÓN'!$A$1:$AD$37</definedName>
    <definedName name="_xlnm.Print_Area" localSheetId="5">'7. ADMINISTRATIVA '!$A$1:$AD$73</definedName>
    <definedName name="_xlnm.Print_Area" localSheetId="7">'8. FINANCIERA'!$A$1:$AD$52</definedName>
    <definedName name="_xlnm.Print_Area" localSheetId="8">'9. GRUPO DE TALENTO HUMANO'!$A$1:$AD$96</definedName>
    <definedName name="Componentes">'[1]EJEC. X COMPONENTE'!$C$24:$C$34</definedName>
  </definedNames>
  <calcPr fullCalcOnLoad="1"/>
</workbook>
</file>

<file path=xl/comments1.xml><?xml version="1.0" encoding="utf-8"?>
<comments xmlns="http://schemas.openxmlformats.org/spreadsheetml/2006/main">
  <authors>
    <author>Carmen Lorena Chavez</author>
  </authors>
  <commentList>
    <comment ref="D28" authorId="0">
      <text>
        <r>
          <rPr>
            <b/>
            <sz val="9"/>
            <rFont val="Tahoma"/>
            <family val="2"/>
          </rPr>
          <t>Carmen Lorena Chavez:</t>
        </r>
        <r>
          <rPr>
            <sz val="9"/>
            <rFont val="Tahoma"/>
            <family val="2"/>
          </rPr>
          <t xml:space="preserve">
Actividad liderada desde la SRR</t>
        </r>
      </text>
    </comment>
  </commentList>
</comments>
</file>

<file path=xl/comments12.xml><?xml version="1.0" encoding="utf-8"?>
<comments xmlns="http://schemas.openxmlformats.org/spreadsheetml/2006/main">
  <authors>
    <author>Hellen Rojas</author>
    <author>Angela Roa</author>
  </authors>
  <commentList>
    <comment ref="D46" authorId="0">
      <text>
        <r>
          <rPr>
            <b/>
            <sz val="9"/>
            <rFont val="Tahoma"/>
            <family val="2"/>
          </rPr>
          <t>Hellen Rojas:</t>
        </r>
        <r>
          <rPr>
            <sz val="9"/>
            <rFont val="Tahoma"/>
            <family val="2"/>
          </rPr>
          <t xml:space="preserve">
ajustar año en sharepont 2016</t>
        </r>
      </text>
    </comment>
    <comment ref="D64" authorId="0">
      <text>
        <r>
          <rPr>
            <b/>
            <sz val="9"/>
            <rFont val="Tahoma"/>
            <family val="2"/>
          </rPr>
          <t>Hellen Rojas:</t>
        </r>
        <r>
          <rPr>
            <sz val="9"/>
            <rFont val="Tahoma"/>
            <family val="2"/>
          </rPr>
          <t xml:space="preserve">
Revisar redacción </t>
        </r>
      </text>
    </comment>
    <comment ref="F73" authorId="1">
      <text>
        <r>
          <rPr>
            <b/>
            <sz val="9"/>
            <rFont val="Tahoma"/>
            <family val="2"/>
          </rPr>
          <t>Angela Roa:</t>
        </r>
        <r>
          <rPr>
            <sz val="9"/>
            <rFont val="Tahoma"/>
            <family val="2"/>
          </rPr>
          <t xml:space="preserve">
Pendiente hasta aprobación de Plan. 
</t>
        </r>
      </text>
    </comment>
    <comment ref="D78" authorId="0">
      <text>
        <r>
          <rPr>
            <b/>
            <sz val="9"/>
            <rFont val="Tahoma"/>
            <family val="2"/>
          </rPr>
          <t>Hellen Rojas:</t>
        </r>
        <r>
          <rPr>
            <sz val="9"/>
            <rFont val="Tahoma"/>
            <family val="2"/>
          </rPr>
          <t xml:space="preserve">
revisar redacción en sharepoint </t>
        </r>
      </text>
    </comment>
    <comment ref="F78" authorId="1">
      <text>
        <r>
          <rPr>
            <b/>
            <sz val="9"/>
            <rFont val="Tahoma"/>
            <family val="2"/>
          </rPr>
          <t>Angela Roa:</t>
        </r>
        <r>
          <rPr>
            <sz val="9"/>
            <rFont val="Tahoma"/>
            <family val="2"/>
          </rPr>
          <t xml:space="preserve">
Pendiente hasta aprobación de Plan. 
</t>
        </r>
      </text>
    </comment>
  </commentList>
</comments>
</file>

<file path=xl/comments13.xml><?xml version="1.0" encoding="utf-8"?>
<comments xmlns="http://schemas.openxmlformats.org/spreadsheetml/2006/main">
  <authors>
    <author>Angela Roa</author>
  </authors>
  <commentList>
    <comment ref="E17" authorId="0">
      <text>
        <r>
          <rPr>
            <b/>
            <sz val="9"/>
            <rFont val="Tahoma"/>
            <family val="2"/>
          </rPr>
          <t>Angela Roa:</t>
        </r>
        <r>
          <rPr>
            <sz val="9"/>
            <rFont val="Tahoma"/>
            <family val="2"/>
          </rPr>
          <t xml:space="preserve">
cuantos sectores son..
Minambiente - Mintrabajo - MinSalud - Minvivienda - DNP </t>
        </r>
      </text>
    </comment>
  </commentList>
</comments>
</file>

<file path=xl/comments2.xml><?xml version="1.0" encoding="utf-8"?>
<comments xmlns="http://schemas.openxmlformats.org/spreadsheetml/2006/main">
  <authors>
    <author>Lady Paola Cubides</author>
  </authors>
  <commentList>
    <comment ref="F56" authorId="0">
      <text>
        <r>
          <rPr>
            <b/>
            <sz val="9"/>
            <rFont val="Tahoma"/>
            <family val="2"/>
          </rPr>
          <t>Lady Paola Cubides:</t>
        </r>
        <r>
          <rPr>
            <sz val="9"/>
            <rFont val="Tahoma"/>
            <family val="2"/>
          </rPr>
          <t xml:space="preserve">
dependemos de concepto juridico
</t>
        </r>
      </text>
    </comment>
  </commentList>
</comments>
</file>

<file path=xl/comments3.xml><?xml version="1.0" encoding="utf-8"?>
<comments xmlns="http://schemas.openxmlformats.org/spreadsheetml/2006/main">
  <authors>
    <author>Miguel Angel Angulo</author>
    <author>RC</author>
  </authors>
  <commentList>
    <comment ref="I53" authorId="0">
      <text>
        <r>
          <rPr>
            <sz val="9"/>
            <rFont val="Tahoma"/>
            <family val="2"/>
          </rPr>
          <t>Se solicita eliminar</t>
        </r>
      </text>
    </comment>
    <comment ref="AF25" authorId="1">
      <text>
        <r>
          <rPr>
            <b/>
            <sz val="9"/>
            <rFont val="Tahoma"/>
            <family val="2"/>
          </rPr>
          <t>RC:</t>
        </r>
        <r>
          <rPr>
            <sz val="9"/>
            <rFont val="Tahoma"/>
            <family val="2"/>
          </rPr>
          <t xml:space="preserve">
Pendiente 200mm para CONPES Armero.
</t>
        </r>
      </text>
    </comment>
  </commentList>
</comments>
</file>

<file path=xl/comments6.xml><?xml version="1.0" encoding="utf-8"?>
<comments xmlns="http://schemas.openxmlformats.org/spreadsheetml/2006/main">
  <authors>
    <author>Hellen Rojas</author>
  </authors>
  <commentList>
    <comment ref="D44" authorId="0">
      <text>
        <r>
          <rPr>
            <b/>
            <sz val="9"/>
            <rFont val="Tahoma"/>
            <family val="2"/>
          </rPr>
          <t>Hellen Rojas:</t>
        </r>
        <r>
          <rPr>
            <sz val="9"/>
            <rFont val="Tahoma"/>
            <family val="2"/>
          </rPr>
          <t xml:space="preserve">
Revisar si es mensual o bimestral </t>
        </r>
      </text>
    </comment>
  </commentList>
</comments>
</file>

<file path=xl/sharedStrings.xml><?xml version="1.0" encoding="utf-8"?>
<sst xmlns="http://schemas.openxmlformats.org/spreadsheetml/2006/main" count="3961" uniqueCount="1786">
  <si>
    <t>FORMATO DE PLAN DE ACCIÓN</t>
  </si>
  <si>
    <t>PLANEACIÓN ESTRATEGICA</t>
  </si>
  <si>
    <t>UNIDAD NACIONAL PARA LA GESTIÓN DEL RIESGO DE DESASTRES - UNGRD-</t>
  </si>
  <si>
    <t>PRESIDENCIA DE LA REPÚBLICA</t>
  </si>
  <si>
    <t>PLAN DE ACCIÓN - PROGRAMACIÓN ACTIVIDADES</t>
  </si>
  <si>
    <t>DEPENDENCIA / ÁREA</t>
  </si>
  <si>
    <t>SUBDIRECCIÓN GENERAL</t>
  </si>
  <si>
    <t>EJE</t>
  </si>
  <si>
    <t>A. FORTALECIMIENTO DE LA GOBERNABILIDAD Y EL DESARROLLO DEL SNGRD</t>
  </si>
  <si>
    <t>No</t>
  </si>
  <si>
    <t>LÍNEA DE ACCIÓN</t>
  </si>
  <si>
    <t>ESTRATEGIA</t>
  </si>
  <si>
    <t>ACTIVIDAD 2017</t>
  </si>
  <si>
    <t>UNIDAD MEDIDA</t>
  </si>
  <si>
    <t>CANT</t>
  </si>
  <si>
    <t>INDICADOR</t>
  </si>
  <si>
    <t>RESPONSABLE</t>
  </si>
  <si>
    <t>PESO DE LA ACTIVIDAD</t>
  </si>
  <si>
    <t>FUENTE DE VERIFICACIÓN POR PRODUCTO</t>
  </si>
  <si>
    <t>FECHA 
INICIO</t>
  </si>
  <si>
    <t>FECHA TERMINACIÓN</t>
  </si>
  <si>
    <t>ENE</t>
  </si>
  <si>
    <t>FEB</t>
  </si>
  <si>
    <t>MAR</t>
  </si>
  <si>
    <t>ABR</t>
  </si>
  <si>
    <t>MAY</t>
  </si>
  <si>
    <t>JUN</t>
  </si>
  <si>
    <t>JUL</t>
  </si>
  <si>
    <t>AGO</t>
  </si>
  <si>
    <t>SEP</t>
  </si>
  <si>
    <t>OCT</t>
  </si>
  <si>
    <t>NOV</t>
  </si>
  <si>
    <t>DIC</t>
  </si>
  <si>
    <t>TOTAL</t>
  </si>
  <si>
    <t>PRESUPUESTO PROGRAMADO</t>
  </si>
  <si>
    <t>PRESUPUESTO APROBADO</t>
  </si>
  <si>
    <t xml:space="preserve">FUENTES DE FINANCIACIÓN </t>
  </si>
  <si>
    <t>Incorporación de los sectores en los Comités Nacionales para la Gestión del Riesgo.</t>
  </si>
  <si>
    <t>Coordinar el comité interinstitucional de accidentes graves</t>
  </si>
  <si>
    <t xml:space="preserve">Reuniones </t>
  </si>
  <si>
    <t xml:space="preserve">Listados de asistencias, Actas de reunión. </t>
  </si>
  <si>
    <t>Reuniones</t>
  </si>
  <si>
    <t>Listados de asistencias, Actas de reunión., presentación.</t>
  </si>
  <si>
    <t>Fortalecimiento de las políticas del SNGRD</t>
  </si>
  <si>
    <t>Reportar el avance de ejecución física, financiera y de gestión del Proyecto de Fortalecimiento de políticas e instrumentos financiero del SNGRD.</t>
  </si>
  <si>
    <t>Ficha seguimeinto e información arrojada por el SPI</t>
  </si>
  <si>
    <t>Actualizar el documento perfil del Proyecto de Fortalecimiento de políticas e instrumentos financiero del SNGRD.</t>
  </si>
  <si>
    <t>No de documentos elaborados / No de documentos meta</t>
  </si>
  <si>
    <t>Documento perfil actualizado.</t>
  </si>
  <si>
    <t xml:space="preserve">Agendas Estrátegicas Sectoriales </t>
  </si>
  <si>
    <t>Concertar los contenidos específicos de las agendas sectoriales de acuerdo a las competencias del sector en el marco del PNGRD.</t>
  </si>
  <si>
    <t>Documentos y listados de asistencia.</t>
  </si>
  <si>
    <t>INVERSIÓN</t>
  </si>
  <si>
    <t>Efectuar el seguimiento y evaluación de las agendas sectoriales</t>
  </si>
  <si>
    <t>Documento de seguimiento y listados de asistencia</t>
  </si>
  <si>
    <t>Programa de acompañamiento sectorial para la implementación del componente programático del PNGRD</t>
  </si>
  <si>
    <t>Implementar el programa de acompañamiento con la participación de los sectores que participaron en la concertación del PNGRD.</t>
  </si>
  <si>
    <t>Documento de acompañamiento y listas de asistencia.</t>
  </si>
  <si>
    <t>Modelo de Seguimiento y evaluación al PNGRD</t>
  </si>
  <si>
    <t>Socializar y ajustar el documento de modelo de seguimiento y evaluación del PNGRD para la vigencia.</t>
  </si>
  <si>
    <t>Seguimiento</t>
  </si>
  <si>
    <t>No. Documento de modelo de seguimiento ajustado / No. documento meta</t>
  </si>
  <si>
    <t>Documento de seguimiento y listas de asistencia de socialización</t>
  </si>
  <si>
    <t>No. de lineas bases elaborados / No. lineas base meta</t>
  </si>
  <si>
    <t>Fichas de lineas base.</t>
  </si>
  <si>
    <t>Adelantar el monitoreo de información reportada que será insumo del documento semestral de seguimiento del PNGRD.</t>
  </si>
  <si>
    <t>Documento</t>
  </si>
  <si>
    <t>No. de documentos elaborados / No. de documentos meta</t>
  </si>
  <si>
    <t>Elaborar el informe de seguimiento y evaluación al PNGRD</t>
  </si>
  <si>
    <t>Documento de seguimiento al PNGRD.</t>
  </si>
  <si>
    <t>Socializar el  documento de seguimiento y evaluación al PNGRD con actores del SNGRD.</t>
  </si>
  <si>
    <t>No. de reuniones realizadas / No. de reuniones meta</t>
  </si>
  <si>
    <t>Lista de asistencia</t>
  </si>
  <si>
    <t>TOTAL LÍNEA DE ACCIÓN</t>
  </si>
  <si>
    <t>Actualización del Plan Nacional de Contingencia contra derrames de hidrocarburos, derivados y otras sustancias nocivas en aguas marinas.</t>
  </si>
  <si>
    <t>Documento borrador de la actualización del PNC</t>
  </si>
  <si>
    <t>-</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</si>
  <si>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</si>
  <si>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</si>
  <si>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Reportar el avance de ejecución física, financiera y de gestión del proyecto de inversión de Asistencia Técnica a las entidades territoriales en la implementación de los componentes del SNGRD de acuerdo con lo establecido en la Ley 1523 de 2012 (2016-2018)</t>
  </si>
  <si>
    <t>Lady Milena Parra</t>
  </si>
  <si>
    <t>Actualizar el documento perfil del proyecto de inversión de Asistencia Técnica a las entidades territoriales en la implementación de los componentes del SNGRD de acuerdo con lo establecido en la Ley 1523 de 2012 (2016-2018)</t>
  </si>
  <si>
    <t>Documento perfil del proyecto de inversión de Asistencia Técnica a las entidades territoriales</t>
  </si>
  <si>
    <t>TOTAL EJE</t>
  </si>
  <si>
    <t>E. FORTALECIMIENTO INSTITUCIONAL DE LA UNGRD</t>
  </si>
  <si>
    <t>ACTIVIDAD</t>
  </si>
  <si>
    <t>FUENTE DE VERIFICACIÓN</t>
  </si>
  <si>
    <t xml:space="preserve">FUENTE DE FINANCIACIÓN </t>
  </si>
  <si>
    <t>Sistema Integrado de Planeación y Gestión</t>
  </si>
  <si>
    <t>Asistir a las reuniones del equipo del líderes SIPLAG</t>
  </si>
  <si>
    <t>Listados de asistencia a las reuniones</t>
  </si>
  <si>
    <t>Realizar reuniones de retroalimentación al interior de cada una de las dependecias frente a los avances de la implementación del SIPLAG</t>
  </si>
  <si>
    <t>Socialización de la implementación del SIPLAG</t>
  </si>
  <si>
    <t>Buen Gobierno</t>
  </si>
  <si>
    <t>Plan anticorrupción y de atención al ciudadano.</t>
  </si>
  <si>
    <t>OFICINA ASESORA JURÍDICA</t>
  </si>
  <si>
    <t>PRESUPUESTO APROBADO POR PLAN DE ADQUISICIONES</t>
  </si>
  <si>
    <t>Fortalecimiento de la implementacion de la Política Nacional para la Gestión del Riesgo de Desastres</t>
  </si>
  <si>
    <t>Reglamentación del Fondo Nacional de Gestión del Riesgo de Desastres - FNGRD /  Reglamentación de la Ley 1523 de 2012</t>
  </si>
  <si>
    <t>Realizar el tramite frente a la presidencia de la República del Decreto de Reglamentación del Fondo.</t>
  </si>
  <si>
    <t>Decreto</t>
  </si>
  <si>
    <t>Entrega del Decreto de reglamentación del Fondo / Decreto de FNGRD Programado</t>
  </si>
  <si>
    <t xml:space="preserve">Javier Fernando Cabrebra </t>
  </si>
  <si>
    <t>Decreto de reglamentación</t>
  </si>
  <si>
    <t>Reglamentación de la Ley 1523 de 2012.</t>
  </si>
  <si>
    <t>Reglamentar el artículo 42 de la Ley 1523 de 2013</t>
  </si>
  <si>
    <t xml:space="preserve">Reglamento </t>
  </si>
  <si>
    <t>Entrega de reglamentación de Art 42 / Reglamentación de Art 42 Requerida</t>
  </si>
  <si>
    <t>Gustavo Paz</t>
  </si>
  <si>
    <t>Articulo reglamentado</t>
  </si>
  <si>
    <t>ACTIVIDADES 2017</t>
  </si>
  <si>
    <t>Apoyo jurídico eficiente</t>
  </si>
  <si>
    <t>Asesoramiento jurídico eficiente a la Dirección y sus dependencias.</t>
  </si>
  <si>
    <t>Participar en la elaboración, preparar y revisar documentos de contenido jurídico, proyectos de reglamento, manuales, actos adminsitrativos y de ley,  y en general, trabajos especificados que sean asignados por la Dirección General.</t>
  </si>
  <si>
    <t>Documentos de contenido jurídico</t>
  </si>
  <si>
    <t>No de documentos de contenido juridico atendidas por la OAJ / No de documentos de contenido jurídico solicitados</t>
  </si>
  <si>
    <t>Carlos Fernando Lopez
Gisela Daza
Diego Manjarrez
Olga Lucia Moreno
Luis Arturo Marquz
Gustavo Paz</t>
  </si>
  <si>
    <t>Consecutivos OAJ 2017</t>
  </si>
  <si>
    <t>Elaboración de estudios y conceptos jurídicos de proyectos de Ley o actos administrativos.</t>
  </si>
  <si>
    <t>Elaboración de conceptos jurídicos requeridos tanto internamente como externamente.</t>
  </si>
  <si>
    <t>Conceptos jurídicos</t>
  </si>
  <si>
    <t>No de conceptos jurídicos atendidos por la OAJ / No de  conceptos jurídicos solicitados</t>
  </si>
  <si>
    <t>Políticas de prevención de daño antijurídico.</t>
  </si>
  <si>
    <t>Seguimiento a la politica de prevención de daño antijuridico presentada.</t>
  </si>
  <si>
    <t>Informe Seguimiento</t>
  </si>
  <si>
    <t>Informe de seguimiento a la política de prevención de daño antijurídico Realizado / Informe de seguimiento a la política de prevención de daño antijurídico Programado</t>
  </si>
  <si>
    <t>Informe, Carpeta Política de prevensión del daño antijurídico</t>
  </si>
  <si>
    <t xml:space="preserve">Defensa judicial eficiente. </t>
  </si>
  <si>
    <t>Atender las peticiones y consultas efectuadas ante la Oficina Asesora Jurídica en los términos legales establecidos.</t>
  </si>
  <si>
    <t>Respuestas a peticiones y consultas</t>
  </si>
  <si>
    <t xml:space="preserve">No de consultas atendidas por la OAJ con oportunidad/ No de consultas recibidas por la OAJ </t>
  </si>
  <si>
    <t>Matriz: 
Ruta:Jurídica/1.Kelly Gómez/Indicadores</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</si>
  <si>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</si>
  <si>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</si>
  <si>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</si>
  <si>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Carlos Fernando Lopez
Gisela Daza
Diego Manjarrez
Luis Arturo Marquz
Gustavo Paz</t>
  </si>
  <si>
    <t>Base de datos de Tutelas OAJ - SNIGRD - eKOGUI</t>
  </si>
  <si>
    <t>Atender de manera eficiente las solicitudes que provienen de las áreas con respecto a los incumplimientos Contractuales</t>
  </si>
  <si>
    <t xml:space="preserve">Incumplimientos </t>
  </si>
  <si>
    <t xml:space="preserve">No de Incumplimientos Atendidos / No de Incumplimientos reportados a OAJ </t>
  </si>
  <si>
    <t>Olga Lucia Moreno</t>
  </si>
  <si>
    <t xml:space="preserve">Carpetas de Incumplimiento, Matriz De Incumplimientos </t>
  </si>
  <si>
    <t>Gestión estratégica</t>
  </si>
  <si>
    <t>Planes de mejoramiento de la entidad</t>
  </si>
  <si>
    <t>Elabración de Planes de Mejoramiento de acuerdo a las observaciones realizadas por los entes de control y la Oficina de Control Interno</t>
  </si>
  <si>
    <t>No. De acciones de mejoramiento/ No. De hallazgos</t>
  </si>
  <si>
    <t>Kelly Gomez</t>
  </si>
  <si>
    <t>General/S1PLAG/Acciones</t>
  </si>
  <si>
    <t>Efectuar seguimiento a las actividades propuestas en los Planes de Mejoramiento establecidos</t>
  </si>
  <si>
    <t>Efectuar seguimiento a las actividades propuestas en los Planes de Mejoramiento establecidos.</t>
  </si>
  <si>
    <t>Porcentaje</t>
  </si>
  <si>
    <t>No. Acciones cerradas / No. Acciones Formuladas en Planes de Mejoramiento</t>
  </si>
  <si>
    <t>Asistir a las reuniones mensuales del equipo del líderes SIPLAG</t>
  </si>
  <si>
    <t>Asistir a las reuniones mensuales del equipo del líderes SIPLAG.</t>
  </si>
  <si>
    <t>No de reuniones asistidas / No de reuniones solicitadas</t>
  </si>
  <si>
    <t>Realizar reuniones de retroalimentación al interior de cada una de las dependecias frente a los avances de la implementación del SIPLAG.</t>
  </si>
  <si>
    <t xml:space="preserve">No de reuniones desarrolladas / No de reuniones convocadas </t>
  </si>
  <si>
    <t>Liderar el cargue en la plataforma Neogestión de la medición de los indicadores de gestión de cada uno de los procesos establecidos por la oficina, de acuerdo a la periodicidad definida en la fichas de indicadores</t>
  </si>
  <si>
    <t>Liderar el cargue en la plataforma Neogestión de la medición de los indicadores de gestión de cada uno de los procesos establecidos por la oficina, de acuerdo a la periodicidad definida en las fichas de indicadores.</t>
  </si>
  <si>
    <t>Indicadores</t>
  </si>
  <si>
    <t>No. Indicadores reportados / No. Indicadores requeridos</t>
  </si>
  <si>
    <t>Indicadores actualizados en la plataforma de Neogestión</t>
  </si>
  <si>
    <t>Seguimientos</t>
  </si>
  <si>
    <t>GRUPO DE APOYO FINANCIERO Y CONTABLE</t>
  </si>
  <si>
    <t>Administración eficiente del Fondo Nacional de Gestión del Riesgo</t>
  </si>
  <si>
    <t>Elaborar reportes, informes o tableros de control presupuestal de las subcuentas del FNGRD</t>
  </si>
  <si>
    <t>Número</t>
  </si>
  <si>
    <t>No. de reportes realizados/ No. de reportes Programados</t>
  </si>
  <si>
    <t>Documento físico y magnético de los Reportes e Informes</t>
  </si>
  <si>
    <t>Elaborar las estadísticas de los pagos del FNGRD</t>
  </si>
  <si>
    <t>Informe comportamiento pagos en la fiduciaria</t>
  </si>
  <si>
    <t xml:space="preserve">Seguimiento y cruce rendimientos financieros vs comisión fiduciaria </t>
  </si>
  <si>
    <t>N° de informes presentados/N° de informes programados</t>
  </si>
  <si>
    <t>Documento físico y magnético Informe de cruce</t>
  </si>
  <si>
    <t>Seguimiento y control del  informe de gestión fiduciario vs registro presupuestal del FNGRD</t>
  </si>
  <si>
    <t>Informe escrito</t>
  </si>
  <si>
    <t>Revisión y actualización de la documentación de gestión operacional del FNGRD</t>
  </si>
  <si>
    <t>No. De documentos Actualizados / No. De documentos programados por actualizar</t>
  </si>
  <si>
    <t>Actualizaciones de procedimientos, Caracterización, Formatos y Matriz de indicadores.</t>
  </si>
  <si>
    <t>Eficiencia en la ejecución financiera</t>
  </si>
  <si>
    <t>Ejecución y Seguimiento a la ejecución y planificación presupuestal.</t>
  </si>
  <si>
    <t>Elaborar informes de ejecución presupuestal</t>
  </si>
  <si>
    <t>Patricia Gallego</t>
  </si>
  <si>
    <t>Realizar seguimiento a conciliaciones entre CDP's y compromisos.</t>
  </si>
  <si>
    <t>No. De conciliaciones realizadas/No. De conciliaciones Programadas</t>
  </si>
  <si>
    <t>Informe de conciliación</t>
  </si>
  <si>
    <t>Realizar seguimiento a conciliaciones entre compromisos vs obligaciones</t>
  </si>
  <si>
    <t>Elaboración del Programa Anual Mensualizado de Caja - PAC.</t>
  </si>
  <si>
    <t>Elaboracion Plan Anual mensualizado para Distribucion de PAC año 2018</t>
  </si>
  <si>
    <t>N° de PAC anual elaborados/N° de PAC anual Programados</t>
  </si>
  <si>
    <t>Maria Ortíz</t>
  </si>
  <si>
    <t>Formato PAC de Ministerio de Hacienda y Reporte de Distribución de PAC/Saldos de PAC Detallada</t>
  </si>
  <si>
    <t>Elaborar la programación del PAC Mensual</t>
  </si>
  <si>
    <t>N° de PAC mensual elaborados/N° de PAC mensual Programados</t>
  </si>
  <si>
    <t>Formato de Acta de Consolidacion CÓDIGO: FR-1605-GF-36</t>
  </si>
  <si>
    <t>Seguimiento a la ejecución de pac con anterioridad al cierre de mes</t>
  </si>
  <si>
    <t>No. de seguimientos realizados/No. de seguimientos Programados</t>
  </si>
  <si>
    <t>Lorena Sanchez</t>
  </si>
  <si>
    <t xml:space="preserve">Correo electrónico a dependencias </t>
  </si>
  <si>
    <t>Informar resultado ejecución de pac a dependencias</t>
  </si>
  <si>
    <t>No. de informes Realizados/ No. de informes Programados</t>
  </si>
  <si>
    <t>Fortalecimiento del apoyo financiero y contable</t>
  </si>
  <si>
    <t>Información financiera oportuna para la toma de decisiones.</t>
  </si>
  <si>
    <t>Elaborar el Balance General con corte mensual</t>
  </si>
  <si>
    <t>No. De Balances Mensuales elaborados / No. De Balances Mensuales  Programados</t>
  </si>
  <si>
    <t>Documento firmado y publicado</t>
  </si>
  <si>
    <t>Elaborar el balance general de la UNGRD de la vigencia 2016</t>
  </si>
  <si>
    <t>Número de Balance elaborado / Número de Balance Programado</t>
  </si>
  <si>
    <t>Elaborar el Estado de Situación Financiera de Apertura (NICSP)</t>
  </si>
  <si>
    <t>Número de estado financiero elaborado / Número de estado financiero  Programado</t>
  </si>
  <si>
    <t>Documento firmado</t>
  </si>
  <si>
    <t>Reportes CHIP transmitidos/Reportes CHIP programados</t>
  </si>
  <si>
    <t>Reporte saldos y movimientos
Reporte Operaciones Recíprocas
Notas Específicas</t>
  </si>
  <si>
    <t>Elaborar informes de análisis financiero anual/trimestral</t>
  </si>
  <si>
    <t>Número de informes Realizados / Número de informes Programados</t>
  </si>
  <si>
    <t>Informe análisis financiero</t>
  </si>
  <si>
    <t>Sistemas de información para manejo presupuestal eficiente, eficaz y efectivo.</t>
  </si>
  <si>
    <t>Seguimiento y control para la efectividad de operación del sistema Fidusap</t>
  </si>
  <si>
    <t>No. de actualización realizadas / No. De actualizaciones programadas</t>
  </si>
  <si>
    <t>Informe de actualización</t>
  </si>
  <si>
    <t>31/06/2017</t>
  </si>
  <si>
    <t>Direccionamiento de procedimientos de la cadena presupuestal.</t>
  </si>
  <si>
    <t>Realizar jornadas de actualización en tematicas financieras</t>
  </si>
  <si>
    <t>No. de jornadas realizadas / No. De jornadas programadas</t>
  </si>
  <si>
    <t>Informes de jornadas de actualización</t>
  </si>
  <si>
    <t>Gestión Estratégica</t>
  </si>
  <si>
    <t>Planes de mejoramiento de la entidad.</t>
  </si>
  <si>
    <t>Revisión y actualización procedimientos, caracterización e indicadores de gestión</t>
  </si>
  <si>
    <t>No. de revisiones realizadas/ No. de revisiones programadas</t>
  </si>
  <si>
    <t>Lorena Sanchez / Patricia Gallego</t>
  </si>
  <si>
    <t>Documento de actualización SIPLAG</t>
  </si>
  <si>
    <t>Elaborar plan de mejoramiento de la evaluación de control interno contable</t>
  </si>
  <si>
    <t>No. de planes de mejoramiento realizados/ No. de planes de mejoramiento programados</t>
  </si>
  <si>
    <t>Plan de mejoramiento</t>
  </si>
  <si>
    <t>Sistema Integrado de Planeación y Gestión.</t>
  </si>
  <si>
    <t>Asistir a las reuniones del equipo del líderes SIPLAG y socializar el resultado al interior del grupo</t>
  </si>
  <si>
    <t>No. De reuniones a las que asiste / No. De reuniones Programadas</t>
  </si>
  <si>
    <t>Informe y planilla de asistencia</t>
  </si>
  <si>
    <t>Registrar indicadores de gestión en la herramienta de neo-gestión</t>
  </si>
  <si>
    <t>No. de Indicadores del proceso actualizados / No. de Indicadores del proceso programados</t>
  </si>
  <si>
    <t>Reporte neo-gestión</t>
  </si>
  <si>
    <t>Actualización del mapa de riesgos por procesos</t>
  </si>
  <si>
    <t>GRUPO DE COOPERACIÓN INTERNACIONAL</t>
  </si>
  <si>
    <t>UNIDAD DE MEDIDA</t>
  </si>
  <si>
    <t>CANTIDAD</t>
  </si>
  <si>
    <t>Fortalecimiento de alianzas e intercambios con socios estratégicos para el Fortalecimiento del Sistema Nacional de Gestión del Riesgo de Desastres en Colombia y en el Exterior</t>
  </si>
  <si>
    <t xml:space="preserve">Red de Cooperantes actualizada con información de donaciones, convenios, capacitaciones y asistencia técnica. </t>
  </si>
  <si>
    <t>No. Red de Cooperantes actualizada / No. Red de Cooperantes programada</t>
  </si>
  <si>
    <t>Stephanie Salamanca</t>
  </si>
  <si>
    <t>Herramienta Actualizada</t>
  </si>
  <si>
    <t>Aportes a cuenta de misión UNDAC del país.</t>
  </si>
  <si>
    <t xml:space="preserve">Transferencias consignadas / Transferencias Programadas </t>
  </si>
  <si>
    <t>Margarita Arias</t>
  </si>
  <si>
    <t>Correo de Confirmación de Transferencia</t>
  </si>
  <si>
    <t>Traducción del Plan Estratégico de Cooperación Internacional en Gestión del Riesgo de Desastres</t>
  </si>
  <si>
    <t>No. De PECI  traducidos / No. De PECI  por traducir programados.</t>
  </si>
  <si>
    <t>Antonio López</t>
  </si>
  <si>
    <t>Documento del PECI traducido</t>
  </si>
  <si>
    <t>Formalización de Alianzas Estratégicas con nuevos socios de la cooperación internacional.</t>
  </si>
  <si>
    <t>No de Convenios/acuerdos/cartas de entendimiento firmados / No de Convenios/acuerdos/cartas de entendimiento Programados</t>
  </si>
  <si>
    <t>Nicolas Segura</t>
  </si>
  <si>
    <t>Documentos Firmados</t>
  </si>
  <si>
    <t>Apoyo y acompañamiento  en la formulación de nuevos Proyectos a ser financiados por la cooperación internacional.</t>
  </si>
  <si>
    <t>No. De Proyectos  de Cooperación formulados / No. De Proyectos  de Cooperación Programados</t>
  </si>
  <si>
    <t xml:space="preserve">Proyectos Formulados y Actas de Entrega </t>
  </si>
  <si>
    <t>Funcionarios del SNGRD capacitados en GRD con el apoyo de cooperación internacional.</t>
  </si>
  <si>
    <t>No. De miembros del SNGRD Capacitados /  No. De miembros del SNGRD Programados por capacitarse.</t>
  </si>
  <si>
    <t>Luis Ignacio Muñoz</t>
  </si>
  <si>
    <t>Comisiones, informes y certíficados</t>
  </si>
  <si>
    <t>Gestionar convocatorias ordinariasde la Comisión Técnica Asesora IDRL</t>
  </si>
  <si>
    <t>No. De convocatorias realizadas/No. De convocatorias  programadas</t>
  </si>
  <si>
    <t>Fabricio López</t>
  </si>
  <si>
    <t>Actas de reuniones, agendas, registro fotográfico, listas de asistencia</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</si>
  <si>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</si>
  <si>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</si>
  <si>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</si>
  <si>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 xml:space="preserve">Participación de la UNGRD y el SNGRD en eventos y plataformas regionales e internacionales de Gestión del Riesgo de Desastres. </t>
  </si>
  <si>
    <t>No. De Eventos y plataformas internacionales en los que se participa desde la UNGRD o SNGRD /  No. De Eventos y plataformas internacionales programados por participar desde la UNGRD o SNGRD Programados</t>
  </si>
  <si>
    <t xml:space="preserve">Listas de asistencia/Registro Fotográfico </t>
  </si>
  <si>
    <t>Desarrollo de eventos (talleres, foros, encuentros) con socios de la cooperación Internacional</t>
  </si>
  <si>
    <t>No.de eventos realizados con socios de la cooperación internacional / No.de eventos programados con socios de la cooperación internacional</t>
  </si>
  <si>
    <t>Marianella Botta</t>
  </si>
  <si>
    <t>Listas de asistencia/Registro Fotográfico</t>
  </si>
  <si>
    <t>Fortalecimiento de la Cooperación Sur-Sur y Cooperación Triangular</t>
  </si>
  <si>
    <t>Gestionar sesiones de Intercambio de Experiencias en temas relevantes del SNGRD con socios estratégicos de la cooperación internacional</t>
  </si>
  <si>
    <t>No de Visitas de intercambio de  Experiencias realizadas / No de Visitas de intercambio de Experiencias programadas</t>
  </si>
  <si>
    <t>Registro Fotográfico/Formato de Asistencia</t>
  </si>
  <si>
    <t>Identificar y sistematizar buenas prácticas en GRD en lo local de acuerdo con el formato  de Cooperación Internacional</t>
  </si>
  <si>
    <t>No de fichas creadas / No de fichas programadas</t>
  </si>
  <si>
    <t>Fichas de documentación diligenciadas</t>
  </si>
  <si>
    <t xml:space="preserve">E. FORTALECIMIENTO INSTITUCIONAL DE LA UNGRD </t>
  </si>
  <si>
    <t>Documentos de plan de mejoramiento de acuerdo a hallazgos u observaciones realizados por parte de los entes de control</t>
  </si>
  <si>
    <t>Reportes de seguimientos efectuados</t>
  </si>
  <si>
    <t>Realizar seguimiento, reporte y análisis de los indicadores en el aplicativo de Neogestion, de acuerdo a la peridiocidad definida en cada indicador</t>
  </si>
  <si>
    <t>Mapa de riesgos</t>
  </si>
  <si>
    <t>No. Mapas de riesgo de gestión actualizados /No. Mapas de riesgo de gestión requeridos</t>
  </si>
  <si>
    <t>Efectuar la actualización del mapa de riesgos de corrupción</t>
  </si>
  <si>
    <t>TOTAL PRESUPUESTO</t>
  </si>
  <si>
    <t>UNIDAD NACIONAL PARA LA GESTIÓN DEL RIESGO DE DESASTRES - UNGRD</t>
  </si>
  <si>
    <t>OFICINA ASESORA DE COMUNICACIONES</t>
  </si>
  <si>
    <t>PRESUPUESTO APROBADO POR PAA</t>
  </si>
  <si>
    <t>Fortalecer el Sistema Nacional de Información de Gestión del Riesgo de Desastres - SNIGRD.</t>
  </si>
  <si>
    <t xml:space="preserve"> </t>
  </si>
  <si>
    <t>Herramienta tecnologica</t>
  </si>
  <si>
    <t>N°solicitadas/N° de veces entregadas</t>
  </si>
  <si>
    <t>Herramientas tecnologicas de apoyo a simulacros nacionales</t>
  </si>
  <si>
    <t>Realizar acuerdos de información con entidades del SNGRD para su articulación con el Sistema Nacional de Información de Gestión del Riesgo de Desastres - SNIGRD</t>
  </si>
  <si>
    <t>2 Acuerdos</t>
  </si>
  <si>
    <t>Acuerdo firmado con entidades del SNGRD</t>
  </si>
  <si>
    <t xml:space="preserve"> Realizar seguimiento a los indicadores de meta y producto del  Plan Nacional de Desarrollo a cargo de la UNGRD  en la plataforma Sinergia</t>
  </si>
  <si>
    <t>seguimiento documentos</t>
  </si>
  <si>
    <t>No. De reportes de seguimiento consolidados enviados al DAPRE y cargados en SINERGIA /No. De reportes de seguimiento Solicitados</t>
  </si>
  <si>
    <t>Natalia Reyes</t>
  </si>
  <si>
    <t>Reportes de seguimiento enviados al DAPRE mes vencido.</t>
  </si>
  <si>
    <t>Realizar seguimiento a los avances de las acciones de la UNGRD, en cumplimiento de lo estipulado en los documentos Conpes</t>
  </si>
  <si>
    <t xml:space="preserve">Matriz </t>
  </si>
  <si>
    <t>No. de seguimientos efectuados/ No. seguimientos programados</t>
  </si>
  <si>
    <t>Matriz de seguimiento y reporte de sisconpes DNP.</t>
  </si>
  <si>
    <t>PRESUPUESTO SOLICITADO</t>
  </si>
  <si>
    <t>Elaborar el anteproyecto de presupuesto de la UNGRD</t>
  </si>
  <si>
    <t xml:space="preserve">Documento </t>
  </si>
  <si>
    <t>No. De documentos de anteproyecto de presupuesto elaborados / No. De documentos de anteproyecto Solicitados</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</si>
  <si>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</si>
  <si>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</si>
  <si>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</si>
  <si>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 / No. De matrices solicitadas</t>
  </si>
  <si>
    <t>Matriz de proyección de metas presupuestales de la vigencia 2016</t>
  </si>
  <si>
    <t>Desarrollar los reportes de ejecución presupuestal de la UNGRD para ser reportados a la Dirección General</t>
  </si>
  <si>
    <t xml:space="preserve">Documento reporte </t>
  </si>
  <si>
    <t>No. De reportes de seguimiento realizados / No. De reportes solicitados</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</si>
  <si>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</si>
  <si>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</si>
  <si>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</si>
  <si>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</si>
  <si>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 / No. de reportes solicitados</t>
  </si>
  <si>
    <t>Matriz de seguimiento presupuestal, de acuerdo al documento requerido por el Ministerio de Hacienda y Crédito Público</t>
  </si>
  <si>
    <t>Desarrollar informe final de la ejecución presupuestal de la UNGRD</t>
  </si>
  <si>
    <t>documento</t>
  </si>
  <si>
    <t>No. De documentos elaborados / No. De documentos solicitados</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</si>
  <si>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</si>
  <si>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</si>
  <si>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</si>
  <si>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</si>
  <si>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No. de informes de seguimientos elaborados / No. de informes de seguimientos solicitados</t>
  </si>
  <si>
    <t>Solicitud de recursos para la implementación de la Política Pública de Gestión del Riesgo de Desastres al MHCP</t>
  </si>
  <si>
    <t>solicitudes</t>
  </si>
  <si>
    <t>No. Solicitudes tramitadas / No. Solicitudes requeridas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</si>
  <si>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</si>
  <si>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</si>
  <si>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Solicitudes aprobadas/No. Solicitudes tramitadas</t>
  </si>
  <si>
    <t>Oficios radicados ante Ministerio de Hacienda, así como las justificacioes presentadas por cada una de las áreas</t>
  </si>
  <si>
    <t>Matriz de consolidación programación PAC elaborados / Matriz de consolidación programación PAC requeridos</t>
  </si>
  <si>
    <t>Juan Mafla
Angela Roa</t>
  </si>
  <si>
    <t xml:space="preserve">Elaboración de solicitud de PAC de la vigencia 2017, es decir la mensualización de los montos a pagar en ese año fiscal. </t>
  </si>
  <si>
    <t>No. De solicitudes  de PAC efectuadas / No. Solicitudes de PAC programadas</t>
  </si>
  <si>
    <t>Paola Cubides</t>
  </si>
  <si>
    <t xml:space="preserve"> FR-1605-GF-35 Formato de solicitud  mensial de PAC</t>
  </si>
  <si>
    <t>Programación y seguimiento del Plan Anual de Adquisiciones.</t>
  </si>
  <si>
    <t>Número de Planes de adquisiciones elaborado y publicado / Número de Planes de adquisiciones requeridos</t>
  </si>
  <si>
    <t>FR-1603-GBI-17 PLAN ANUAL DE ADQUISICIONES-PAA
 desarrollado por el Grupo de Apoyo Administrativo</t>
  </si>
  <si>
    <t>Apoyar la elaboración del Plan Anual de Adquisiciones de la UNGRD</t>
  </si>
  <si>
    <t>No. De seguimientos realizados/No. De seguimientos programados</t>
  </si>
  <si>
    <t>Planeación estratégica.</t>
  </si>
  <si>
    <t xml:space="preserve">Revisar el Plan Estratégico de la Entidad de la vigencia 2014 -2018  y definir si da lugar a alguna modificación </t>
  </si>
  <si>
    <t>No. De documentos elaborados/No. De documentos requeridos</t>
  </si>
  <si>
    <t xml:space="preserve">
Natalia Reyes</t>
  </si>
  <si>
    <t>Informe de seguimiento al Plan Estratégico</t>
  </si>
  <si>
    <t>No. De documentos elaborados / No. De documentos requeridos</t>
  </si>
  <si>
    <t>FORMATO PLAN DE ACCIÓN (FR-1300-PE-01) cargado en la página web de la entidad y documento de informe de cierre</t>
  </si>
  <si>
    <t>Efectuar el último seguimiento al Plan de Acción de la Entidad de la vigencia 2016 y hacer documento de cierre</t>
  </si>
  <si>
    <t>FORMATO PLAN DE ACCIÓN (FR-1300-PE-01) cargado en la página web de la entidad</t>
  </si>
  <si>
    <t>Elaboración y consolidación del Plan de Acción de la entidad para la vigencia 2018</t>
  </si>
  <si>
    <t>FORMATO PLAN DE ACCIÓN (FR-1300-PE-01) cargado en la página web de la entidad, en el cual se debe reportar seguimiento bimensual</t>
  </si>
  <si>
    <t>Seguimiento al Plan de Acción de la Entidad para la vigencia 2017</t>
  </si>
  <si>
    <t>Número de seguimientos realizados/número de seguimientos propuestos</t>
  </si>
  <si>
    <t>FORMATO PLAN DE ACCIÓN (FR-1300-PE-01) Actualizado, cargado en la página web de la entidad, en el cual se debe reportar seguimiento bimensual</t>
  </si>
  <si>
    <t xml:space="preserve">Seguimiento a la cofinanciación de recursos por parte de las entidades territoriales y sectores beneficiarios del FNGRD.    </t>
  </si>
  <si>
    <t>Actualización Matriz</t>
  </si>
  <si>
    <t>No. De actualizaciones realizadas/ No. De actualizaciones requeridas/necesarias</t>
  </si>
  <si>
    <t>No. De proyectos de inversión aprobados / No. De proyectos inscritos</t>
  </si>
  <si>
    <t>Documentos perfil de proyectos de inversión inscritos en el SUIFP</t>
  </si>
  <si>
    <t>Formulación y seguimiento de los proyectos de inversión.</t>
  </si>
  <si>
    <t>Actualización proyectos de Inversión en el SUIFP</t>
  </si>
  <si>
    <t>Proyectos de inversión</t>
  </si>
  <si>
    <t>Documentos de proyectos de inversión magnéticos y físicos. Cargue de los mismos en el SUIFP</t>
  </si>
  <si>
    <t>Formulación e inscripción de proyectos de inversión a ejecutar durante la vigencia actual</t>
  </si>
  <si>
    <t>No. De proyectos formulados e inscritos/ No. De proyectos requeridos por las áreas</t>
  </si>
  <si>
    <t>Documento perfil actualizado del respectivo proyecto de inversión y ficha EBI</t>
  </si>
  <si>
    <t xml:space="preserve">Seguimiento a los proyectos de inversión de la UNGRD realizado con base en la información registrada en el SPI </t>
  </si>
  <si>
    <t>No. De seguimientos realizados por proyecto/ No. Proyectos inscritos</t>
  </si>
  <si>
    <t>Formatos de seguimiento a los proyectos de inversión (FR-1300-PE-04 FORMATO DE SEGUIMIENTO A PROYECTOS DE INVERSIÓN) y aplicativo SPI</t>
  </si>
  <si>
    <t>Elaboración de Planes de Mejoramiento de acuerdo a las observaciones realizadas por los entes de control y la Oficina de Control Interno</t>
  </si>
  <si>
    <t>Patricia Arenas</t>
  </si>
  <si>
    <t>Cerrar Acciones de Planes de Mejoramiento del SIPLAG - (Auditoria de Seguimiento)</t>
  </si>
  <si>
    <t>Planes de Mejoramiento con evaluación de eficacia</t>
  </si>
  <si>
    <t>No.  Reuniones realizadas con el Equipo SIPLAG / No.  Reuniones Programadas</t>
  </si>
  <si>
    <t>Yanizza Lozano
Patricia Arenas</t>
  </si>
  <si>
    <t>Actas de Reunión, listados de asistencia</t>
  </si>
  <si>
    <t>Realizar jornadas de capacitación  y refuerzo del SIPLAG a los funcionarios de la entidad</t>
  </si>
  <si>
    <t>Jornadas de socialización y refuerzo</t>
  </si>
  <si>
    <t>Número de jornadas realizadas / Número de jornadas Programadas</t>
  </si>
  <si>
    <t>Presentaciones utilizadas, listados de asistencia, evaluación de las jornadas</t>
  </si>
  <si>
    <t>Desarrollar una actividad (concurso)  a nivel de entidad, de interiorizacion y refuerzo del SIPLAG todos los servidores de la Entidad</t>
  </si>
  <si>
    <t>Actividad / concurso</t>
  </si>
  <si>
    <t>N° Actividades desarrolladas / N° Actividades requeridas</t>
  </si>
  <si>
    <t>Planillas de Asistencia a la reunión, 
registro fotográfico</t>
  </si>
  <si>
    <t>Realizar reuniones al interior de cada una de las dependencias para la Coordinación y Gestión de actividades del  SIPLAG</t>
  </si>
  <si>
    <t>No. De reuniones a las que asiste / No. De reuniones programadas</t>
  </si>
  <si>
    <t>Lady Paola Cubides</t>
  </si>
  <si>
    <t>Mapa de riesgos actualizados</t>
  </si>
  <si>
    <t>No. Mapas de riesgos actualizados / No. Mapas de riesgos requeridos</t>
  </si>
  <si>
    <t>Yanizza Lozano</t>
  </si>
  <si>
    <t>Mapa de riesgos de gestión actualizados</t>
  </si>
  <si>
    <t>Gestionar el cargue y seguimiento de indicadores de todos los procesos</t>
  </si>
  <si>
    <t>Reporte mensual</t>
  </si>
  <si>
    <t>Reportes Realizados / sobre reportes planificados</t>
  </si>
  <si>
    <t>Actualización</t>
  </si>
  <si>
    <t xml:space="preserve">No. Mapas de riesgo de gestión actualizados </t>
  </si>
  <si>
    <t>Ejecución de las actividades del plan de trabajo del Sistema de Gestión ambiental</t>
  </si>
  <si>
    <t>porcentaje de cumplimiento</t>
  </si>
  <si>
    <t>Actividades realizadas/ No. De actividades planificadas</t>
  </si>
  <si>
    <t>Cronograma de actividades</t>
  </si>
  <si>
    <t>Apoyo tecnológico para la gestión institucional</t>
  </si>
  <si>
    <t>Gestión tecnologías de la información.</t>
  </si>
  <si>
    <t>Actualizar inventario de necesidades y proyectos de tecnologías de información para la vigencia 2017</t>
  </si>
  <si>
    <t>Inventarios</t>
  </si>
  <si>
    <t>Número de inventarios realizados / Número de inventarios requeridos</t>
  </si>
  <si>
    <t>Documento en el que se decribirá el Inventario de necesidades de TI - UNGRD</t>
  </si>
  <si>
    <t>Reportar el  estado FURAG de la UNGRD</t>
  </si>
  <si>
    <t>Reporte FURAG diligenciado a DAFP</t>
  </si>
  <si>
    <t>Numero de reportes diligenciados / Numero de reportes requeridos</t>
  </si>
  <si>
    <t>Paula Contreras</t>
  </si>
  <si>
    <t>Numero de reportes diligenciados</t>
  </si>
  <si>
    <t>Proceso de Adquisición</t>
  </si>
  <si>
    <t>Proceso Contractual</t>
  </si>
  <si>
    <t xml:space="preserve">Sharepoint 150
ARCGIS ONLINE 50 
ARCGIS SERVER 300
APPLE 200USD
ERDAS 25
NEO GESTION 70
</t>
  </si>
  <si>
    <t xml:space="preserve">Seguimiento a la implementación de la arquitectura empresarial de la UNGRD </t>
  </si>
  <si>
    <t>Fichas de seguimiento del contrato, listados de asistencia, actas de reuniones</t>
  </si>
  <si>
    <t>Actualización del Plan Estrategico de Tecnologías de Información - PETI de la UNGRD</t>
  </si>
  <si>
    <t>Documentos</t>
  </si>
  <si>
    <t>No. documentos de actualización de PETI realizados / No. documentos de actualización de PETI requeridos</t>
  </si>
  <si>
    <t>Plan estrategico de TI actualizado</t>
  </si>
  <si>
    <t>Fortalecimiento de la estrategia de rendición de cuentas.</t>
  </si>
  <si>
    <t>No. De documentos elaborados y aprobados / No. De documentos requeridos</t>
  </si>
  <si>
    <t>Número de seguimientos realizados/ Número de seguimientos programados</t>
  </si>
  <si>
    <t xml:space="preserve">Plan de Acción de RC con seguimientos trimestrales </t>
  </si>
  <si>
    <t>Documento de informe final de la ejecución de la estrategia y el plan de Plan de Acción de Rendición de Cuentas de la vigencia 2016 y consolidación de las evidencias del mismo.</t>
  </si>
  <si>
    <t>Consolidar información como suministro para dar respuesta a los requerimientos de las entidades externas referentes a las competencias de la OAPI.</t>
  </si>
  <si>
    <t>Matriz consolidada de documentos de respuesta elaborados (Oficios, Informes)</t>
  </si>
  <si>
    <t xml:space="preserve">Seguimientos al cumplimiento realizados / Seguimientos al cumplimiento Programados </t>
  </si>
  <si>
    <t>Lista de chequeo implementación de la Ley  1712 de 2014</t>
  </si>
  <si>
    <t>Documento Plan Anticorrupción y de Atención al Ciudadano 2016 publicado en página web</t>
  </si>
  <si>
    <t xml:space="preserve">Seguimientos realizados / Seguimientos Programados </t>
  </si>
  <si>
    <t>No. Mapa de riesgos consolidados / No. Mapa de riesgos requeridos</t>
  </si>
  <si>
    <t>Diana Alvarado</t>
  </si>
  <si>
    <t>Mapa de Riesgo de Corrupción consolidado y publicado en página web</t>
  </si>
  <si>
    <t>Actualizar en el SUIT en caso que se identifique nuevos OPAS o Tramites en la Entidad</t>
  </si>
  <si>
    <t>Actualizaciones</t>
  </si>
  <si>
    <t>Resgistro en el SUIT</t>
  </si>
  <si>
    <t>Seguimiento y fortalecimiento a la implementación de la estrategia de gobierno en línea.</t>
  </si>
  <si>
    <t>Hacer seguimiento a la implementacion del Decreto de Gobierno en Línea (Decreto 2573 del 12 de diciembre de 2015)</t>
  </si>
  <si>
    <t>No. De Seguimientos realizados / No. De Seguimientos META</t>
  </si>
  <si>
    <t>Documentos de seguimiento a la implementacion del nuevo Decreto de gobierno en linea (decreto 2573 del 12 de dic de 2015)</t>
  </si>
  <si>
    <t>Apoyar y realizar seguimiiento a la implementación del SGSI</t>
  </si>
  <si>
    <t>Porcentaje de avance del componente GEL - TIC para servicios 100% / meta presidencia (DAPRE)</t>
  </si>
  <si>
    <t>Reportes de seguimientos efectuados al sector</t>
  </si>
  <si>
    <t>Avance en el componente GEL - TIC para el Gobierno abierto  (Plan Sectorial)</t>
  </si>
  <si>
    <t>Avance en el componente GEL - TIC para la Gestión  (Plan Sectorial)</t>
  </si>
  <si>
    <t>Avance en el componente GEL -Seguridad y privacidad de la Información  (Plan Sectorial)</t>
  </si>
  <si>
    <t xml:space="preserve">Matriz de seguimiento </t>
  </si>
  <si>
    <t>Seguimiento al cumplimiento de la lista de chequeo Ley  1712 de 2015</t>
  </si>
  <si>
    <t>No. Mapas de riesgo actualizados /No. Mapas de riesgo de gestión requeridos</t>
  </si>
  <si>
    <t xml:space="preserve">GRAN TOTAL EJES DE ACCION </t>
  </si>
  <si>
    <t>TOTAL LINEA DE ACCIÓN</t>
  </si>
  <si>
    <t>Seguimiento al Mapa de Riesgos Operacionales</t>
  </si>
  <si>
    <t>LINEA DE ACCIÓN</t>
  </si>
  <si>
    <t>Bibiana Calderón</t>
  </si>
  <si>
    <t xml:space="preserve">Herramienta Neogestion Siplag </t>
  </si>
  <si>
    <t>Javier Lizcano</t>
  </si>
  <si>
    <t>Actualizaciones realizadas a los Indicadores  / Actualizaciones Programadas</t>
  </si>
  <si>
    <t xml:space="preserve">Actualizacion </t>
  </si>
  <si>
    <t xml:space="preserve">Actualizacion en SIPLAG de los indicadores de Sistema de Salud y Seguridad en el trabajo.  </t>
  </si>
  <si>
    <t>UNGRD</t>
  </si>
  <si>
    <t>reporte</t>
  </si>
  <si>
    <t>Reporte Realizado / Reporte Programado</t>
  </si>
  <si>
    <t>Reporte</t>
  </si>
  <si>
    <t xml:space="preserve">Seguimiento a la ejecución real y financiera del contrato de sst </t>
  </si>
  <si>
    <t>Informe</t>
  </si>
  <si>
    <t>Informe realizado / Informe Programado</t>
  </si>
  <si>
    <t>Infome final de ejecución del cronograma de SST</t>
  </si>
  <si>
    <t>Informe de evaluación de exámenes</t>
  </si>
  <si>
    <t>Actividades Realizadas/Actividades Programadas</t>
  </si>
  <si>
    <t>Actividad</t>
  </si>
  <si>
    <t>Programar y ejecutar exámenes médicos ocupacionales para el personal de planta</t>
  </si>
  <si>
    <t>Registro de la actividad</t>
  </si>
  <si>
    <t>Semana de la Seguridad</t>
  </si>
  <si>
    <t>Plan Actualizado</t>
  </si>
  <si>
    <t>Documento actualizado/ Documento Programado por Actualizar</t>
  </si>
  <si>
    <t>Actualización al Plan de Emergencia</t>
  </si>
  <si>
    <t>Actualización de la Matriz de factores de Riesgo y controles</t>
  </si>
  <si>
    <t>Capacitaciones ejecutadas/Capacitaciones programadas</t>
  </si>
  <si>
    <t>Capacitaciones</t>
  </si>
  <si>
    <t>Capacitación al Comité de Convivencia Laboral</t>
  </si>
  <si>
    <t>Actividades Programadas/Actividades ejecutadas</t>
  </si>
  <si>
    <t>Sesión</t>
  </si>
  <si>
    <t>Seguimiento al Comité de Convivencia Laboral</t>
  </si>
  <si>
    <t>Capacitación a la Brigada de Emergencia</t>
  </si>
  <si>
    <t>Reporte de actividades realizadas en el bimestre y Listados de asistencia a las reuniones</t>
  </si>
  <si>
    <t>Reportes de Actividades Programadas/ Reportes de Actividades ejecutadas</t>
  </si>
  <si>
    <t>Capacitación al COPASST</t>
  </si>
  <si>
    <t>Seguimiento a Actividades Realizadas/Seguimiento a Actividades Programadas</t>
  </si>
  <si>
    <t>Seguimiento al COPASST</t>
  </si>
  <si>
    <t>Plan realizado</t>
  </si>
  <si>
    <t>Actividades Ejecutadas/Actividades Programadas</t>
  </si>
  <si>
    <t>Plan de Trabajo</t>
  </si>
  <si>
    <t>Elaborar el Plan Anual de trabajo con ARL</t>
  </si>
  <si>
    <t>Cronograma realizado</t>
  </si>
  <si>
    <t>Actividades Ejecutadas/Actividades programadas</t>
  </si>
  <si>
    <t>Cronograma</t>
  </si>
  <si>
    <t>Elaborar el cronograma de SST</t>
  </si>
  <si>
    <t>Seguridad y Salud en el Trabajo</t>
  </si>
  <si>
    <t xml:space="preserve">Actualizaciones realizadas a los Indicadores  /Periodicidad de los Indicadores SIPLG </t>
  </si>
  <si>
    <t xml:space="preserve">Actualizacion en SIPLAG de los indicadores de cumplimiento, Cobertura  y Eficacia del  Plan Institucional de Capacitacione, </t>
  </si>
  <si>
    <t>Informe Realizado</t>
  </si>
  <si>
    <t>Informe de ejecución realizado / Informe de ejecución programado</t>
  </si>
  <si>
    <t>Elaborar el informe de ejecución  del Plan Institucional de Capacitación</t>
  </si>
  <si>
    <t>Priorización y Seguimiento al PIC
Cronograma Unificado de Capacitación 
Indicadores Neogestión</t>
  </si>
  <si>
    <t>Reportes de Evaluaciones realizadas / Reportes de Evaluaciones Programadas</t>
  </si>
  <si>
    <t>total de evaluaciones de capacitaciones realizadas</t>
  </si>
  <si>
    <t>Realizar el seguimiento y evaluación de las actividades de capacitación</t>
  </si>
  <si>
    <t>Total de Seguimientos de realizados/ Total de seguimientos programados</t>
  </si>
  <si>
    <t>Seguimiento al cumplimiento de los ejes del PIC</t>
  </si>
  <si>
    <t>Implementar el Plan Institucional de Capacitación</t>
  </si>
  <si>
    <t>Diagnóstico realizado</t>
  </si>
  <si>
    <t xml:space="preserve">Plan Institucional de Capacitaciones </t>
  </si>
  <si>
    <t>Plan Institucional de Capacitación</t>
  </si>
  <si>
    <t>Elaborar el Plan Institucional de Capacitación</t>
  </si>
  <si>
    <t>Informe de diagnostico</t>
  </si>
  <si>
    <t>Documento de Diagnóstico</t>
  </si>
  <si>
    <t>Elaborar el diagnóstico de Capacitación</t>
  </si>
  <si>
    <t>Capacitación</t>
  </si>
  <si>
    <t>Nathaly Lurduy</t>
  </si>
  <si>
    <t>Informe elaborado / Informe programado</t>
  </si>
  <si>
    <t>Elaborar el informe de cumplimiento del Sistema de Estímulos</t>
  </si>
  <si>
    <t>Reporte de Actividades ejecutadas/Reporte de Actividades propuestas</t>
  </si>
  <si>
    <t>Reporte de actividades ejecutadas Plan de incentivos</t>
  </si>
  <si>
    <t>Realizar seguimiento a actividades del Plan Anual de Incentivos</t>
  </si>
  <si>
    <t>Diagnóstico elaborado</t>
  </si>
  <si>
    <t>Plan anual de Incentivos realizado / Plan anual de Incentivos programado</t>
  </si>
  <si>
    <t>Plan Anual de Incentivos</t>
  </si>
  <si>
    <t>Elaborar el Plan Anual de Incentivos</t>
  </si>
  <si>
    <t>Informe de diagnostico realizado / Informe de diagnostico programado</t>
  </si>
  <si>
    <t>Elaborar el diagnóstico de Incentivos</t>
  </si>
  <si>
    <t>Actualizaciones realizadas a los Indicadores  / Actualizaciones programadas</t>
  </si>
  <si>
    <t xml:space="preserve">Actualizacion en SIPLAG de los indicadores de Eficacia del Plan de Bienestar Social y Satisfaccion del clima organizacional </t>
  </si>
  <si>
    <t>Elaborar informe anual de ejecución del Plan de Bienestar</t>
  </si>
  <si>
    <t>Reportes</t>
  </si>
  <si>
    <t>Reportes elaborados/ Reportes programados</t>
  </si>
  <si>
    <t xml:space="preserve">Reporte mensual de encustas aplicadas </t>
  </si>
  <si>
    <t xml:space="preserve">Aplicar las encuestas de satisfaccion a la actividades ejecutadas  del Plan de Bienestar Social de la UNGRD </t>
  </si>
  <si>
    <t>Seguimientos Realizados /  seguimientos programados</t>
  </si>
  <si>
    <t xml:space="preserve">Seguimiento presupuestal del Contrato de Bienestar </t>
  </si>
  <si>
    <t xml:space="preserve">Realizar el seguimiento a la ejecución presupuestal al Plan de Bienstar Institucional </t>
  </si>
  <si>
    <t>Reportes por actividad</t>
  </si>
  <si>
    <t xml:space="preserve">Actividades ejecutadas / Actividades programadas en el plan de bienestar </t>
  </si>
  <si>
    <t xml:space="preserve">Reporte de cumplimiento actividades plan de bienestar </t>
  </si>
  <si>
    <t xml:space="preserve">Implementar el Plan de bienestar Social de la UNGRD </t>
  </si>
  <si>
    <t>Documento de ejecución realizado / Documento de ejecución programado</t>
  </si>
  <si>
    <t>Plan de Bienestar Social</t>
  </si>
  <si>
    <t>Elaborar el Plan de Bienestar Social para los funcionarios de la UNGRD</t>
  </si>
  <si>
    <t>Documento realizado y entregado / Documento programado a realización</t>
  </si>
  <si>
    <t>Formular política para el mejoramiento del clima organizacionl</t>
  </si>
  <si>
    <t>Diagnóstico</t>
  </si>
  <si>
    <t xml:space="preserve"> Diagnóstico Bienestar social laboral</t>
  </si>
  <si>
    <t>Elaborar el diagnóstico de Bienestar Social Laboral</t>
  </si>
  <si>
    <t>Sistema de Estímulos:
Bienestar Social Laboral
Incentivos</t>
  </si>
  <si>
    <t>Jennifer Diaz</t>
  </si>
  <si>
    <t xml:space="preserve">Valor de tiquetes emitidos / Valor total del contrato de Tiquetes </t>
  </si>
  <si>
    <t>Seguimiento presupuestal</t>
  </si>
  <si>
    <t xml:space="preserve">Realizar el seguimiento a la ejecución presupuestal de los contratos para tiquetes </t>
  </si>
  <si>
    <t>No de tiquetes emitidos</t>
  </si>
  <si>
    <t xml:space="preserve">Reporte mensual </t>
  </si>
  <si>
    <t>Realizar los trámites para la emisión de tiquete solicitados por los funcionarios y contratistas de la UNGRD y FNGRD</t>
  </si>
  <si>
    <t>Tiquetes</t>
  </si>
  <si>
    <t>Resolución</t>
  </si>
  <si>
    <t>Stella Toro</t>
  </si>
  <si>
    <t>Resolución de  Apertura y Resolucion de cierre de caja menor elaboradas</t>
  </si>
  <si>
    <t>Aperetura y Cierre de caja</t>
  </si>
  <si>
    <t>Realizar  la constitucion y cierre presupuestal la Caja Menor de viáticos y gastos de viaje conforme a lo establecido en el Decreto 1068 de 2015</t>
  </si>
  <si>
    <t xml:space="preserve">No de Resolucion de Reembolso elaboradas </t>
  </si>
  <si>
    <t xml:space="preserve">Reembolsos </t>
  </si>
  <si>
    <t>Realizar los reembolsos para la Caja Menor de viáticos y gastos de viaje conforme a lo establecido en el Decreto 1068 de 2015</t>
  </si>
  <si>
    <t>Maritza Herrera</t>
  </si>
  <si>
    <t>No de actos administrativos realizados / No de actos administrativos programados</t>
  </si>
  <si>
    <t>Elaborar los actos administrativos: de comisiones y liquidación de  viáticos de funcionarios, asi como  de desplazamiento y gastos de viaje de los contratistas de la Unidad</t>
  </si>
  <si>
    <t>Viáticos y Gastos de Viaje</t>
  </si>
  <si>
    <t>Catalina Torres</t>
  </si>
  <si>
    <t>No de monitoreos realizados  / No de monitoreos Programados</t>
  </si>
  <si>
    <t>Monitoreo</t>
  </si>
  <si>
    <t>Realizar monitoreo a la Gestión de los Comités de la UNGRD (CP, CBCI, CCL, COPASST)</t>
  </si>
  <si>
    <t>Reportes Realizado / Reportes Programados</t>
  </si>
  <si>
    <t>Seguimiento precontractual y contractual a los contratos gestionados por el GTH</t>
  </si>
  <si>
    <t>Leny Moreno</t>
  </si>
  <si>
    <t>No de Reuniones realizadas / No de Reuniones programadas</t>
  </si>
  <si>
    <t>Realizar reuniones de seguimiento mensual</t>
  </si>
  <si>
    <t xml:space="preserve">Total dias laborales ausentes bimestre por area del personal en planta/ Total horas laborales bimestre por area del personal en planta  * 100 </t>
  </si>
  <si>
    <t xml:space="preserve"> Reporte  de dias Laborales Bimestre del personal en planta por area</t>
  </si>
  <si>
    <t>Emitir los reportes de control de horario del personal de planta por dependencia</t>
  </si>
  <si>
    <t>Reporte de Cerificaciones</t>
  </si>
  <si>
    <t xml:space="preserve">No de certificaciones de insuficiencia o inexistencia  proyectadas </t>
  </si>
  <si>
    <t>Proyectar certificaciones de insuficiencia o inexistencia  de personal en planta, para efectos de la contratación de prestación de servicios cuando se requiera.</t>
  </si>
  <si>
    <t>No de certificaciones laborales expedidas / No de certificaciones laborales Requeridas</t>
  </si>
  <si>
    <t>Expedir las certificaciones laborales de exfuncionarios de la Unidad</t>
  </si>
  <si>
    <t>Expedir las certificaciones laborales de funcionarios</t>
  </si>
  <si>
    <t>Luz Dary Urrego/Leny Moreno</t>
  </si>
  <si>
    <t xml:space="preserve">No de hojas de vida actualizadas / No de funcionarios </t>
  </si>
  <si>
    <t>Actualizar documentación en el archivo de hojas de vida de los empleados de la Unidad</t>
  </si>
  <si>
    <t>Gestión Administrativa</t>
  </si>
  <si>
    <t>Luz Dary Urrego</t>
  </si>
  <si>
    <t>No de hojas de vida actualizadas, modificadas y devinculadas/Total de personal inscrito por la UNGRD, en el Sigep en la vigencia</t>
  </si>
  <si>
    <t>Reporte bimestre modificaciones y actualizaciones usuarios SIGEP</t>
  </si>
  <si>
    <t>Modificación, actualizacion y/o desvinculacion  de usuarios existentes de planta</t>
  </si>
  <si>
    <t xml:space="preserve">No de  personal vinculado en planta en el bimestre/ Total de personal inscrito por la UNGRD en el Sigep </t>
  </si>
  <si>
    <t>Reporte bimestre nuevos usuarios SIGEP</t>
  </si>
  <si>
    <t>Creación nuevos usuarios de planta</t>
  </si>
  <si>
    <t>Sigep</t>
  </si>
  <si>
    <t>Número de incapacidades pagadas/Número de incapacidades radicadas ante el GTH</t>
  </si>
  <si>
    <t>Reporte mensual de cobros</t>
  </si>
  <si>
    <t>Realizar trámite de cobro de incapacidades ante las EPSs</t>
  </si>
  <si>
    <t xml:space="preserve">Numero de afiliaciones realizadas/numero de contratos suscritos </t>
  </si>
  <si>
    <t>Reporte mensual de afiliaciones</t>
  </si>
  <si>
    <t>Realizar afiliación de contratistas y funcionarios de la UNGRD a la ARL</t>
  </si>
  <si>
    <t>Total de reportes mensuales de ausentismo realizados / Total de reportes mensuales de ausentismo Programados</t>
  </si>
  <si>
    <t xml:space="preserve">Reporte de ausentismo </t>
  </si>
  <si>
    <t>Registrar el Ausentismo en la base de datos diseñada</t>
  </si>
  <si>
    <t>Circular</t>
  </si>
  <si>
    <t>Paulina Hernández</t>
  </si>
  <si>
    <t>Circular Vacaciones Elaborada /  Circular Vacaciones Programada</t>
  </si>
  <si>
    <t>Elaborar Circular de programación vacaciones de funcionarios de la entidad.</t>
  </si>
  <si>
    <t>Control realizado</t>
  </si>
  <si>
    <t>No.de controles de novedades realizados / No.de controles de novedades programados</t>
  </si>
  <si>
    <t>Soporte de Novedades</t>
  </si>
  <si>
    <t>Realizar el control mensual a las novedades que afecten el presupuesto de la Unidad (compensatorios, horas extras, licencias, incapacidades, permisos y vacaciones)</t>
  </si>
  <si>
    <t>Nómina Liquidada</t>
  </si>
  <si>
    <t>No de Liquidación de la nómina preparadas / No de Liquidación de la nómina Programadas</t>
  </si>
  <si>
    <t xml:space="preserve">Liquidación de Nómina </t>
  </si>
  <si>
    <t>Preparar  la liquidación de la nómina de los empleados de la Unidad, y los pagos por concepto de seguridad social y prestaciones sociales</t>
  </si>
  <si>
    <t>Proyecto Anual de Presupuesto</t>
  </si>
  <si>
    <t>Anteproyecto de presupuesto elaborado y aprobado  / Anteproyecto presupuesto programado por elaboración</t>
  </si>
  <si>
    <t xml:space="preserve">Proyecto Anual de Presupuesto </t>
  </si>
  <si>
    <t>Preparar y elaborar el proyecto anual de presupuesto para amparar los gastos por servicios personales asociados a nómina</t>
  </si>
  <si>
    <t>Administración de Nómina</t>
  </si>
  <si>
    <t xml:space="preserve">Actualizacion en SIPLAG de los indicadores de Evaluacion de Desempeño </t>
  </si>
  <si>
    <t>Reporte de seguimiento</t>
  </si>
  <si>
    <t>No. de seguimientos realizados  / No. de seguimientos programados</t>
  </si>
  <si>
    <t>Seguimiento a la suscripción y cumplimiento de los acuerdos de gestión</t>
  </si>
  <si>
    <t>Reporte de seguimiento a las evaluaciones</t>
  </si>
  <si>
    <t>Seguimiento a las evaluaciones de desempeño y de rendimiento laboral de la UNGRD</t>
  </si>
  <si>
    <t>Evaluación de desempeño</t>
  </si>
  <si>
    <t>Gestión del Talento Humano</t>
  </si>
  <si>
    <t>01/012017</t>
  </si>
  <si>
    <t>Plan Anual</t>
  </si>
  <si>
    <t>No. de Plan Anual de Vacantes elaborados / No. de Plan Anual de Vacantes programados</t>
  </si>
  <si>
    <t xml:space="preserve">Plan Anual de Vacantes </t>
  </si>
  <si>
    <t xml:space="preserve">Elaborar el Plan Anual de Vacantes </t>
  </si>
  <si>
    <t>Reporte Comisión</t>
  </si>
  <si>
    <t>No. De reportes realizados/  No. De reportes programados</t>
  </si>
  <si>
    <t>Reporte Comisión de Personal</t>
  </si>
  <si>
    <t>No de comisiones efectuadas / No de comisiones programadas</t>
  </si>
  <si>
    <t xml:space="preserve">Comisión de Personal </t>
  </si>
  <si>
    <t xml:space="preserve">Reunión Comisión de Personal </t>
  </si>
  <si>
    <t xml:space="preserve">Manual de funciones </t>
  </si>
  <si>
    <t>No de verificaciones al manual de funciones y competencias laborales realizados / No de verificaciones al manual de funciones y competencias laborales programadas</t>
  </si>
  <si>
    <t>Manual de funciones</t>
  </si>
  <si>
    <t>Verificar que se encuentre actualizado el manual de funciones y competencias laborales de la Unidad</t>
  </si>
  <si>
    <t>Provisión del Talento Humano</t>
  </si>
  <si>
    <t>EJE 1</t>
  </si>
  <si>
    <t>DEPENDENCIA</t>
  </si>
  <si>
    <t>(# de Actualizaciones realizadas/ # de actualizaciones solicitadas) *100</t>
  </si>
  <si>
    <t>Realizar reuniones de retroalimentación al interior de cada una de las dependencias frente a los avances de la implementación del SIPLAG</t>
  </si>
  <si>
    <t>(# de Seguimientos realizados/ # de seguimientos solicitadas) *100</t>
  </si>
  <si>
    <t>Informes</t>
  </si>
  <si>
    <t xml:space="preserve">Proyecto </t>
  </si>
  <si>
    <t>Coordinación  de los Comités Nacionales de Gestión del Riesgo de Desastres.</t>
  </si>
  <si>
    <t>Fomento de la responsabilidad sectorial y territorial en los procesos de la gestión del riesgo</t>
  </si>
  <si>
    <t>SUBDIRECCIÓN PARA EL CONOCIMIENTO DEL RIESGO</t>
  </si>
  <si>
    <t>PROYECTOS PNGRD</t>
  </si>
  <si>
    <t>Fortalecimiento de la implementación de la Política Nacional para la Gestión del Riesgo de Desastres</t>
  </si>
  <si>
    <t>Convocar como invitados temporales a entidades del SNGRD a las Comisiones Nacionales Asesoras del Comité Nacional de Conocimiento del Riesgo</t>
  </si>
  <si>
    <t>Nº de entidades con participación /Nº de entidades convocadas</t>
  </si>
  <si>
    <t>Cristian C. Fernandez</t>
  </si>
  <si>
    <t>Invitaciones, listados de asistencia.</t>
  </si>
  <si>
    <t>Apoyo a la formulación de proyectos para acceder a recursos de cofinanciación del FNGRD por parte de los sectores y las entidades territoriales.</t>
  </si>
  <si>
    <t>Apoyar la formulación de proyectos en el marco de las acciones de la Comisión Asesora de investigación.</t>
  </si>
  <si>
    <t>Realizar convocatoria y seguimiento al Comité Nacional de Conocimiento del Riesgo</t>
  </si>
  <si>
    <t>Actas, Listas de asistencia, Convocatoria</t>
  </si>
  <si>
    <t xml:space="preserve">Realizar convocatoria y seguimiento a la Comisión Nacional Técnica Asesora de Conocimiento del Riesgo </t>
  </si>
  <si>
    <t>Realizar convocatoria y seguimiento a la Comisión Nacional de Investigación en Gestión del Riesgo</t>
  </si>
  <si>
    <t>Formulación de metodologías para incorporar el análisis de riesgo de desastre en los proyectos sectoriales y territoriales de inversión pública.</t>
  </si>
  <si>
    <t>Joana Perez</t>
  </si>
  <si>
    <t>Documento finalizado</t>
  </si>
  <si>
    <t xml:space="preserve">Documentos técnicos para la estrategia de fortalecimiento institucional </t>
  </si>
  <si>
    <t>Realizar un diagnóstico de las lecciones aprendidas en los procesos de reconstrucción postdesastre y recomendaciones para la estrategia nacional.</t>
  </si>
  <si>
    <t>No. de documentos elaborados / No. de documento meta</t>
  </si>
  <si>
    <t>Contratista</t>
  </si>
  <si>
    <t>Documento de lecciones aprendidas</t>
  </si>
  <si>
    <t xml:space="preserve">1.6.1 Sistema de Información Nacional para la Gestión del Riesgo de Desastres (SINGRD) </t>
  </si>
  <si>
    <t>Andrés Sanabria</t>
  </si>
  <si>
    <t>Actas de reunión</t>
  </si>
  <si>
    <t xml:space="preserve">Garantizar la entrega de información relacionada con el proceso de conocimiento del riesgo al SINGRD, </t>
  </si>
  <si>
    <t>Correo, carta remisoria.</t>
  </si>
  <si>
    <t>Sandra Lucía Perez</t>
  </si>
  <si>
    <t>Profesionales SCR</t>
  </si>
  <si>
    <t>Fortalecimiento de las entidades nacionales, departamentales y municipales del Sistema Nacional de Gestión del Riesgo de Desastres SNGRD.</t>
  </si>
  <si>
    <t>Socializar y difundir del documento de terminología a emplear en temas de gestión de riesgos: reporte de emergencia, consolidación de información a partir de filtros,, etc.</t>
  </si>
  <si>
    <t>Socializaciones</t>
  </si>
  <si>
    <t>N° de socializaciones realizadas/ N° de socializaciones programadas</t>
  </si>
  <si>
    <t>listados de asistencia y presentación</t>
  </si>
  <si>
    <t>(N° de acompañamientos realizados/ N° acompañamientos solicitados)*100</t>
  </si>
  <si>
    <t>Cooperación para la gestión del riesgo de desastres.</t>
  </si>
  <si>
    <t>Fortalecimiento de alianzas e intercambios con socios estratégicos para el fortalecimiento del Sistema Nacional de Gestión de Riesgo de Desastres en Colombia y en el exterior.</t>
  </si>
  <si>
    <t>Elaborar el informe de acciones de la UNGRD para el grupo de investigación de tsunamis en el marco del proyecto SATREPS</t>
  </si>
  <si>
    <t xml:space="preserve">N° informes realizados / N° de informes programados </t>
  </si>
  <si>
    <t>Nathalia Contreras</t>
  </si>
  <si>
    <t>Apoyar técnicamente a la Oficina de Cooperación Internacional en proyectos de Gestión del Riesgo. Proyecto de Inundaciones JICA</t>
  </si>
  <si>
    <t>Julio Gonzalez</t>
  </si>
  <si>
    <t>Apoyar técnicamente a la Oficina de Cooperación Internacional en proyectos de en el proyecto de investigación de la Universidad de Potsdam (Alemania)</t>
  </si>
  <si>
    <t>Apoyar técnicamente a la Oficina de Cooperación Internacional en proyectos de Gestión del Riesgo (Sequías). Secretaría Naciones Unidas</t>
  </si>
  <si>
    <t>B. CONOCIMIENTO DEL RIESGO</t>
  </si>
  <si>
    <t>Fomento de la identificación y caracterización de escenarios de riesgo</t>
  </si>
  <si>
    <t>Identificación de impactos y amenazas.</t>
  </si>
  <si>
    <t>Nº de comunicados realizados / Nº de comunicados requeridos</t>
  </si>
  <si>
    <t>Listas de asistencia, documento comunicado</t>
  </si>
  <si>
    <t>Elaboración de documentos de caracterización de escenarios y eventos amenazantes.</t>
  </si>
  <si>
    <t>Elaborar documentos de caracterización de escenarios de riesgo volcánico, y riesgo por tsunami.</t>
  </si>
  <si>
    <t>Documentos de caracterización</t>
  </si>
  <si>
    <t>Nº de documentos de caracterización realizados/ Nº de documentos de caracterización programados</t>
  </si>
  <si>
    <t>Documento de Caracterización</t>
  </si>
  <si>
    <t>1.2.3 Realizar estudios de evaluación de riesgo por inundación lenta y rápida en los municipios previamente priorizados por las autoridades competentes</t>
  </si>
  <si>
    <t>Definir la hoja de ruta para el desarrollo del proyecto "estudios de evaluación de riesgo por inundación lenta y rápida" en municipios priorizados.</t>
  </si>
  <si>
    <t>Hoja de ruta</t>
  </si>
  <si>
    <t>Hoja de Ruta</t>
  </si>
  <si>
    <t>Gestionar proyectos identificados en la hoja de ruta  del proyecto "estudios de evaluación de riesgo por inundación lenta y rápida" en municipios priorizados.</t>
  </si>
  <si>
    <t>Proyectos implementados</t>
  </si>
  <si>
    <t>Proyectos Implementados/ Proyectos Financiados</t>
  </si>
  <si>
    <t>Documentos técnicos</t>
  </si>
  <si>
    <t>1.2.6 Realización de estudios de riesgo por movimiento en masa, que apoyen la toma de decisiones locales</t>
  </si>
  <si>
    <t>William Gelvez</t>
  </si>
  <si>
    <t>Generación de insumos técnicos para la evaluación y análisis del riesgo</t>
  </si>
  <si>
    <t>Definición de lineamientos de identificación de amenaza, vulnerabilidad y riesgo.</t>
  </si>
  <si>
    <t xml:space="preserve">Socialización </t>
  </si>
  <si>
    <t>Socializaciones realizadas/Soalizaciones planteadas</t>
  </si>
  <si>
    <t>Sandra Perez</t>
  </si>
  <si>
    <t>Planillas de asistencia</t>
  </si>
  <si>
    <t>Guía</t>
  </si>
  <si>
    <t>Asesorar a la Subdirección de Reducción del Riesgo y Manejo de Desastres en temas relacionados con el Conocimiento del Riesgo</t>
  </si>
  <si>
    <t>(N° Asesorías técnicas realizadas/N° asesorías técnicas solicitadas)*100</t>
  </si>
  <si>
    <t>Correos, Comunicaciones internas, documentos, listados de asistencia.</t>
  </si>
  <si>
    <t>Analizar la articulación normativa en la incorporación del riesgo en instrumentos de planificación en escalas nacional, regional y local en el tema de inundación</t>
  </si>
  <si>
    <t>Documento realizado/ Documento requerido</t>
  </si>
  <si>
    <t>Documento técnico</t>
  </si>
  <si>
    <t xml:space="preserve">1.1.8 Estudio de la amenaza, vulnerabilidad y riesgo por tsunami </t>
  </si>
  <si>
    <t>Realizar un estudio de caracterización de exposición, vulnerabilidades y riesgo por tsunamis y sismos en poblaciones costeras de Cauca y Nariño</t>
  </si>
  <si>
    <t>Presupuesto de vigencia 2016</t>
  </si>
  <si>
    <t>Convenio con OSSO</t>
  </si>
  <si>
    <t>1.1.7 Análisis del riesgo de desastres en infraestructura prioritaria de transporte</t>
  </si>
  <si>
    <t>Realizar el análisis de vulnerabilidad por amenaza de movimientos en masa en la infraestructura vial de los corredores viales Popayán - Patico - Rio Mazamorras Ruta 20 y Cano -  Mojarras Ruta 25. Etapa 2: 2017</t>
  </si>
  <si>
    <t>Informe de avance del proyecto según lo programado en el Convenio No. 9677-PPAL001-452-2016</t>
  </si>
  <si>
    <t>Convenio interinstitucional INVIAS - SGC - FNGRD</t>
  </si>
  <si>
    <t>Fortalecimiento de metodologías para el monitoreo del riesgo</t>
  </si>
  <si>
    <t>Conocimiento de las amenazas y definición de patrones de monitoreo por escenarios</t>
  </si>
  <si>
    <t>Elaborar línea base del funcionamiento actual del monitoreo hidrometeorológico desde los niveles nacional, regional y local, para proponer su articulación, y establecer los aspectos planteados para su modernización</t>
  </si>
  <si>
    <t>Convenios perfeccionados</t>
  </si>
  <si>
    <t xml:space="preserve">1.1.9'Fortalecimiento del sistema de detección, alerta y monitoreo de amenazas de origen marino </t>
  </si>
  <si>
    <t>Documento de análisis</t>
  </si>
  <si>
    <t>Fomento de la gestión del riesgo de desastres en la educación nacional</t>
  </si>
  <si>
    <t>'Comunicación del riesgo a las entidades públicas y privadas y a la población, con fines de información pública, percepción y toma de conciencia.</t>
  </si>
  <si>
    <t>5.5.2 Información, educación y comunicación (IEC) para conocer el riesgo y reducirlo</t>
  </si>
  <si>
    <t>Construir la Estrategia Nacional de comunicación del riesgo volcánico</t>
  </si>
  <si>
    <t>Documento aprobado</t>
  </si>
  <si>
    <t>Presupuesto de vigencia pasada</t>
  </si>
  <si>
    <t>Convenio SGC-OCyT-FNGRD</t>
  </si>
  <si>
    <t>Realizar contenido técnico relacionado con sismos y tsunamis para el desarrollo de material audiovisual y de divulgación enfocado a las comunidades</t>
  </si>
  <si>
    <t>5.5.4 Módulo virtual para la formación en gestión del riesgo de desastres de desastres dirigido a niños, niñas y adolescentes</t>
  </si>
  <si>
    <t>Formular proyecto de Módulo virtual para la formación en gestión del riesgo de desastres de desastres dirigido a niños, niñas y adolescentes</t>
  </si>
  <si>
    <t>Actualizaciones realizadas</t>
  </si>
  <si>
    <t>Miguel Angulo</t>
  </si>
  <si>
    <t>Plan de Mejoramiento institucional</t>
  </si>
  <si>
    <t>Seguimientos realizados</t>
  </si>
  <si>
    <t>Asistencia</t>
  </si>
  <si>
    <t xml:space="preserve"># De reuniones a las que asiste / # de reuniones programadas </t>
  </si>
  <si>
    <t xml:space="preserve">Acta y listados de Asistencia </t>
  </si>
  <si>
    <t># De reuniones socializadas / # de reuniones por socializar</t>
  </si>
  <si>
    <t>Indicadores cargados</t>
  </si>
  <si>
    <t>(# De Indicadores actualizados / # de indicadores por actualizar) *100</t>
  </si>
  <si>
    <t>NEOGESTION</t>
  </si>
  <si>
    <t>Herramientas implementeadas/herramientas proyectadas</t>
  </si>
  <si>
    <t>Herramientas implementadas e incorporadas al SNIGRD, documentos de seguimiento, reuniones de avance.</t>
  </si>
  <si>
    <t>Apoyo técnico para realizar el seguimiento al Plan Nacional para la Gestión del Riesgo de Desastres</t>
  </si>
  <si>
    <t>Herramientas implementadas e incorporadas, documentos de seguimiento, reuniones de avance.</t>
  </si>
  <si>
    <t>Manuales o Guias elaborados</t>
  </si>
  <si>
    <t>Manual o guia Elaborados / Manual o Guia Requeridos</t>
  </si>
  <si>
    <t>Herramientas implementeadas/herramientas priorizadas</t>
  </si>
  <si>
    <t>Reporte y Seguimiento a la ejecución de proyecto de inversión  (Implementación del SNIGRD).</t>
  </si>
  <si>
    <t>Seguimientos realizados / Seguimientos Programados</t>
  </si>
  <si>
    <t>Reportes SPI</t>
  </si>
  <si>
    <t>Actas de asistencia</t>
  </si>
  <si>
    <t>Jennifer Wilches</t>
  </si>
  <si>
    <t>Articulación en la formulación de la Estrategia y el Plan de Acción de Rendición de Cuentas para la Vigencia 2016.</t>
  </si>
  <si>
    <t>Yineth Pinilla</t>
  </si>
  <si>
    <t># Reuniones a las que asiste</t>
  </si>
  <si>
    <t>Reuniones a las que asiste</t>
  </si>
  <si>
    <t>Asistencia a las reuniones líderes SIPLAG.</t>
  </si>
  <si>
    <t>Boletín digital</t>
  </si>
  <si>
    <t>Johana Rojas, Jeisson Roncancio</t>
  </si>
  <si>
    <t>Realizar boletín mensual del Centro de Documentación</t>
  </si>
  <si>
    <t>Software/manejo de información</t>
  </si>
  <si>
    <t xml:space="preserve">Renovación herramientas para manejo de información:
2 licencias para compresión de material digital (crear, modificar, reducir peso) 
Acrobat pro. </t>
  </si>
  <si>
    <t>Documentos de registro</t>
  </si>
  <si>
    <t xml:space="preserve">Johana Rojas, Jeisson Roncancio </t>
  </si>
  <si>
    <t>Materiales Bibliográficos</t>
  </si>
  <si>
    <t>Soporte y mantenimiento del software Dspace- biblioteca digital.</t>
  </si>
  <si>
    <t>Software-web</t>
  </si>
  <si>
    <t>Recopilación de información de material bibliográfico herramientas de planificación - Planes de Ordenamiento Territorial y Planes de Ordenación y Manejo Ambiental de Cuencas Hidrográficas (POMCAS)</t>
  </si>
  <si>
    <t>Documentos en software</t>
  </si>
  <si>
    <t>Realizar la catalogación y clasificación de material bibliográfico (resoluciones, circulares, conceptos jurídicos) producidos por la Unidad 2015-2016</t>
  </si>
  <si>
    <t>Documento soporte/Software-web</t>
  </si>
  <si>
    <t>Johana Rojas/Jeisson Roncancio</t>
  </si>
  <si>
    <t>Recopilación de información jurídica (resoluciones)para disponer en el repositorio digital con los Consejos departamentales de GRD</t>
  </si>
  <si>
    <t>Registro de materiales entregados</t>
  </si>
  <si>
    <t>Recopilación de información para disponer en el repositorio digital con las entidades integrantes de la Comisión técnica de Conocimiento</t>
  </si>
  <si>
    <t>Centro de documentación en Gestión del Riesgo de Desastres.</t>
  </si>
  <si>
    <t>Daniel González</t>
  </si>
  <si>
    <t>Elaboracion de rotafolios informativos de la UNGRD</t>
  </si>
  <si>
    <t>Fortalecimiento de la comunicacion en emergencias.</t>
  </si>
  <si>
    <t>Convenio</t>
  </si>
  <si>
    <t>Diseños adelantados</t>
  </si>
  <si>
    <t xml:space="preserve">Milena Moreno
</t>
  </si>
  <si>
    <t>Diseños institucionales de documentos de la UNGRD.</t>
  </si>
  <si>
    <t>Convenios de comunicación para la difusión de piezas y campañas en medios masivos no convencionales</t>
  </si>
  <si>
    <t>Convenio con RTVC para pauta comercial que nos permita difundir videos institucionales en momentos coyunturales (temporada de lluvias, menos lluvias, fin de año, mes de la reducción del riesgo), promovidos a través de Código Cívico.</t>
  </si>
  <si>
    <t>Videos y fotografías</t>
  </si>
  <si>
    <t>Juan Carlos López</t>
  </si>
  <si>
    <t>Fotografias, videos</t>
  </si>
  <si>
    <t>Campañas en redes sociales acordes a las temáticas de la Gestión del Riesgo</t>
  </si>
  <si>
    <t>Relacionamiento con medios de comunicación nacionales, regionales y comunitarios.</t>
  </si>
  <si>
    <t>Fotografías y videos</t>
  </si>
  <si>
    <t>Mantener actualizado el banco de imágenes de la UNGRD</t>
  </si>
  <si>
    <t>Correos electrónicos</t>
  </si>
  <si>
    <t xml:space="preserve">Monitoreo de medios. </t>
  </si>
  <si>
    <t>Micro-sitio</t>
  </si>
  <si>
    <t>material promocional</t>
  </si>
  <si>
    <t>Milena Moreno
Juan Carlos López</t>
  </si>
  <si>
    <t>Material físico</t>
  </si>
  <si>
    <t>Actualización y/o reimpresión de material pedagógico de la UNGRD para ser distribuidos interno y externo. (material promocional. Pendones, backing, etc)</t>
  </si>
  <si>
    <t>Evento</t>
  </si>
  <si>
    <t>Anamaria Escobar
Samuel Lancheros</t>
  </si>
  <si>
    <t>Encuentro de comunicadores del SNGRD. Para conseguir sinergia en la labor conseguida.</t>
  </si>
  <si>
    <t>Documentos físicos y virtuales</t>
  </si>
  <si>
    <t>Boletines institucionales internos de comunicación, que reflejen el día a día de la entidad y el trabajo de cada funcionario de la UNGRD.</t>
  </si>
  <si>
    <t>Documento físico y virtual</t>
  </si>
  <si>
    <t>Boletines externos de información con el SNGRD.</t>
  </si>
  <si>
    <t>OAC (Comunicadores)</t>
  </si>
  <si>
    <t>Boletínes informativos y comunicados de prensa.</t>
  </si>
  <si>
    <t>Daniel González
Fabián Fabara</t>
  </si>
  <si>
    <t>Videos</t>
  </si>
  <si>
    <t xml:space="preserve">Producto audiovisual que condense las actividades  mensuales de la UNGRD </t>
  </si>
  <si>
    <t>Rediseño de piezas para pendones, afiches y material pop de la UNGRD</t>
  </si>
  <si>
    <t>Documentos físicos</t>
  </si>
  <si>
    <t>Elaboración de infografías dirigidas para su publicación en medios de comunicación</t>
  </si>
  <si>
    <t>Videos institucionales de carácter interno y externo que resalten las labores y acciones de la UNGRD y el SNGRD.</t>
  </si>
  <si>
    <t xml:space="preserve">Encuestas de percepción dirigida a los públicos internos y externos de la entidad. </t>
  </si>
  <si>
    <t>Carteleras institucionales físicas, las cuales se nutrirán de la información generada por los boletines institucionales y además donde se podrán consultar las diferentes acciones de la UNGRD.</t>
  </si>
  <si>
    <t>Estrategia de comunicaciones interna, externa y digital en gestión del riesgo de desastres.</t>
  </si>
  <si>
    <t>CUMPLIMIENTO</t>
  </si>
  <si>
    <t>ACTIVIDAD 2015</t>
  </si>
  <si>
    <t>ESTRATEGIA PLAN ESTRATEGICO</t>
  </si>
  <si>
    <t>LÍNEA DE ACCIÓN
PLAN ESTRATEGICO</t>
  </si>
  <si>
    <t>Esperanza Barbosa</t>
  </si>
  <si>
    <t>Personas capacitadas</t>
  </si>
  <si>
    <t>Adelantar Sesiones de Educación Financiera con énfasis en aseguramiento de Activos Públicos</t>
  </si>
  <si>
    <t xml:space="preserve">5.2.2 Programas de formación en gestión del riesgo de desastres desarrollados </t>
  </si>
  <si>
    <t>Lineamientos y guías para aseguramiento de los bienes públicos.</t>
  </si>
  <si>
    <t>Lineamientos</t>
  </si>
  <si>
    <t>Desarrollar lineamientos para la suscripción de polizas para  aseguramiento colectivo.</t>
  </si>
  <si>
    <t>Gestionar la socialización del documento guía para el aseguramiento de bienes inmuebles públicos (insumo)</t>
  </si>
  <si>
    <t>Conceptos técnicos,</t>
  </si>
  <si>
    <t>(# de solicitudes gestionadas/
# de solicitudes recibidas)*100</t>
  </si>
  <si>
    <t xml:space="preserve">Porcentaje Solicitudes gestionadas </t>
  </si>
  <si>
    <t>Listados de Asistencia</t>
  </si>
  <si>
    <t>Documento metodológico</t>
  </si>
  <si>
    <t>Diseñar y socializar la Propuesta Metodológica para Entidades Territoriales de activación financiera ante desastres</t>
  </si>
  <si>
    <t>Actas, listados de asistencia</t>
  </si>
  <si>
    <t>Sesión de trabajo</t>
  </si>
  <si>
    <t>Coordinar las sesiones de la Mesa Interinstitucional del trabajo en Protección Financiera</t>
  </si>
  <si>
    <t>Brindar asesoría técnica para el diseño y parametrización de instrumentos financieros necesarios para la gestión del riesgo.</t>
  </si>
  <si>
    <t>3.5.1 
3.5.2
3.5.3. 3.5.4.
3.5.2Apoyar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</si>
  <si>
    <t>Gestión Financiera y Aseguramiento ante el Riesgo de Desastres</t>
  </si>
  <si>
    <t>Protección Financiera</t>
  </si>
  <si>
    <t>Propuesta de TDR</t>
  </si>
  <si>
    <t xml:space="preserve">Actividad </t>
  </si>
  <si>
    <t>Desarrollar actividades para la conmemoración del mes de la Reducción del Riesgo</t>
  </si>
  <si>
    <t>Coordinar la conmemoración del mes de la  Reducción del Riesgo</t>
  </si>
  <si>
    <t>Alberto Granes</t>
  </si>
  <si>
    <t>Apoyar y hacer seguimiento a los proyectos DIPECHO</t>
  </si>
  <si>
    <t>Coordinar el intercambio de experiencias y conocimientos en Gestión del Riesgo desde el ámbito comunitario</t>
  </si>
  <si>
    <t xml:space="preserve">5.3.5 Acciones de promoción y seguimiento a la participación social y comunitaria implementadas </t>
  </si>
  <si>
    <t>Actas de reunión, invitaciones a reuniones.</t>
  </si>
  <si>
    <t>(# de reuniones programadas/ # de reuniones desarrolladas)* 100</t>
  </si>
  <si>
    <t xml:space="preserve">Participación </t>
  </si>
  <si>
    <t>Participar en la mesa de primera infancia e infancia y adolescencia.</t>
  </si>
  <si>
    <t>Coordinar la mesa de enfoque diferencial al interior de la UNGRD.</t>
  </si>
  <si>
    <t>Informes (Documentos Escritos)</t>
  </si>
  <si>
    <t>Nelson Hernández</t>
  </si>
  <si>
    <t xml:space="preserve">5.3.2 Estrategias participativas diseñadas e implementadas con 8 grupos poblacionales </t>
  </si>
  <si>
    <t>Actividades de implementación</t>
  </si>
  <si>
    <t>Generación de Insumo técnico para orientar el abordaje y la participación comunitaria en las instancias territoriales de gestión del riesgo.</t>
  </si>
  <si>
    <t>5.3.1 Lineamientos para la gestión del riesgo de desastres con grupos poblacionales específicos diseñados y socializados</t>
  </si>
  <si>
    <t>Articulación del ámbito social y comunitario en el proceso de reducción del riesgo.</t>
  </si>
  <si>
    <t>Documentos técnico</t>
  </si>
  <si>
    <t>Oscar Lozano</t>
  </si>
  <si>
    <t>Desarrollar lineamientos para Incorporar como parte del ciclo de proyectos del sector ambiente la gestión del riesgo de desastres y unificar los criterios para su evaluación</t>
  </si>
  <si>
    <t>Realizar el seguimiento contractual y asistencia técnica a las medidas de adaptación al Cambio Climático implementadas</t>
  </si>
  <si>
    <t>2.2.6 Gestión del riesgo de desastres implementada en el ciclo de proyectos del sector ambiente</t>
  </si>
  <si>
    <t>Apoyo a la operación y mantenimiento del sistema de evaluación y seguimiento de medidas para la adaptación.</t>
  </si>
  <si>
    <t>Apoyar  técnicamente,  
emitir conceptos técnicos y/o asesorar a  entidades nacionales y/o territoriales y otras áreas de la UNGRD, para el  fortalecimiento y articulación de la reducción del riesgo de desastres con contextos de  Variabilidad y Cambio  Climático.</t>
  </si>
  <si>
    <t>Asesorar técnicamente las actividades relacionadas con el PNACC en articulación con políticas y estrategias de Reducción del Riesgo</t>
  </si>
  <si>
    <t>Elaborar la versión final publicable del documento “GUÍA PARA LA INTEGRACIÓN DE LA VARIABILIDAD CLIMÁTICA EN LA GESTIÓN DEL RIESGO DE DESASTRES EN CONTEXTOS DE ADAPTACIÓN AL CAMBIO CLIMÁTICO”.</t>
  </si>
  <si>
    <t>Elaborar el documento propuesta técnica de las bases conceptuales para la aplicación de la Política del Sistema Nacional para la Gestión del Riesgo de Desastres, SNGRD,  en la temática de variabilidad climática y de cambio climático.</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</si>
  <si>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</si>
  <si>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Municipios Asistidos</t>
  </si>
  <si>
    <t>Capacitar a los integrantes de los CMGRD en la integración de la gestión del riesgo en los diferentes instrumentos de planificación e inversión pública</t>
  </si>
  <si>
    <t>Territorios Asistidos</t>
  </si>
  <si>
    <t xml:space="preserve">5.2.3 Fortalecimiento a nivel territorial para el desarrollo de la gestión del riesgo de desastres </t>
  </si>
  <si>
    <t>Acompañar a los municipios y departamentos en la implementación de los procesos de la Gestión del Riesgo y los componentes del SNGRD</t>
  </si>
  <si>
    <t>Documentos técnicos, formatos y matrices diligenciados, ayudas de memoria, listados de Asistencia, presentaciones, correos electrónicos</t>
  </si>
  <si>
    <t>Juan Pablo Jojoa</t>
  </si>
  <si>
    <t># de Documentos de Lineamientos elaborados / #de Documentos de Lineamientos  programados para elaborar</t>
  </si>
  <si>
    <t>Documentos de Lineamientos</t>
  </si>
  <si>
    <t>Elaborar Documentos Municipales de Lineamientos para la integración de la gestión del riesgo en la revisión y ajuste de POT articulados al plan de inversiones municipal (21 Documentos de Lineamientos)</t>
  </si>
  <si>
    <t>Elaborar documentos municipales de lineamientos para la integración de la gestión del riesgo en la revisión y ajuste de POT (5)</t>
  </si>
  <si>
    <t>Documentos con Seguimientos</t>
  </si>
  <si>
    <t>Realizar seguimiento a los Documentos de Línea Base (diagnostico) de los municipios priorizados en cuanto a insumos y avances en la integración de la Gestión del riesgo de desastres en planes de ordenamiento  territorial,  articulados al plan de inversiones municipal (21 Documentos de Línea Base )</t>
  </si>
  <si>
    <t>Realizar la línea base (diagnostico) de los municipios priorizados en cuanto a insumos y avances en la integración de la GRD y OT (40)</t>
  </si>
  <si>
    <t>Documentos técnicos, matrices diligenciadas, ayudas de memoria, listados de Asistencia, presentaciones, correos electrónicos</t>
  </si>
  <si>
    <t xml:space="preserve">Porcentaje de Solicitudes gestionadas </t>
  </si>
  <si>
    <t xml:space="preserve">Elaborar documentos para apoyar técnicamente y/o para hacer revisiones y/o ajustes para la formulación de políticas, marcos regulatorios, CONPES, guías, circulares y estudios en relación con la incorporación de medidas de reducción del riesgo - intervención prospectiva - en los instrumentos de planificación. </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</si>
  <si>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</si>
  <si>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t>Articulación de instrumentos  y desarrollo de lineamientos de ordenamiento territorial, ordenación ambiental, planificación del desarrollo y gestión del riesgo.</t>
  </si>
  <si>
    <t>Intervención Prospectiva</t>
  </si>
  <si>
    <t xml:space="preserve">Listados de Asistencia, Hoja de ruta y avances, propuesta final. </t>
  </si>
  <si>
    <t>(# de sesiones realizadas/ # sesiones convocadas)*100</t>
  </si>
  <si>
    <t>Sesiones realizadas</t>
  </si>
  <si>
    <t>Desarrollar estrategia de socialización de técnicas constructivas que utilizan material vegetal vivo como elemento de construcción, solo o combinado con materiales inertes para obras civiles para la consolidación
de taludes, riberas y control de la erosión</t>
  </si>
  <si>
    <t>3.1.3 Medidas de reducción del riesgo de desastres a partir de tecnologías alternativas ambientalmente sostenibles identificadas y fomentadas</t>
  </si>
  <si>
    <t>Promoción de tecnologías alternativas no convencionales sostenibles, de bajo costo y/o de bajo impacto ambiental, como medidas de intervención correctiva.</t>
  </si>
  <si>
    <t>Jorge Buelvas</t>
  </si>
  <si>
    <t>SIGOB, comunicaciones oficiales</t>
  </si>
  <si>
    <t>(# solicitudes tramitadas / # solicitudes recibidas)*100</t>
  </si>
  <si>
    <t>Solicitudes tramitadas</t>
  </si>
  <si>
    <t>Realizar la evaluación técnica de los proyectos de intervención correctiva radicados en la UNGRD</t>
  </si>
  <si>
    <t>Gestionar los proyectos de reducción del riesgo en el Banco de Proyectos.</t>
  </si>
  <si>
    <t>3.1.1 Banco de proyectos de reducción del riesgo de desastres de cobertura e impacto nacional implementado</t>
  </si>
  <si>
    <t>Procedimiento de seguimiento a los proyectos y convenios de intervención correctiva.</t>
  </si>
  <si>
    <t>Astrid Delgado</t>
  </si>
  <si>
    <t xml:space="preserve">Realizar seguimiento a los proyectos derivados del convenio 017 FNR, para gestionar la liquidación y cierres de los mismos. </t>
  </si>
  <si>
    <t>Matriz de Seguimiento</t>
  </si>
  <si>
    <t>Oscar Salamanca</t>
  </si>
  <si>
    <t>(# de proyectos ejecutados/ #de proyectos programados para ejecutar)*100</t>
  </si>
  <si>
    <t xml:space="preserve">Proyectos ejecutados </t>
  </si>
  <si>
    <t>Realizar seguimiento a los proyectos de intervención correctiva obras civiles(mitigación/recuperación)</t>
  </si>
  <si>
    <t>Acciones de intervención correctiva de las condiciones de riesgo existente.</t>
  </si>
  <si>
    <t>SIG Galeras</t>
  </si>
  <si>
    <t>Elsy Melo</t>
  </si>
  <si>
    <t>(# de familias de la ZAVA con acompañamiento psicosocial / # total de las familias que solicitan acompañamiento psicosocial) *100</t>
  </si>
  <si>
    <t>Porcentaje familias expuestas con acompañamiento psicosocial</t>
  </si>
  <si>
    <t>Adelantar acciones y gestión de acompañamiento psicosocial, económico - productivo y jurídico, hacia los habitantes de la ZAVA del Galeras de los municipios de Pasto, Nariño y La Florida, que propenden por el reasentamiento de los mismos, en sitios seguros.</t>
  </si>
  <si>
    <t>C. REDUCCIÓN DEL RIESGO</t>
  </si>
  <si>
    <t>Propuesta de Protocolo (Documento Escrito)</t>
  </si>
  <si>
    <t xml:space="preserve">4.3.2 Elaboración y actualización de Protocolos Nacionales para la Respuesta por Fenómenos Volcánicos </t>
  </si>
  <si>
    <t xml:space="preserve">4.3.1 Formulación e implementación de Protocolos Nacionales para la Respuesta frente a Temporadas de Fenómenos Climáticos </t>
  </si>
  <si>
    <t>Agenda</t>
  </si>
  <si>
    <t>4.1.7 Entidades nacionales actualizadas para participar en operaciones de respuesta a emergencias</t>
  </si>
  <si>
    <t>Informes Escritos</t>
  </si>
  <si>
    <t>Nelson Hernández
Jorge Obando</t>
  </si>
  <si>
    <t>Acciones</t>
  </si>
  <si>
    <t>Desarrollar acciones de preparación para la respuesta, asociadas al CONPES 3667 de 2010 - Complejo Volcánico Nevado del Huila.</t>
  </si>
  <si>
    <t>Informes Escritos
Registro audiovisual</t>
  </si>
  <si>
    <t>Informes de Gestión</t>
  </si>
  <si>
    <t>Actualización del Plan Nacional de Contingencia contra derrames de hidrocarburos establecido mediante el Decreto 321 de 1999 (Proyecto No. 4.3.6)</t>
  </si>
  <si>
    <t>Nelson Hernández / Alberto Granes</t>
  </si>
  <si>
    <t>Coordinar la formulación, el desarrollo y el seguimiento de agenda de trabajo del Comité para la Reducción del Riesgo de Desastres</t>
  </si>
  <si>
    <t>Actas y trazabilidad de la S General</t>
  </si>
  <si>
    <t>(# de reuniones desarrolladas/ # de reuniones convocadas)*100</t>
  </si>
  <si>
    <t>Reuniones realizadas</t>
  </si>
  <si>
    <t>Programa de acompañamiento a los sectores con el fin de asesorar y orientar el desarrollo de las acciones concertadas en las agendas sectoriales.</t>
  </si>
  <si>
    <t>SUBDIRECCIÓN PARA LA REDUCCIÓN DEL RIESGO DE DESASTRES</t>
  </si>
  <si>
    <t>SUBDIRECCIÓN PARA EL MANEJO DE DESASTRES</t>
  </si>
  <si>
    <t>FECHA 
INICIOFECHA 
INICIOFECHA 
INICIO</t>
  </si>
  <si>
    <t>Convocar y realizar las reuniones del Comité Nacional para el Manejo de Desastres</t>
  </si>
  <si>
    <t>Número de convocatorias realizadas / Número de convocatorias programadas</t>
  </si>
  <si>
    <t>Número de convocatorias realizadas/ Numero de convocatorias porgramadas</t>
  </si>
  <si>
    <t xml:space="preserve">Carmen Elena Pabon
Karen Galvis </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</si>
  <si>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</si>
  <si>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</si>
  <si>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</si>
  <si>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Formulación de los Instrumentos de Planificación</t>
  </si>
  <si>
    <t>Formulación y articulación de la Estrategia Nacional de Respuesta.</t>
  </si>
  <si>
    <t>Adopción por Decreto de la Estrategia Nacional de Respuesta a Emergencias - ENRE</t>
  </si>
  <si>
    <t>Acto Administrativo</t>
  </si>
  <si>
    <t>Número de actos administrativos adoptados/ N° Actos adminstrativos programados</t>
  </si>
  <si>
    <t>Carmen Elena Pabon 
Miguel Luengas</t>
  </si>
  <si>
    <t>Acto Administrativo de Adopción</t>
  </si>
  <si>
    <t>Establecer estrategia Nacional ante eventos recurrentes</t>
  </si>
  <si>
    <t>Documento formulado/ Documento Requerido</t>
  </si>
  <si>
    <t>Documento de lineamientos formulados</t>
  </si>
  <si>
    <t>Formulación y articulación de la Estrategia de Reconstrucción Pos Desastre.</t>
  </si>
  <si>
    <t>Aprobación de la Estrategia de Recuperación de  Desastres</t>
  </si>
  <si>
    <t>Número de Documentos de lineamientos formulados/ numero de documento APROBADOS</t>
  </si>
  <si>
    <t xml:space="preserve">Miguel Luengas
Dayan Parra
Martín Mazo 
</t>
  </si>
  <si>
    <t>Documento aprobado UNGRD</t>
  </si>
  <si>
    <t>Procesos de Estandarización y Acreditación en Búsqueda y Rescate</t>
  </si>
  <si>
    <t>Proyecto de Fortalecimiento de la Línea de Búsqueda y Rescate Urbano -USAR</t>
  </si>
  <si>
    <t>Proyecto</t>
  </si>
  <si>
    <t>Numero de proyectos Ejecutados/ numero de proyectos programados</t>
  </si>
  <si>
    <t xml:space="preserve">William Tovar
Silvia Ballen
Freddy Joya
Diana Corrales
Diana Ramirez
Juan Carlos Garzón
Marlen Robayo 
Jose Perdomo
</t>
  </si>
  <si>
    <t>Informe de adquisición en el marco del proyecto</t>
  </si>
  <si>
    <t>Apoyo en la Clasificación  Externa de INSARAG para el Equipo USAR del SNGRD</t>
  </si>
  <si>
    <t>No de poryectos Formulados / No de Proyectos Proyectados</t>
  </si>
  <si>
    <t>Documento de compormisos de partes</t>
  </si>
  <si>
    <t>No de documentos Formulados / No de documentos programados</t>
  </si>
  <si>
    <t>Informe de avances</t>
  </si>
  <si>
    <t>Programa de Formacion y Capacitación para el proceso de Acreditación del Equipo de Busqueda y Rescate</t>
  </si>
  <si>
    <t>Número de Documentos de lineamientos formulados/ numero de documento Aprobados</t>
  </si>
  <si>
    <t>Diseño de pagina Web USAR</t>
  </si>
  <si>
    <t>Pagina Web</t>
  </si>
  <si>
    <t>No de paginas diseñas/ No de paginas Programadas</t>
  </si>
  <si>
    <t>Link pagina Web diseñada</t>
  </si>
  <si>
    <t xml:space="preserve"> Centro Nacional Logístico con capacidad para responder ante desastres a nivel nacional y apoyar intervenciones a nivel internacional fortalecido.</t>
  </si>
  <si>
    <t xml:space="preserve">Fortalecimiento del centro nacional logístico de Gestión del riesgo de desastres de colombia. </t>
  </si>
  <si>
    <t>Contratos/
convenios Contratos/
convenios</t>
  </si>
  <si>
    <t>Número de contratos y convenios elaborados y firmados/ No  de contratos y convenios requeridos</t>
  </si>
  <si>
    <t>Procesos contractuales o convenios adelantados</t>
  </si>
  <si>
    <t>D. MANEJO DE DESASTRES</t>
  </si>
  <si>
    <t>FECHA 
INICIOFECHA 
INICIO</t>
  </si>
  <si>
    <t>Potencializar la preparación  en la respuesta y la recuperación para el manejo de desastres</t>
  </si>
  <si>
    <t>Generación de insumos técnicos para el Manejo de Desastres por parte del SNGRD</t>
  </si>
  <si>
    <t>Capacitación para el Manejo de Desastres</t>
  </si>
  <si>
    <t>No de capacitaciones realizadas/ No capacitaciones programados</t>
  </si>
  <si>
    <t>Informes de capacitación, listados de asistencia</t>
  </si>
  <si>
    <t>Programas SIPLAG -por Servicios Basicos de Respuesta</t>
  </si>
  <si>
    <t>Programas</t>
  </si>
  <si>
    <t>No de programas elaborados/ No programas porgramados</t>
  </si>
  <si>
    <t>Programas elaborados Elaborados</t>
  </si>
  <si>
    <t>Adopcion SIPLAG de los Programas basicos de respuesta</t>
  </si>
  <si>
    <t>Adopción programas</t>
  </si>
  <si>
    <t>No de programas adoptados/No de programas Elaborados</t>
  </si>
  <si>
    <t>adopción en Neogestion  -SIPLAG</t>
  </si>
  <si>
    <t>Elaboración Insumos Tecnicos para alimentación de caja de Herramientas</t>
  </si>
  <si>
    <t>Documentos Insumos Tecnicos</t>
  </si>
  <si>
    <t>No de insumos tecnicos elaborados/ No de insumos tecnicos programados</t>
  </si>
  <si>
    <t>Carmen Elena Pabón
William Tovar 
Martin Mazo
Dayan Parra
Mauricio Sanabria</t>
  </si>
  <si>
    <t>Insumos tecnicos elaborados</t>
  </si>
  <si>
    <t>Diseño, diagramación e impresión 3a edición Caja de Herramientas</t>
  </si>
  <si>
    <t>Caja de Herramientas</t>
  </si>
  <si>
    <t>No de impresiones porgramadas/ No impresiones realizadas</t>
  </si>
  <si>
    <t>Tercera edición Caja de Herramientas</t>
  </si>
  <si>
    <t>Asistencia técnica para el fortalecimiento de las capacidades locales para la recuperación.</t>
  </si>
  <si>
    <t>Asistencia técnica a entidades territoriales en el proceso de manejo de desastres</t>
  </si>
  <si>
    <t>Asistencias técnicas</t>
  </si>
  <si>
    <t>Número de Asistencias realizadas/ N° de Declaratoria de Calamidad firmadas</t>
  </si>
  <si>
    <t>informes mensuales, indicador SIPLAG del proceso de gestión para el manejo de Desastres</t>
  </si>
  <si>
    <t>Definir lineamientos minimos de Salas de Crisis Territoriales</t>
  </si>
  <si>
    <t>Documentos realizados/ documentos programados</t>
  </si>
  <si>
    <t>Karen Avila
Diego Julian Florez
Eduw Idarraga
Karol Moreno</t>
  </si>
  <si>
    <t>Documento que contenga los minimos a tener encuenta por los entes territoriales para implementar salas de crisis Municipales y departamentales</t>
  </si>
  <si>
    <t>Levantar inventario de Salas de Crisis Departamentales que cumplen con los requisitos minimos de Sala de Crisis</t>
  </si>
  <si>
    <t>Base de datos de inventario de Sala de Crisis que cumplen con los requisitos establecidos</t>
  </si>
  <si>
    <t xml:space="preserve">Establecer inventarios de los centros de entrenamiento pertenecientes al SNGRD que funcionan en le pais </t>
  </si>
  <si>
    <t>Base de datos</t>
  </si>
  <si>
    <t>No Inventarios realziados/ No de Inventariosprogramados</t>
  </si>
  <si>
    <t>inventario de Centros de entrenamineto del SNGRD existentes en el Pais</t>
  </si>
  <si>
    <t>Actualizar los planes de emergencia y contingencia de los ERON (bajo el concepto y marco de la GRD)</t>
  </si>
  <si>
    <t>Asistencia Tecnica</t>
  </si>
  <si>
    <t xml:space="preserve"># Solicitudes de asistencia tecnica/ # Asistencia Tecnica prestada </t>
  </si>
  <si>
    <t>Carmen Elena Pabón</t>
  </si>
  <si>
    <t>Actas de la assitencia Tecnica prestada</t>
  </si>
  <si>
    <t xml:space="preserve">Actualización de Planes básicos de emergencia y contingencia en los ERON y el INPEC. </t>
  </si>
  <si>
    <t>Ejecución de la respuesta</t>
  </si>
  <si>
    <t>Atención de la población afectada.</t>
  </si>
  <si>
    <t>Convocar y activar la sala de crisis Nacional</t>
  </si>
  <si>
    <t>Activaciones</t>
  </si>
  <si>
    <t>Número de activaciones realizadas/ No de activaciones  requeridas</t>
  </si>
  <si>
    <t>Convocatorias realizadas a través de correos electrónicos u oficios</t>
  </si>
  <si>
    <t xml:space="preserve">Registro Único de Damnificados-RUD </t>
  </si>
  <si>
    <t xml:space="preserve">Número de informes realizados / Número de informes requeridos </t>
  </si>
  <si>
    <t>Mauricio Sanabria</t>
  </si>
  <si>
    <t xml:space="preserve"> CONSULTAR EN EL LINK http://rud.gestiondelriesgo.gov.co/ </t>
  </si>
  <si>
    <t>Monitoreo permanente a los entes territoriales</t>
  </si>
  <si>
    <t>Reportes de monitoreo</t>
  </si>
  <si>
    <t>No de monitoreo realizados/ No de monitoreos programados</t>
  </si>
  <si>
    <t>Diana Martinez
Diana Valencia
Fernando Piña
Daniel Suarez
Jorge Neira</t>
  </si>
  <si>
    <t>Reportes preliminares -CITEL</t>
  </si>
  <si>
    <t>Restitución de los servicios esenciales afectados.</t>
  </si>
  <si>
    <t>Prestar los Servicios básicos de Respuesta a Emergencias</t>
  </si>
  <si>
    <t>Municipios atendidos</t>
  </si>
  <si>
    <t>No de municipios que realizaron solicitud/ No de Municipios atendidos</t>
  </si>
  <si>
    <t>Visor de emergencias UNGRD</t>
  </si>
  <si>
    <t>Ejecución de la recuperación mediante la rehabilitación y reconstrucción</t>
  </si>
  <si>
    <t>Ejecución de la rehabilitación (materiales de construcción y otros) en Declaratorias de Calamidad públicas Priorizadas</t>
  </si>
  <si>
    <t>Número  Municipios atendidos</t>
  </si>
  <si>
    <t>Numero de Municipios que realizaron solicitud/Número de Municipios atendidos</t>
  </si>
  <si>
    <t>Visor UNGRD
Registro Unico de Damnificados -RUD</t>
  </si>
  <si>
    <t>Ejecución de actividades para la recuperación post desastres</t>
  </si>
  <si>
    <t>Contratos y/o convenios</t>
  </si>
  <si>
    <t>Número de contratos realizados/ No de contratos requeridos</t>
  </si>
  <si>
    <t>matriz de seguimieto contratos y convenios</t>
  </si>
  <si>
    <t xml:space="preserve">Carmen Elena Pabón </t>
  </si>
  <si>
    <t>No. Reuniones realizadas/ No de Reuniones meta</t>
  </si>
  <si>
    <t>Porcentaje de avance físico y financiero de acuerdo a SPI/Presupuesto total del proyecto de inversi[on y meta fisica</t>
  </si>
  <si>
    <t>No. De agendas sectoriales elaboradas / No. De agendas Meta o requeridas por ano</t>
  </si>
  <si>
    <t xml:space="preserve">No. De agendas sectoriales concertadas / No. De agendas Meta </t>
  </si>
  <si>
    <t xml:space="preserve">No. De sectores con acompañamiento / No. De sectores Meta </t>
  </si>
  <si>
    <t>Porcentaje de avance físico y financiero de acuerdo a SPI / Meta fisica y presupuesto</t>
  </si>
  <si>
    <t>No. De reuniones a las que asiste  / No. De reuniones programadas</t>
  </si>
  <si>
    <t>COOPERACIÓN PARA LA GESTIÓN DEL RIESGO DE DESASTRES</t>
  </si>
  <si>
    <t># de Actualizaciones realizadas/ # de actualizaciones solicitadas</t>
  </si>
  <si>
    <t># de Seguimientos realizados/ # de seguimientos solicitadas</t>
  </si>
  <si>
    <t># De Indicadores actualizados / # de indicadores por actualizar</t>
  </si>
  <si>
    <t>No. de Actualizaciones de Indicadores realizadas / No. de Actualizaciones de Indicadores  por actualizar</t>
  </si>
  <si>
    <t xml:space="preserve">Actualización de Indicadores </t>
  </si>
  <si>
    <t>Acta y Planilla de asistencia</t>
  </si>
  <si>
    <t># Documento Publicados/ Documentos programados</t>
  </si>
  <si>
    <t xml:space="preserve">Documento y fotografía Publicada </t>
  </si>
  <si>
    <t># Encuestas realizadas/ # Ecuestas programados</t>
  </si>
  <si>
    <t>Encuenstas</t>
  </si>
  <si>
    <t># videos realizados y publicados / # Videos programados</t>
  </si>
  <si>
    <t># infografias realizadas/ # infografias programadas</t>
  </si>
  <si>
    <t xml:space="preserve">Infografias </t>
  </si>
  <si>
    <t xml:space="preserve">Documentos físicos y virtuales Rediseñados </t>
  </si>
  <si>
    <t>Documentos Rediseñados realizados / Documentos rediseñados requeridos</t>
  </si>
  <si>
    <t># eventos realizados / # eventos programados</t>
  </si>
  <si>
    <t>Evento, lista de asistencia, memorias, fotografias</t>
  </si>
  <si>
    <t>#material promocional actualizado / material requerido</t>
  </si>
  <si>
    <t>Diseño de micrositios y contenidos para temporadas, eventos relevantes y planes especiales.</t>
  </si>
  <si>
    <t># Diseño de Micro-sitios realizados / # Diseño de Micro-sitios requeridos</t>
  </si>
  <si>
    <t># monitoreos realizados / monitoreos programados</t>
  </si>
  <si>
    <t>Documento pdf de cada monitoreo.</t>
  </si>
  <si>
    <t>#Carpetas con fotografías y videos actualizadas / #Carpetas con fotografías y videos programadas</t>
  </si>
  <si>
    <t># de campañas realizadas / # de campañas programadas</t>
  </si>
  <si>
    <t xml:space="preserve"># convenios firmados / # Convenios programados </t>
  </si>
  <si>
    <t xml:space="preserve">Documentos contractuales de convenio y Campañas realizadas. </t>
  </si>
  <si>
    <t># de diseños realizados / # de diseños requeridos</t>
  </si>
  <si>
    <t>Seguimiento a convenio Maloka, de  las actividades planteadas para reducción del riesgo de desastres.</t>
  </si>
  <si>
    <t># seguimientos realizados/ # Seguimientos programados</t>
  </si>
  <si>
    <t xml:space="preserve">Videos y rotafolio final. </t>
  </si>
  <si>
    <t>Documentos de recopilación</t>
  </si>
  <si>
    <t>Documentos de recopilación realizados / Documentos de recopilación requeridos</t>
  </si>
  <si>
    <t>Documentos catalogados y clasificados / Documentos programados</t>
  </si>
  <si>
    <t>Soporte Técnologico</t>
  </si>
  <si>
    <t>N° de soportes realizados / N° de soportes requeridos</t>
  </si>
  <si>
    <t>Licencias</t>
  </si>
  <si>
    <t># de licencias adquiridas / # de licencias programadas por adquirir</t>
  </si>
  <si>
    <t># de Boletines realizados / # Boletines Programados</t>
  </si>
  <si>
    <t>Documentos elaborados y aprobados</t>
  </si>
  <si>
    <t># Documentos elaborados y aprobados</t>
  </si>
  <si>
    <t>GRUPO DE CONTRATACIÓN</t>
  </si>
  <si>
    <t>Fortalecimiento de la gestión precontractual y contractual</t>
  </si>
  <si>
    <t>Fortalecimiento de la estructuración de la etapa precontractual.</t>
  </si>
  <si>
    <t>Mantener actualizados los procedimientos acorde a la legislacion vigente</t>
  </si>
  <si>
    <t>Contratos elaborados</t>
  </si>
  <si>
    <t>Pubicar en el SECOP los documentos y Actos administrativos del Proceso contractual</t>
  </si>
  <si>
    <t>No de informes realizados/No de informes programados</t>
  </si>
  <si>
    <t>Documento físico</t>
  </si>
  <si>
    <t>Elaborar actas de liquidación,  suspensión, terminación anticipada y cesión.</t>
  </si>
  <si>
    <t xml:space="preserve">Presentar informes a las entidades externas </t>
  </si>
  <si>
    <t>No de informes presentados/No de informes requeridos</t>
  </si>
  <si>
    <t>Fortalecimiento del ejercicio de la supervisión contractual.</t>
  </si>
  <si>
    <t>Asistir a las reuniones bimestrales que programe del equipo del líderes SIPLAG</t>
  </si>
  <si>
    <t>No. De reuniones a las que asiste</t>
  </si>
  <si>
    <t>Realizar el reporte de seguimiento de los indicadores en el aplicativo de Neogestion, de acuerdo a la peridiocidad definida en cada indicador</t>
  </si>
  <si>
    <t>Controles de asistencia firmados</t>
  </si>
  <si>
    <t>Adriana Rodríguez</t>
  </si>
  <si>
    <t>No de socializaciones realizadas/No de socializaciones programadas</t>
  </si>
  <si>
    <t>Socializaciones realizadas</t>
  </si>
  <si>
    <t>Protocolo de Atención al Ciudadano actualizado y publicado en la Pagina Web.</t>
  </si>
  <si>
    <t>Protocolo Actualizado</t>
  </si>
  <si>
    <t xml:space="preserve">Documentos relacionados con atención al ciudadano actualizados y publicados en el rotafolio y en la página web de la UNGRD </t>
  </si>
  <si>
    <t>N° de actualizaciones realizadas / N° de actualizaciones programadas</t>
  </si>
  <si>
    <t>Información de interés para el ciudadano actualizada</t>
  </si>
  <si>
    <t xml:space="preserve">Informes publicados en la pag web </t>
  </si>
  <si>
    <t>Informes Trimestrales Publicados</t>
  </si>
  <si>
    <t>Protocolos actualizados</t>
  </si>
  <si>
    <t>Documento de estrategia elaborado</t>
  </si>
  <si>
    <t>Documento Estrategia</t>
  </si>
  <si>
    <t>Seguimientos trimestrales al Plan Anticorrupción</t>
  </si>
  <si>
    <t>2. Apoyar el seguimiento a la ejecución del Plan Anticorrupción y de Atención al Ciudadano 2017</t>
  </si>
  <si>
    <t>Adriana Rodríguez
OCI, OAPI</t>
  </si>
  <si>
    <t>1. Apoyar la Formulación del Plan Anticorrupción y de Atención al Ciudadano 2017</t>
  </si>
  <si>
    <t>Adriana Rodriguez</t>
  </si>
  <si>
    <t>Evento Rendición de Cuentas</t>
  </si>
  <si>
    <t>Transparencia y Participación Ciudadana</t>
  </si>
  <si>
    <t>Fotografías, videos, invitaciones</t>
  </si>
  <si>
    <t>Jalime Hemer</t>
  </si>
  <si>
    <t>Eventos</t>
  </si>
  <si>
    <t>7. Montaje de eventos externos</t>
  </si>
  <si>
    <t>6. Montaje de eventos internos</t>
  </si>
  <si>
    <t xml:space="preserve">Documento Final de Eventos, Cronograma de eventos anuales consolidado. </t>
  </si>
  <si>
    <t># de Documentos realizados/ # de Documentos programados</t>
  </si>
  <si>
    <t>5. Consolidación y Divulgación de la Guía de Eventos y Protocolo Institucional</t>
  </si>
  <si>
    <t>soportes de mantenimiento del proveedor y registro en el formato de seguimiento en google drive</t>
  </si>
  <si>
    <t>Yoad Pérez</t>
  </si>
  <si>
    <t>No de reportes  entregados/No de reportes programados</t>
  </si>
  <si>
    <t>Reporte trimestral</t>
  </si>
  <si>
    <t xml:space="preserve">4. Implementación y seguimiento del plan de Mantenimiento de la infraestructura física </t>
  </si>
  <si>
    <t xml:space="preserve">Informe consumo de papel y Toners mensual. </t>
  </si>
  <si>
    <t xml:space="preserve">3. Conteo mensual de elementos de consumo de acuerdo al reporte generado por el software y actualizacion en kardex fisico. </t>
  </si>
  <si>
    <t>Documento físico FR-1603-GBI-15, Actas de Verificaciones.</t>
  </si>
  <si>
    <t>Marlon Camargo
Jesus Eslava
Nelson Botello
Carlos Pinto
Diego Villarraga 
Yoad Perez</t>
  </si>
  <si>
    <t>No de reportes entregados/nùmero total de reportes programados</t>
  </si>
  <si>
    <t>No. de verificaciones fisica de inventarios</t>
  </si>
  <si>
    <t>2. Verificación física de bienes en las sedes (principal, Sede B, CNL, Bodega Álamos)</t>
  </si>
  <si>
    <t xml:space="preserve">Cronograma e Inventario puestos de trabajo y elementos exportado del software de inventarios por cada funcionario. </t>
  </si>
  <si>
    <t>Marlon Camargo
Diego Villarraga</t>
  </si>
  <si>
    <t>informes de verificacion de inventario realizados/informes de verificacion de inventario programados</t>
  </si>
  <si>
    <t>Reporte de dependencias con inventario individualizado.</t>
  </si>
  <si>
    <t>1. Actualización del inventario por dependencias e individual</t>
  </si>
  <si>
    <t>Reporte mensualizado de Registro de soporte a usuarios</t>
  </si>
  <si>
    <t>Lliana Lorena Ramirez</t>
  </si>
  <si>
    <t>Reportes de seguimiento soporte a usuarios realizados/requeridos</t>
  </si>
  <si>
    <t>Francisco Pulido/Luis Javier Barrera</t>
  </si>
  <si>
    <t>Nro Reporte Seguimiento elaborados/Nro Reporte Seguimiento programados</t>
  </si>
  <si>
    <t>Módulo</t>
  </si>
  <si>
    <t>Documento respaldo de informacióon, , Reporte Mensual de Segumiento a la operación y funcionamiento de la Infraestructura Tecnológica</t>
  </si>
  <si>
    <t>Francisco Pulido</t>
  </si>
  <si>
    <t>Copias Realizadas/copias programadas</t>
  </si>
  <si>
    <t xml:space="preserve">Copias </t>
  </si>
  <si>
    <t>Ficha técnica de mantenimiento actualizado</t>
  </si>
  <si>
    <t>Luis Javier Barrera</t>
  </si>
  <si>
    <t>Mantenimiento Realizado / Mantenimiento Programado</t>
  </si>
  <si>
    <t>Software Implementación</t>
  </si>
  <si>
    <t>7. Gestión de la infraestructura tecnológica</t>
  </si>
  <si>
    <t xml:space="preserve">Documento de Entrega de Actualizaciones de software.  </t>
  </si>
  <si>
    <t>Actualización y Licenciamiento Realizados/ Actualización y Licenciamiento Programados</t>
  </si>
  <si>
    <t>Documento Final - Informe</t>
  </si>
  <si>
    <t>Informe Realizado/Informe Requerido</t>
  </si>
  <si>
    <t>Sistema de Almacenamiento</t>
  </si>
  <si>
    <t>4. Realizar estudio de ethical Hacking y pruebas de penetración a la infraestructura tecnológica.</t>
  </si>
  <si>
    <t>Informes Google Apps</t>
  </si>
  <si>
    <t>Nro de Informes de Supervisión de Contrato realizados/Nro de Informes de Supervisión de Contrato programados</t>
  </si>
  <si>
    <t>Informe Supervisión</t>
  </si>
  <si>
    <t>3. Realizar seguimiento al funcionamiento de la plataforma Google Apps como servicio de correo electrónico</t>
  </si>
  <si>
    <t>Ficha Técnica AMP; Documento fisico (Contrato); buzón de correo para funcionarios y contratistas; informe de supervisión</t>
  </si>
  <si>
    <t xml:space="preserve">2. Realizar seguimiento al servicio de alquiler de equipos de computo para apoyar las labores diarias efectuadas por funcionarios y contratistas de la UNGRD </t>
  </si>
  <si>
    <t>Ficha Técnica AMP; Documento fisico (Contrato); Equipos instalados a funcionarios y contratistas; informe de supervisión</t>
  </si>
  <si>
    <t>1. Realizar Seguimiento al funcionamiento de los canales de internet  para la UNGRD, Sala de Crisis, Sede B, Centro Nacional Logistico y Museo del Saber</t>
  </si>
  <si>
    <t xml:space="preserve">6. Fortalecimiento de la infraestructura tecnológica para asegurar el funcionamiento de la organización
</t>
  </si>
  <si>
    <t>Asistencia a la Gestión Institucional</t>
  </si>
  <si>
    <t>Acta de reunión y/o registro de asistencia</t>
  </si>
  <si>
    <t>subprocesos revisados y actualizados/Procesos que requieren actualización</t>
  </si>
  <si>
    <t xml:space="preserve">subprocesos  actualizados </t>
  </si>
  <si>
    <t>2. Actualizaciòn de subprocesos   implementados en el Proceso de GAA dispuestos en el SIPLAG</t>
  </si>
  <si>
    <t>Indicadores medidos en la plataforma de Neogestión</t>
  </si>
  <si>
    <t>5. Sistema Integrado de Planeación y Gestión</t>
  </si>
  <si>
    <t xml:space="preserve">Formato de Transferencias, Formato Unico de Inventario Documental (FUID) y Cronograma. </t>
  </si>
  <si>
    <t>No. De transferencias realizadas/No. De transferencias programadas</t>
  </si>
  <si>
    <t>No. De dependencias programadas</t>
  </si>
  <si>
    <t>Reporte SIGOB</t>
  </si>
  <si>
    <t>No de seguimientos realizados/ No de seguimiento programados</t>
  </si>
  <si>
    <t xml:space="preserve">No de Seguimientos </t>
  </si>
  <si>
    <t>3. Seguimiento a la trazabilidad y sistematización de la correspondencia externa recibida, despachada y pendiente por tramitar.</t>
  </si>
  <si>
    <t>Planillas de asistencia, Memorando</t>
  </si>
  <si>
    <t>2. Realizar el seguimiento de la implementación del aplicativo SIBOB para comunicaciones internas.</t>
  </si>
  <si>
    <t>Registro de asistentes.</t>
  </si>
  <si>
    <t>1. Realizar espacios de formación y socialización a funcionarios y contratistas de la entidad en temas de Gestión Documental (Socialización de Tablas de Retención Documental, gestión de Correspondencia).</t>
  </si>
  <si>
    <t>3. Gestión documental.</t>
  </si>
  <si>
    <t>ASISTENCIA A LA GESTIÓN INSTITUCIONAL</t>
  </si>
  <si>
    <t>PAC elaborado</t>
  </si>
  <si>
    <t>Luz Marina Centeno</t>
  </si>
  <si>
    <t>N° de PAC elaborado/N° de PAC</t>
  </si>
  <si>
    <t>PAC Elaborado</t>
  </si>
  <si>
    <t>6. Elaboración del Programa Anualizado de Caja -Pac</t>
  </si>
  <si>
    <t xml:space="preserve">Resolución de cierre definitivo de Caja Menor de Gastos Generales. </t>
  </si>
  <si>
    <t>No. De resoluciones elaboradas /No. De resoluciones requeridas</t>
  </si>
  <si>
    <t xml:space="preserve">Resolución </t>
  </si>
  <si>
    <t>5. Elaborar Resolución de cierre definitivo de Caja Menor de Gastos Generales</t>
  </si>
  <si>
    <t>Egreso sin referencia</t>
  </si>
  <si>
    <t>N° de Egresos realizados/ N° de Egresos requeridos</t>
  </si>
  <si>
    <t>4. Realizar registro de pago en el SIIF</t>
  </si>
  <si>
    <t xml:space="preserve">Resolución de reembolso de Caja Menor de Gastos Generales. </t>
  </si>
  <si>
    <t xml:space="preserve">Resoluciones </t>
  </si>
  <si>
    <t xml:space="preserve">Resolución de Constitución de Caja Menor de Gastos Generales. </t>
  </si>
  <si>
    <t>2. Elaborar Resolución de la Constitución y apertura de Caja Menor de Gastos Generales</t>
  </si>
  <si>
    <t>Documento de programación PAC mensualizado de caja remitido a la Oficina Asesora de Planeación y el Grupo de Apoyo Financiero y Contable</t>
  </si>
  <si>
    <t xml:space="preserve">1. Desagregar  por rubros presupuestales las cuentas de Caja Menor de Gastos Generales que cubran las necesidades de orden prioritario. </t>
  </si>
  <si>
    <t>2. Elaboración del Programa Anualizado de Caja - PAC</t>
  </si>
  <si>
    <t xml:space="preserve">Matriz de Seguimiento Actualizada </t>
  </si>
  <si>
    <t xml:space="preserve">No. Seguimientos a Contratos suscritos /No. Seguimientos programados </t>
  </si>
  <si>
    <t>3. Realizar seguimiento a la Contratación de Bienes y Servicios de la Unidad a cargo del Grupo de Apoyo Administrativo.</t>
  </si>
  <si>
    <t>Documento de Seguimientos actualizados</t>
  </si>
  <si>
    <t>No. seguimientos publicadss / No. Seguimientos programados</t>
  </si>
  <si>
    <t>2. Seguimiento a la ejecución del Plan Anual de Adquisiciones</t>
  </si>
  <si>
    <t>Página web de la UNGRD y Colombia Compra Eficiente</t>
  </si>
  <si>
    <t>No. de planes de adquisiciones publicados/No. de planes de adquisiciones requeridos</t>
  </si>
  <si>
    <t>1. Publicar el Plan Anual de Adquisiciones</t>
  </si>
  <si>
    <t>1. Programación y Seguimiento al Plan Anual de Adquisiciones</t>
  </si>
  <si>
    <t>EFICIENCIA EN LA EJECUCIÓN FINANCIERA</t>
  </si>
  <si>
    <t>GRUPO DE APOYO ADMINISTRATIVO</t>
  </si>
  <si>
    <t>N° Informes Publicados/N° Informes requeridos</t>
  </si>
  <si>
    <t>Versiones actualizadas de Protocolos</t>
  </si>
  <si>
    <t>N° Protocolos Actualizados/ N° de Protocolos en Versión 1 por actualizar</t>
  </si>
  <si>
    <t># Documentos Elaborados/# Documentos programados</t>
  </si>
  <si>
    <t>Registro de asistencia</t>
  </si>
  <si>
    <t xml:space="preserve">No de actividades realizadas/nùmero de actividades planeadas </t>
  </si>
  <si>
    <t xml:space="preserve">Actividad de socialización </t>
  </si>
  <si>
    <t>Acta de reunión y/o registro de asistencia de revisión e identificación de trámites y/u OPAS</t>
  </si>
  <si>
    <t>Docucumento</t>
  </si>
  <si>
    <t>3. Actualizar las OPAS y/o nuevos trámites y/o servicios de la entidad</t>
  </si>
  <si>
    <t>Evidencia según las actividades realizadas, listas de asistencia e Informe Final.</t>
  </si>
  <si>
    <t>No. De Actividades de apoyo desarrolladas/No. De Actividades de apoyo programadas</t>
  </si>
  <si>
    <t>2. Participar en el desarrollo de la Rendición de Cuentas de la vigencia 2017.</t>
  </si>
  <si>
    <t xml:space="preserve">Cronograma de trabajo y actividades,  y evidencias de las actividades realizadas </t>
  </si>
  <si>
    <t># Informes realizados / # informes requeridos</t>
  </si>
  <si>
    <t>Informe  Rendición de Cuentas</t>
  </si>
  <si>
    <t>1. Participar en la Formulación de  la Estrategia y Plan de Participación Ciudadana para la vigencia 2017</t>
  </si>
  <si>
    <t># de eventos realizados/ # eventos programados</t>
  </si>
  <si>
    <t>Contrato perfeccionado - Informe de supervisión del contrato</t>
  </si>
  <si>
    <t>Proyecto elaborado / Poryecto programado</t>
  </si>
  <si>
    <t>Seguimientos y Actualización</t>
  </si>
  <si>
    <t>1. Seguimiento y cargue a la medición de los indicadores de gestión de cada uno de los subprocesos liderados por la dependencia, de acuerdo a la periodicidad establecida en las fichas de indicadores en la herramienta tecnológica de Neogestión.</t>
  </si>
  <si>
    <t xml:space="preserve">4. Transferencias de los archivos de gestión al Archivo Central </t>
  </si>
  <si>
    <t>Realizar el reporte en el Formulario Único de Reporte de Avance a la Gestión - FURAG, de la información relacionada con los items de Requerimientos Generales, Planeación, Gestión Misional y de Gobierno, Indicadores y Metas de Gobierno y demás temas que surjan ligados a la Planeación Estratégida de la UNGRD.</t>
  </si>
  <si>
    <t>Reporte FURAG</t>
  </si>
  <si>
    <t xml:space="preserve">Reporte </t>
  </si>
  <si>
    <t>SECRETARÍA GENERAL</t>
  </si>
  <si>
    <t>F. FORTALECIMIENTO INSTITUCIONAL DE LA UNGRD</t>
  </si>
  <si>
    <t>Seguimiento a la Ejecución presupuestal</t>
  </si>
  <si>
    <t>Iván Fajardo</t>
  </si>
  <si>
    <t xml:space="preserve">Programación y Seguimiento al Plan Anual de Adquisiciones </t>
  </si>
  <si>
    <t>Seguimiento al Plan Anual de Adquisiciones</t>
  </si>
  <si>
    <t>Reuniones realizadas / Reuniones programadas</t>
  </si>
  <si>
    <t>Actas de reunión o listados de asistencia</t>
  </si>
  <si>
    <t>Direccionamiento de procedimientos en la cadena presupuestal</t>
  </si>
  <si>
    <t>Ordenación del Gasto</t>
  </si>
  <si>
    <t>Informes realizados / Informes programados</t>
  </si>
  <si>
    <t>Documento de informe sobre Ordenación del Gasto</t>
  </si>
  <si>
    <t>Seguimiento a la Gestión del Talento Humano</t>
  </si>
  <si>
    <t>Seguimiento al Plan de Capacitación</t>
  </si>
  <si>
    <t>Seguimiento al Plan de Bienestar e Incentivos</t>
  </si>
  <si>
    <t>Seguimiento al Programa de Salud y Seguridad en el Trabajo</t>
  </si>
  <si>
    <t>Johanna Novoa</t>
  </si>
  <si>
    <t>Adelantar los procesos disciplinarios a los funcionarios de la UNGRD</t>
  </si>
  <si>
    <t>Procesos disciplinarios</t>
  </si>
  <si>
    <t>Juan Pablo Quiroz</t>
  </si>
  <si>
    <t>Expedientes de los procesos adelantados</t>
  </si>
  <si>
    <t>Fortalecimiento de la estrategia de participación ciudadana</t>
  </si>
  <si>
    <t>Apoyo en el desarrollo de la Rendición de Cuentas de la vigencia 2017.</t>
  </si>
  <si>
    <t>Alejandra Hernández</t>
  </si>
  <si>
    <t>Realizar seguimiento, reporte y análisis de los indicadores en el aplicativo de Neogestion, de acuerdo a la peridiocidad definida en cada indicador en Proceso Disciplinario</t>
  </si>
  <si>
    <t>No. De Indicadores del proceso actualizados / No. De Indicadores del proceso que requieren actualización</t>
  </si>
  <si>
    <t>N° de reportes realizados / N° de reportes programados</t>
  </si>
  <si>
    <t>Desarrollar informe para DAPRE - Contraloria con ejecución presupuestal mensual y justificación de variaciones</t>
  </si>
  <si>
    <t xml:space="preserve">Informes DAPRE - Contraloria. </t>
  </si>
  <si>
    <t>Inscribir  los proyectos de inversión para la vigencia 2018</t>
  </si>
  <si>
    <t>GESTIÓN ESTRATEGICA</t>
  </si>
  <si>
    <t>4. Asistir a las reuniones bimestrales que programe del equipo del líderes SIPLAG</t>
  </si>
  <si>
    <t>5. Realizar reuniones de retroalimentación al interior de cada una de las dependecias frente a los avances de la implementación del SIPLAG</t>
  </si>
  <si>
    <t xml:space="preserve">8. Ejecución pruebas de continuidad </t>
  </si>
  <si>
    <t>Plan</t>
  </si>
  <si>
    <t>Planificación Número de pruebas de continuidad/ No. Pruebas de continuidad planeadas</t>
  </si>
  <si>
    <t xml:space="preserve">Documento planificación de pruebas de continuidad </t>
  </si>
  <si>
    <t>Número de pruebas de continuidad programadas / No. Pruebas de continuidad ejecutadas</t>
  </si>
  <si>
    <t>Documento ejecución pruebas de continuidad</t>
  </si>
  <si>
    <t>9. Administración de Bienes y Servicios</t>
  </si>
  <si>
    <t>10. Fortalecimiento de la estrategia de participación ciudadana</t>
  </si>
  <si>
    <t>11. Plan anticorrupción y de atención al ciudadano.</t>
  </si>
  <si>
    <t xml:space="preserve">4. Socializar a funcionarios y contratistas los OPAS de la entidad. </t>
  </si>
  <si>
    <t>5. Diseñar e implementar  estrategia de divulgación y fortalecimiento de los canales de atención al ciudadano</t>
  </si>
  <si>
    <t>6. Actualizar los Protocolos de Atención de Segundo Nivel</t>
  </si>
  <si>
    <t>7. Presentación de informes trimestrales de Atención al Ciudadano y su respectiva publicación en Página Web</t>
  </si>
  <si>
    <t>8. Actualizar la información de interés en la sección de Atención al Ciudadano de la página Web de la UNGRD  y sección de transparencia e información de la página WEB.</t>
  </si>
  <si>
    <t xml:space="preserve">9. Actualizar el Protocolo de Atención al Ciudadano </t>
  </si>
  <si>
    <t xml:space="preserve">10 Socializar el Protocolo de Atención al Ciudadano </t>
  </si>
  <si>
    <t xml:space="preserve"> 12. Anticorrupción y de Atención al Ciudadano</t>
  </si>
  <si>
    <t>PROYECTO DE INVERSIÓN</t>
  </si>
  <si>
    <t xml:space="preserve"> documento de actividades insdustriales excluidas del PPAM</t>
  </si>
  <si>
    <t xml:space="preserve">Documento de requisitos minimos para para la valoración del riesgo de accidentes mayores </t>
  </si>
  <si>
    <t>Adelantar proceso contractual para el estudio estadistico y propuesta del valor maximo de riesgo individual.</t>
  </si>
  <si>
    <t>Proceso contractual</t>
  </si>
  <si>
    <t># de procesos contractuales adelantados</t>
  </si>
  <si>
    <t>Contrato legalizado</t>
  </si>
  <si>
    <t>Revisiones, correos, listados de asistencia.</t>
  </si>
  <si>
    <t xml:space="preserve">Revisar y diagnósticar los mecanismos de reporte de accidentes con sustancias químicas </t>
  </si>
  <si>
    <t>Sandra Perez SCR con acompañamiento de SMD</t>
  </si>
  <si>
    <t>Documento diagnostico</t>
  </si>
  <si>
    <t>Seguimiento a las acciones que adelantan por las areas de Conocimiento, Reducción y Manejo, la OAJ y la OAPI para el proceso de actualización del PNC.</t>
  </si>
  <si>
    <t>No. de informes de seguimiento elaborados / No. de informes de seguimientosprogramados</t>
  </si>
  <si>
    <t>Omar bustos</t>
  </si>
  <si>
    <t>Nº de apoyos realizados/Nº de apoyos requeridos</t>
  </si>
  <si>
    <t>Proyectos formulados</t>
  </si>
  <si>
    <t>Nº de seguimientos realizados/Nº de seguimientos requeridos</t>
  </si>
  <si>
    <t>Diego Peña</t>
  </si>
  <si>
    <t>Realizar el Acuerdo de información que suminstrará información para el SNIGRD</t>
  </si>
  <si>
    <t xml:space="preserve">Acuerdo de información/acuerdo proyectado </t>
  </si>
  <si>
    <t xml:space="preserve">Documentos entregados </t>
  </si>
  <si>
    <t>Entregar insumos tecnicos a la SRR y participar en la construcción del documento de lineamientos  para la elaboración del Plan Nacional de Contingencia contra derrame de Hidrocarburos, derivados y otras sustancias en aguas fluviales, marinas y lacustres.</t>
  </si>
  <si>
    <t>Documento, listados de asistencia</t>
  </si>
  <si>
    <t>Elaborar e Implementar plan de trabajo para impulsar a los sectores el cumplimiento de las metas del PNGRD en lo  relacionado a Conocimiento del Riesgo y apoyar en el seguimiento.</t>
  </si>
  <si>
    <t>Documento, informes de seguimiento</t>
  </si>
  <si>
    <t>listados de asistencia, informes de avance, documentos tecnicos y presentación</t>
  </si>
  <si>
    <t>Asistir y socializar información tecnica al Comité Nacional para el estudio del fenómeno ENSO (ERFEN)</t>
  </si>
  <si>
    <t>Elaborar e Implementar plan de trabajo para impulsar a los sectores el cumplimiento de las metas del PNGRD en lo  relacionado a Reducción del Riesgo y apoyar en el seguimiento.</t>
  </si>
  <si>
    <t xml:space="preserve">documento </t>
  </si>
  <si>
    <t>Formular e implementar una Agenda Anual para Simulaciones y Simulacros.</t>
  </si>
  <si>
    <t xml:space="preserve">Atender y dar respuesta a  las solicitudes y/o requerimientos que se presenten por parte de la IAF - DNP con relación a la liquidación del Convenio 017 de 2009 suscrito con el FNR. </t>
  </si>
  <si>
    <t xml:space="preserve">Proyectos  </t>
  </si>
  <si>
    <t>Listados de asistencia, memoria, informe final</t>
  </si>
  <si>
    <t xml:space="preserve">william Tovar
Silvia Ballen 
Jose Perdomo
</t>
  </si>
  <si>
    <t xml:space="preserve">Pedro Segura
</t>
  </si>
  <si>
    <t>Operación y seguimiento del funcionamiento del CNL</t>
  </si>
  <si>
    <t>carmen elena</t>
  </si>
  <si>
    <t xml:space="preserve">William Tovar
</t>
  </si>
  <si>
    <t>documentos, Informes</t>
  </si>
  <si>
    <t>Nº de documentos entregados / Nº de documentos Programados</t>
  </si>
  <si>
    <t>Nº de documentos entregados / Nº de documentos programados</t>
  </si>
  <si>
    <t>docuementos, listados de asistencia, actas</t>
  </si>
  <si>
    <t>Diseñar una estrategia de Preparación para la Respuesta con enfoque diferencial de diversidad cutural y de genero</t>
  </si>
  <si>
    <t>Socialización</t>
  </si>
  <si>
    <t>Política de intervención para el reasentamiento de población localizada en zonas de riesgo no mitigable, desde la intervención prospectiva y correctiva del riesgo.</t>
  </si>
  <si>
    <t>Intervencion correctiva</t>
  </si>
  <si>
    <t>Nº de documentos de hoja de ruta / Nº de documentos hoja de ruta  programados</t>
  </si>
  <si>
    <t>Contratista / funcionario</t>
  </si>
  <si>
    <t>Formulación de documento para Implementacion del Proceso de Acreditacion de Equipos USAR Nacionales</t>
  </si>
  <si>
    <t xml:space="preserve">Jorge neira </t>
  </si>
  <si>
    <t xml:space="preserve">Jorge Neira
Martin Mazo
Andrea Chavéz
Dayana Parra
</t>
  </si>
  <si>
    <t>Fortalecer el funcionamiento del monitoreo por Tsunami</t>
  </si>
  <si>
    <t>Documento Convenio</t>
  </si>
  <si>
    <t>Convenios (otro si) realizado/ Convenio (otro si) programado)</t>
  </si>
  <si>
    <t>Convenio - Otro Si</t>
  </si>
  <si>
    <t xml:space="preserve">Elaborar los lineamientos de Politica de Corresponsabilidad en la Gestión del Riesgo de Desastres </t>
  </si>
  <si>
    <t>No. de documentos elaborados / No. de documentos programados</t>
  </si>
  <si>
    <t>docuemntos, guias, circulares, video conferencias, listados de asistencia</t>
  </si>
  <si>
    <t>Liderar al interior de la UNGRD la construcción del documento de lineamientos para la formulación del Plan Nacional de Contingencia contra derrame de Hidrocarburos, derivados y otras sustancias en aguas fluviales, marinas y lacustres.</t>
  </si>
  <si>
    <t>Nelson Hernandez</t>
  </si>
  <si>
    <t>Elaborar e Implementar plan de trabajo para impulsar a los sectores el cumplimiento de las metas del PNGRD en lo  relacionado a Manejo del Riesgo y apoyar en el seguimiento.</t>
  </si>
  <si>
    <t xml:space="preserve">Carmen Elena Pabón
</t>
  </si>
  <si>
    <t>Cantidad de Asistencias Técnicas.</t>
  </si>
  <si>
    <t>Desarrollar reuniones ordinarias del CNRR de acuerdo con reglamento de control interno.</t>
  </si>
  <si>
    <t>Apoyar la incorporación de los sectores en el Comité Nacional para la Reducción del Riesgo y sus CTA´s, y Fortalecer la conformación de Mesas de Trabajo de reducción del riesgo en la CTARR.</t>
  </si>
  <si>
    <t xml:space="preserve">Desarrollar los requisitos mínimos para la elaboración del Plan de Emergencias para que incluya la prevención de accidentes mayores, dirigida a los industriales </t>
  </si>
  <si>
    <t>(# de Informes de Gestión presentados / # de informes requeridos)*100</t>
  </si>
  <si>
    <t>(No. de documentos elaborados / No. de documentos meta) *100</t>
  </si>
  <si>
    <t>Actas de reunión del CNRRD</t>
  </si>
  <si>
    <t>Generar insumos y brindar asistencia técnica para la formulación y/o actualización de Estrategias para la Respuesta a Emergencias - EMRE Y EDRE.</t>
  </si>
  <si>
    <t xml:space="preserve">Talleres </t>
  </si>
  <si>
    <t>(# de talleres desarrollados / # de talleres programados)*100</t>
  </si>
  <si>
    <t>Jorge Obando
Shirley González
Nelson Hernández</t>
  </si>
  <si>
    <t>(# de acciones de PpR del CONPES 3667/3 realizadas /# de acciones de PpR del CONPES 3667/3 programados)*100</t>
  </si>
  <si>
    <t>(# de agendas desarrolladas / # de agendas programadas)*100</t>
  </si>
  <si>
    <t>Socializar documento "Lineamientos para la Gestión del Riesgo en Eventos de Afluencia Masiva de Público"</t>
  </si>
  <si>
    <t>(# de socializaciones realizadas / # de socializaciones programadas)*100</t>
  </si>
  <si>
    <t>Protocolos</t>
  </si>
  <si>
    <t>(# de Protocolos de Respuesta Formulados / # de Protocolos de Respuesta programados)*100</t>
  </si>
  <si>
    <t>Comunicaciones oficiales</t>
  </si>
  <si>
    <t>(# de Documentos de Línea Base con seguimiento / # de documentos de línea base programados para hacer seguimiento)*100</t>
  </si>
  <si>
    <t xml:space="preserve"> Incorporar la Gestión del Riesgo en el Programa de Generación y Fortalecimiento de Capacidades Institucionales para el Desarrollo Territorial - Apoyar la formulación de los PDGRD</t>
  </si>
  <si>
    <t>(# Consejos Territoriales Asistidos técnicamente / # Consejos territoriales planificados) *100</t>
  </si>
  <si>
    <t>(# de municipios con proyecto de inversión formulados / # de municipios con proyectos de inversión a formular)*100</t>
  </si>
  <si>
    <t>Lorena Cárdenas
Natalia Molina 
Juan Carlos Torres</t>
  </si>
  <si>
    <t>(# de guías elaboradas / # de guías programadas para elaborar)*100</t>
  </si>
  <si>
    <t>Apoyar mediante acompañamiento por parte de la UNGRD, la formulación de proyectos de inversión por parte de las entidades territoriales.</t>
  </si>
  <si>
    <t>Oswaldo Amado
Diego Gonzales</t>
  </si>
  <si>
    <t>(# de informes de seguimiento / # de informes programados )*100</t>
  </si>
  <si>
    <t>(# Actividad realizada / #Actividad programada)*100</t>
  </si>
  <si>
    <t>(# de sesiones realizadas / # de sesiones programadas)*100</t>
  </si>
  <si>
    <t>(# de documentos realizados / # de documentos programados)*100</t>
  </si>
  <si>
    <t xml:space="preserve">(# socializaciones realizadas / # de socializaciones programadas)*100 </t>
  </si>
  <si>
    <t>(# de personas capacitadas / # de personas proyectadas a capacitar)*100</t>
  </si>
  <si>
    <t>(# Lineamientos realizados / # Lineamientos planteados)*100</t>
  </si>
  <si>
    <t xml:space="preserve">saldo de la subcuenta solo en este línea </t>
  </si>
  <si>
    <t>Lorena Sánchez</t>
  </si>
  <si>
    <t>Alejandra/Byron Torres</t>
  </si>
  <si>
    <t>Fernando Barbosa</t>
  </si>
  <si>
    <t>Alejandra Sánchez</t>
  </si>
  <si>
    <t>Adelantar las acciones responsabilidad de  la UNGRD en el marco del cumplimiento de la sentencia T-269 de 2015</t>
  </si>
  <si>
    <t>Implementaciones</t>
  </si>
  <si>
    <t>(#acciones  realizadas/# acciones requeridas)*100</t>
  </si>
  <si>
    <t>(# de Documentos desarrolladas/ # de documentos  requeridos)*100</t>
  </si>
  <si>
    <t>Listas de asistencia, Plan de Trabajo (1) y Documentos de Seguimiento (6)</t>
  </si>
  <si>
    <t>(# de documentos realizados/ # de documentos programados)*100</t>
  </si>
  <si>
    <t>Liquidar y legalizar los proyectos  derivados del convenio 017 FNR, para su cierre</t>
  </si>
  <si>
    <t>Definir la hoja de ruta para el desarrollo del proyecto "estudios de riesgo por movimiento en masa, que apoyen la toma de decisiones locales" en municipios priorizados."obligaciones del análisis de riesgos por movimientos en masa con fines del ordenamiento territorial y demás aspectos del desarrollo local" 
(Primera Fase)</t>
  </si>
  <si>
    <t>Desarrollar acción de preparación para la respuesta, asociadas al CONPES 3849 de 2015-ARMERO</t>
  </si>
  <si>
    <t>Acción</t>
  </si>
  <si>
    <t>(# de acciones de PpR del realizadas /# de acciones de PpR programados)*100</t>
  </si>
  <si>
    <t>(#Reuniones realizadas / #Reuniones Programadas)*100</t>
  </si>
  <si>
    <t>(# de proyectos Gestionados / #de proyectos programados)*100</t>
  </si>
  <si>
    <t>Elaborar Guía para la formulación de PDGRD</t>
  </si>
  <si>
    <t>(# de guías elaboradas / # de Guías programadas para elaborar)*100</t>
  </si>
  <si>
    <t>Formular  "Protocolos Nacionales de Respuesta a emergencias"</t>
  </si>
  <si>
    <t>Carmen Lorena Chávez</t>
  </si>
  <si>
    <t>Samuel Lancheros
 Jennifer Wilches</t>
  </si>
  <si>
    <t>Samuel Lancheros
Juan Luis Martínez</t>
  </si>
  <si>
    <t>Juan Luis Martínez</t>
  </si>
  <si>
    <t>No. Reuniones realizadas/ No de reuniones programadas</t>
  </si>
  <si>
    <t>ok</t>
  </si>
  <si>
    <t>OK</t>
  </si>
  <si>
    <t xml:space="preserve">Elaborar documento de asistencia técnica a entidades territoriales y entidades nacionales en el fortalecimiento del proceso de conocimiento del riesgo. </t>
  </si>
  <si>
    <t xml:space="preserve"> 168- ok</t>
  </si>
  <si>
    <t>ok- 169</t>
  </si>
  <si>
    <t>ok -170</t>
  </si>
  <si>
    <t>ok 171</t>
  </si>
  <si>
    <t>ok - 178</t>
  </si>
  <si>
    <t>ok - 179</t>
  </si>
  <si>
    <t>ok - 180</t>
  </si>
  <si>
    <t>ok - 619</t>
  </si>
  <si>
    <t>Sobran pendi : 172 - 172 174</t>
  </si>
  <si>
    <t>ok- 172</t>
  </si>
  <si>
    <t>ok- 173</t>
  </si>
  <si>
    <t>ok- 174</t>
  </si>
  <si>
    <t>Apoyar en la elaboración y concertación de los estándares y parámetros para la valoración del riesgo de accidentes mayores que realizarán los empleadores con el fin de tener una base común para desarrollar los estudios e identificar las situaciones de peligro que se deriven de una instalación con riesgo de accidentes mayores.</t>
  </si>
  <si>
    <t>ok 620</t>
  </si>
  <si>
    <t>ok 175</t>
  </si>
  <si>
    <t>ok - 177</t>
  </si>
  <si>
    <t>ok 181</t>
  </si>
  <si>
    <t>ok- 182</t>
  </si>
  <si>
    <t>ok - 183</t>
  </si>
  <si>
    <t>ok - 184</t>
  </si>
  <si>
    <t>ok - 185</t>
  </si>
  <si>
    <t>ok - 186</t>
  </si>
  <si>
    <t>ok - 187</t>
  </si>
  <si>
    <t>ok - 188</t>
  </si>
  <si>
    <t>ok - 189</t>
  </si>
  <si>
    <t>ok - 190</t>
  </si>
  <si>
    <t>ok - 191</t>
  </si>
  <si>
    <t>ok - 192</t>
  </si>
  <si>
    <t xml:space="preserve">ok </t>
  </si>
  <si>
    <t>pendiente</t>
  </si>
  <si>
    <t>194 ok</t>
  </si>
  <si>
    <t>195 ok</t>
  </si>
  <si>
    <t>196 ok</t>
  </si>
  <si>
    <t>197</t>
  </si>
  <si>
    <t>ok 208</t>
  </si>
  <si>
    <t>ok 207</t>
  </si>
  <si>
    <t>211 ok</t>
  </si>
  <si>
    <t>312 ok</t>
  </si>
  <si>
    <t>213 ok</t>
  </si>
  <si>
    <t>aca voy</t>
  </si>
  <si>
    <t>PRESUPUESTO APROBADO POR PLAN DE ADQUISICIONES
UNGRD</t>
  </si>
  <si>
    <t>PRESUPUESTO APROBADO POR PAA
UNGRD</t>
  </si>
  <si>
    <t xml:space="preserve">PRESUPUESTO APROBADO </t>
  </si>
  <si>
    <t>FORMATO PLAN DE ACCIÓN</t>
  </si>
  <si>
    <t xml:space="preserve">FORMATO PLAN DE ACCIÓN </t>
  </si>
  <si>
    <t>PLANEACIÓN ESTRATÉGICA</t>
  </si>
  <si>
    <t>PLAN DE ACCIÓN</t>
  </si>
  <si>
    <t>GRUPO DE TALENTO HUMANO</t>
  </si>
  <si>
    <t>Actualizaciones y/o Monitore</t>
  </si>
  <si>
    <t>Liderar la Formulación del Plan Anticorrupción y de Atención al Ciudadano 2017</t>
  </si>
  <si>
    <t xml:space="preserve">Realizar el reporte en el Formulario Único de Reporte de Avance a la Gestión - FURAG, de la información relacionada con los items de Transparencia,  Participación y Atención al Ciudadano, Plan Anticorrupción y de Atención al Ciudadano, Eficiencia Administrativa, Gestión de la Calidad, Racionalización de Trámites, y demás temas que surjan ligados al Sistema Integrado de Planeación y Gestión - SIPLAG.
</t>
  </si>
  <si>
    <t>Realizar seguimiento al plan anticorrupción de las actividades a cargo de la OAPI.</t>
  </si>
  <si>
    <t>Correos electronicos de seguimiento</t>
  </si>
  <si>
    <t>CÓDIGO:
FR-1300-PE-01</t>
  </si>
  <si>
    <t>Versión 3</t>
  </si>
  <si>
    <t>2017 - V1</t>
  </si>
  <si>
    <t>UNIDAD NACIONAL PARA LA GESTIÓN DEL RIESGO DE DESASTRES - UNGRD-
2017 - V1</t>
  </si>
  <si>
    <t>Fomento
de la identificación y caracterización de escenarios de riesgo.</t>
  </si>
  <si>
    <t>Comunicar y verificar el cargue en la plataforma Neogestión de la medición de los indicadores de gestión de cada uno de los procesos establecidos por la oficina, de acuerdo a la periodicidad definida en la fichas de indicadores</t>
  </si>
  <si>
    <t>Comunicaciones y Seguimiento al reporte de los indicadores en la plataforma de Neogestión</t>
  </si>
  <si>
    <t xml:space="preserve">No. Indicadores cargados en el periodo/ Total de Indicadores planeados cargar en el periodo. </t>
  </si>
  <si>
    <t>Lady Paola Cubides 
(Yanizza Lozano)</t>
  </si>
  <si>
    <t xml:space="preserve">Lady Paola Cubides
(Javier Soto)
</t>
  </si>
  <si>
    <t>Hellen Rojas
Angela Roa</t>
  </si>
  <si>
    <t>Javier Soto
Paula Contreras
Diana Alvarado</t>
  </si>
  <si>
    <t>Modulo de implementado</t>
  </si>
  <si>
    <t>Desarrollar mejoras y ajustes a  herramienta para la recopilacion de informacion en el marco de la ejecucion de simulacros a nivel nacional.</t>
  </si>
  <si>
    <t>N° de acuerdos realizados / N° de acuerdos planeados</t>
  </si>
  <si>
    <t xml:space="preserve">
Javier Soto
Paula Contreras
Diana Alvarado
</t>
  </si>
  <si>
    <t xml:space="preserve">
Javier Soto
</t>
  </si>
  <si>
    <t>Documento Informes de Seguimiento de arquitectura empresarial para la UNGRD realizados/Documento Informe de Seguimiento de arquitectura empresarial para la UNGRD requeridos.</t>
  </si>
  <si>
    <t>Gestionar el proceso adquisicion de Licencias de software para apoyo a las actividades Misionales.</t>
  </si>
  <si>
    <t>Angela Roa
Natalia Reyes</t>
  </si>
  <si>
    <t>Seguimiento Plan Estratégico 2014-2018, con corte al 2016</t>
  </si>
  <si>
    <t xml:space="preserve">
Natalia Reyes
 Angela Roa</t>
  </si>
  <si>
    <t>30/06/2017 (Verificar Fecha)</t>
  </si>
  <si>
    <t>Llevar a cabo reuniones bimestrales del Equipo SIPLAG</t>
  </si>
  <si>
    <t>Acompañamiento en la actualizaciónde los mapas de riesgos para la vigencia</t>
  </si>
  <si>
    <t>Actas de reuniones de líderes SIPLAG o informes de indicadores</t>
  </si>
  <si>
    <t>Javier Soto</t>
  </si>
  <si>
    <t>Formular la Estrategia y el Plan de Acción de Rendición de Cuentas para la vigencia 2017</t>
  </si>
  <si>
    <t xml:space="preserve"> Estrategia Rendición de Cuentas 2017.
Plan de Acción para la ejecución de la estrategia de rendición de cuentas.</t>
  </si>
  <si>
    <t>Hacer seguimiento a la ejecución del Plan de Acción de Rendición de Cuentas 2017</t>
  </si>
  <si>
    <t>Hellen Rojas 
Angela Roa
Carolina Agudelo</t>
  </si>
  <si>
    <t xml:space="preserve">Juan Mafla
Angela Roa
Carolina Agudelo </t>
  </si>
  <si>
    <t>Juan Mafla 
Natalia Reyes
Angela Roa
Carolina Agudelo</t>
  </si>
  <si>
    <t>Juan Mafia
Carolina Agudelo</t>
  </si>
  <si>
    <t>Carolina Agudelo</t>
  </si>
  <si>
    <t>No. De informes elaborados / No. De informes requeridos</t>
  </si>
  <si>
    <t>Documento, Informes trimestral de Gestión.</t>
  </si>
  <si>
    <t xml:space="preserve">Elaboración y consolidación de Informes de Gestión de la Oficina Asesora de Planeación. </t>
  </si>
  <si>
    <t>Angela Roa
Carolina Agudelo</t>
  </si>
  <si>
    <t>Martha Durán</t>
  </si>
  <si>
    <t>Seguimiento a la Programación Presupuestal FNGRD</t>
  </si>
  <si>
    <t>Seguimiento a la Programación Presupuestal UNGRD</t>
  </si>
  <si>
    <t>Seguimiento a la asignación de recursos UNGRD y FNGRD</t>
  </si>
  <si>
    <t>Aprobación de la programación del Plan Anual de Adquisiciones</t>
  </si>
  <si>
    <t>Comité de adquisiciones</t>
  </si>
  <si>
    <t>Acta de comité</t>
  </si>
  <si>
    <t>Natalia García</t>
  </si>
  <si>
    <t>Control de asignación de recursos de acuerdo con el Plan de Contratación</t>
  </si>
  <si>
    <t>Solicitudes de contratación</t>
  </si>
  <si>
    <t>Solicitudes de contratación revisadas / Total de solicitudes recibidas</t>
  </si>
  <si>
    <t>Formatos de solicitud de expedición o modificación de CDP</t>
  </si>
  <si>
    <t>Procesos atendidos/Procesos recibidos</t>
  </si>
  <si>
    <t>Aprobación de la Estrategia y Plan de Participación Ciudadana para la vigencia 2017</t>
  </si>
  <si>
    <t xml:space="preserve">Estrategia y Plan de Participación Ciudadana </t>
  </si>
  <si>
    <t>Acta de aprobación</t>
  </si>
  <si>
    <t>Realizar el seguimiento al cumplimiento de las acciones formuladas en los planes de mejoramiento de acuerdo con las observaciones realizadas por los entes de control y la Oficina de Control Interno</t>
  </si>
  <si>
    <t xml:space="preserve">Informe trimestral </t>
  </si>
  <si>
    <t>Informe realizado</t>
  </si>
  <si>
    <t>Realizar el seguimiento del informe de gestión de las coordinaciones de la Secretaría General</t>
  </si>
  <si>
    <t xml:space="preserve">Alejandra Hernández </t>
  </si>
  <si>
    <t>Alejandra Hernández / Juan Pablo Quiroz</t>
  </si>
  <si>
    <t>Reporte Indicadores</t>
  </si>
  <si>
    <t>Actualizar el mapa de riesgos por procesos Control Interno Disciplinario</t>
  </si>
  <si>
    <t xml:space="preserve">Desarrollo de herramientas para la sistematización de la UNGRD </t>
  </si>
  <si>
    <t>No. De herramientas Desarrolladas/ No. De herramientas requeridas por desarrollo y sistematización</t>
  </si>
  <si>
    <t>Herrmientas desarrolladas y en funcionamiento</t>
  </si>
  <si>
    <t xml:space="preserve">Herramienta técnologica en Funcionamiento </t>
  </si>
  <si>
    <t>Desarrollo de modulos para el fortalecimiento del SNIGRD</t>
  </si>
  <si>
    <t>Cantidad de licencias adquiridas / Cantidad de licencias requeridas</t>
  </si>
  <si>
    <t xml:space="preserve">Contratación y desarrollos de aplicativos en sharepoint. </t>
  </si>
  <si>
    <t xml:space="preserve">Contratos </t>
  </si>
  <si>
    <t>Javier Soto
Diana Alvarado</t>
  </si>
  <si>
    <t>Documento de Seguimientos</t>
  </si>
  <si>
    <t>Reportes Realizados / sobre reportes Programados</t>
  </si>
  <si>
    <t xml:space="preserve">Reporte de avance y cumplimienTo del Indicador de acuerdo a la meta del DAPRE. </t>
  </si>
  <si>
    <t>Avance en el componente GEL - TIC para servicios (Plan Sectorial)</t>
  </si>
  <si>
    <t>Seguimientos Realizados con herramienta MSPI</t>
  </si>
  <si>
    <t>Formato Único de Distribución PAC para la vigencia 2018 entregado al Grupo de Apoyo Financiero.</t>
  </si>
  <si>
    <t>Solicitud y desagregación PAC 2018</t>
  </si>
  <si>
    <t>Paola Cubides
Angela Roa</t>
  </si>
  <si>
    <t xml:space="preserve">Solicitud de Plan de Adquisiones de la OAPI. </t>
  </si>
  <si>
    <t>Elaborar el Mapa de Riesgos de Corrupción Consolidado de la Entidad y publicarlo en página web Vigencia 2016</t>
  </si>
  <si>
    <t>2016 - V2</t>
  </si>
  <si>
    <t>Acta de aprobación y/o la estrategia y Plan de Participación Ciudadana</t>
  </si>
  <si>
    <t>Coordinar el funcionamiento de la Brigada de Emergencia</t>
  </si>
  <si>
    <t>No documentos Formulados / No de docuemntos aprobados</t>
  </si>
  <si>
    <t>Apoyar el desarrollo del seguimiento al Plan Anual de Adquisiciones de la vigencia 2017</t>
  </si>
  <si>
    <t>Angela Roa
Carolina Agudelo
Hellen Rojas</t>
  </si>
  <si>
    <t xml:space="preserve">Lady Paola Cubides
Natalia Reyes. </t>
  </si>
  <si>
    <t xml:space="preserve">
Paola Cubides
Natalia Reyes</t>
  </si>
  <si>
    <t xml:space="preserve">N° Reuniones </t>
  </si>
  <si>
    <t>N° de Reportes de ejecución del proyecto</t>
  </si>
  <si>
    <t>N° de Documentos actualizados</t>
  </si>
  <si>
    <t>N° de Agendas Sectoriales</t>
  </si>
  <si>
    <t>N° de Acompañamientos</t>
  </si>
  <si>
    <t>N° de Seguimientos</t>
  </si>
  <si>
    <t>N° de Documentos con Linea base</t>
  </si>
  <si>
    <t>N° de Documentos</t>
  </si>
  <si>
    <t>N° de Reuniones</t>
  </si>
  <si>
    <t>N° de Informes de ejecución del proyecto</t>
  </si>
  <si>
    <t>Julio Gonzalez / Juan Forero</t>
  </si>
  <si>
    <t>N° Reuniones</t>
  </si>
  <si>
    <t>N°  Reuniones</t>
  </si>
  <si>
    <t>N°  Actualizaciones realizadas</t>
  </si>
  <si>
    <t>N°  Seguimientos realizados</t>
  </si>
  <si>
    <t>N°  Documento actualizado</t>
  </si>
  <si>
    <t>N° Entidades convocadas</t>
  </si>
  <si>
    <t>N° Proyectos formulados</t>
  </si>
  <si>
    <t>N° Seguimientos</t>
  </si>
  <si>
    <t>N° de Comunicados</t>
  </si>
  <si>
    <t>N° de Proyectos</t>
  </si>
  <si>
    <t>Construir la línea base de los proyectos  como referente para el seguimiento y evaluación al PNGRD</t>
  </si>
  <si>
    <t>Mesas de trabajo</t>
  </si>
  <si>
    <t>Listas de Asistencia, soportes y memorias.</t>
  </si>
  <si>
    <t>No. de mesas de trabajo realizadas / No. de mesas de trabajo programadas</t>
  </si>
  <si>
    <t>Definir un listado de actividades que deben ser excluidas del Programa de Prevención de Accidente Mayor</t>
  </si>
  <si>
    <t>Socialización de la Cartilla de Riesgo Tecnológico por Pérdida de Contención de Sustancias Peligrosas</t>
  </si>
  <si>
    <t>Elaborar informe de análisis del monitoreo de sismos y tsunamis durante el período 2014 - 2016</t>
  </si>
  <si>
    <t>Adelantar las gestiones necesarias para que las entidades territoriales asuman la implementación del plan de gestión del riesgo volcanico formulado mediante la sentencia T. 269 de 2015</t>
  </si>
  <si>
    <t xml:space="preserve">Apoyar la implementación de la "Directriz Nacional para la implementación de PpR Comunitarios", en entidades  territoriales. </t>
  </si>
  <si>
    <t>(# de documentos  presentados/# de documentos Programados)*100</t>
  </si>
  <si>
    <t>Documentos Escritos</t>
  </si>
  <si>
    <t>Actas de la asitencia Tecnica prestada</t>
  </si>
  <si>
    <t>Cindy Calanche y Grupo Operativo</t>
  </si>
  <si>
    <t>Carmen Elena Pabon</t>
  </si>
  <si>
    <t>Evento de alto nivel con los directivos de la Comisión Técnica Asesora IDRL con el fin de avanzar en la formalización bilateral de la relación inter-institucional</t>
  </si>
  <si>
    <t>No. De eventos de alto nivel realizados con directivos IDRL / No. De eventos de alto nivel programados con directivos IDRL</t>
  </si>
  <si>
    <t>Informe de evento</t>
  </si>
  <si>
    <t>3. Efectuar reembolsos de Caja Menor de Gastos Generales</t>
  </si>
  <si>
    <t>GAA</t>
  </si>
  <si>
    <t>No. De Procedimientos actualizados/ No. De Procedimientos requeridos</t>
  </si>
  <si>
    <t>Zulay Marcela Daza</t>
  </si>
  <si>
    <t>Procedimiento actualizado publicado en Neogestion.</t>
  </si>
  <si>
    <t>Realizar actividades precontractuales que permitan la celebracion de contratos</t>
  </si>
  <si>
    <t>No de contratos tramitados para la firma de las partes/ N° de contratos solicitados 
(Salvedad: Supeditado a la entrega completa de la documentación del área solicitante)</t>
  </si>
  <si>
    <t>Abogados Grupo de Gestion Contractual</t>
  </si>
  <si>
    <t>No de contratos publicados/ N° de contratos perfeccionados 
(Salvedad: Contratos que cuentan con recursos de la UNGRD y el FNGRD, supeditados al perfeccionamiento del contrato)</t>
  </si>
  <si>
    <t>Abogados de Gestión Contractual</t>
  </si>
  <si>
    <r>
      <t xml:space="preserve"> 
</t>
    </r>
    <r>
      <rPr>
        <b/>
        <sz val="12"/>
        <rFont val="Arial Narrow"/>
        <family val="2"/>
      </rPr>
      <t xml:space="preserve"> </t>
    </r>
    <r>
      <rPr>
        <sz val="12"/>
        <rFont val="Arial Narrow"/>
        <family val="2"/>
      </rPr>
      <t>Elaborar informe semestral de la gestión realizada</t>
    </r>
  </si>
  <si>
    <t xml:space="preserve">Oscar Ferro, Zulay Marcela Daza. </t>
  </si>
  <si>
    <t>No de documentos elaboradas/ No de documentos solicitados
(Salvedad: Supeditado a la entrega completa de la documentación del área solicitante)</t>
  </si>
  <si>
    <t>Elaborar prorrogas, adiciones o modificaciones a los contratos (otrosí)</t>
  </si>
  <si>
    <t>No de prorrogas, adiciones o modificaciones elaboradas/ No de prorrogas, adiciones o modificaciones requeridas (Salvedad: Supeditado a la entrega completa de la documentación del área solicitante)</t>
  </si>
  <si>
    <t>Pedro Felipe Lopez Ortiz, Oscar Ferro</t>
  </si>
  <si>
    <t xml:space="preserve"> 
Realizar un proceso de Sensibilización con los funcionarios y contratistas de la entidad en:
1. Elaboraciòn de documentos previos para la contratación
2. Responsabilidades y obligaciones  de supervisores de contratos o convenios
</t>
  </si>
  <si>
    <t>No. De Capacitaciones y/o reinducciones realizadas/No. De Capacitaciones y/o reinducciones programadas</t>
  </si>
  <si>
    <t>Pedro Felipe Lopez</t>
  </si>
  <si>
    <t>Guia</t>
  </si>
  <si>
    <t>No. De Documentos realizados/No. De Documentos programados</t>
  </si>
  <si>
    <t>Guia socializada y el correo de socializacion.</t>
  </si>
  <si>
    <r>
      <rPr>
        <b/>
        <sz val="12"/>
        <rFont val="Arial Narrow"/>
        <family val="2"/>
      </rPr>
      <t xml:space="preserve"> </t>
    </r>
    <r>
      <rPr>
        <sz val="12"/>
        <rFont val="Arial Narrow"/>
        <family val="2"/>
      </rPr>
      <t>Elaborar  Planes de Mejoramiento  de acuerdo a las actulizaciones que se deriven de los procesos y procedimiento establecidos al interio del GGC, de igual forma los que se deriven  de acuerdo a las observaciones realizadas por los entes de control y la Oficina de Control Interno</t>
    </r>
  </si>
  <si>
    <t>No. de Actualizaciones realizadas/ No. de actualizaciones Requeridas</t>
  </si>
  <si>
    <t>No. de Seguimientos realizados/ No. de seguimientos solicitadas</t>
  </si>
  <si>
    <t>No. de Actualizaciones realizadas/ No. de actualizaciones solicitadas</t>
  </si>
  <si>
    <t>Realizar una Guia de supervision de contratos suscritos con la UNGRD y FNGRD.</t>
  </si>
  <si>
    <t>Efectuar la actualización del mapa de riesgos de corrupción y por procesos.</t>
  </si>
  <si>
    <t xml:space="preserve">Seguimiento a mapa de riesgos por procesos y de corrupción. </t>
  </si>
  <si>
    <t>Mapa de riesgos de corrupción y de procesos</t>
  </si>
  <si>
    <t># de mapas seguimientos realizados/ # de seguimientos programados</t>
  </si>
  <si>
    <t xml:space="preserve">Actualizaciones </t>
  </si>
  <si>
    <t>1. Efectuar la actualización del mapa de riesgos de corrupción y por procesos.</t>
  </si>
  <si>
    <t>Gestión estrategica</t>
  </si>
  <si>
    <t>Plan anticorrupción</t>
  </si>
  <si>
    <t>Seguimientos Reportados</t>
  </si>
  <si>
    <t>Actualizaciones realizadss / Actualizaciones Programadas</t>
  </si>
  <si>
    <t xml:space="preserve">Actualizaciones realizados / Actualizaciones Programados </t>
  </si>
  <si>
    <t># de seguimientos realizados/ # de seguimientos programados</t>
  </si>
  <si>
    <t xml:space="preserve">Actualizaciones realizados / Actualizaciones Programadas </t>
  </si>
  <si>
    <t>Mapa de riesgos y procesos</t>
  </si>
  <si>
    <t>Mapa de riesgos y por procesos</t>
  </si>
  <si>
    <t xml:space="preserve">Actualizaciones realizadas / Actualizaciones Programadas </t>
  </si>
  <si>
    <t>Actualizaciones y/o Monitoreo</t>
  </si>
  <si>
    <t>Elaboración y/o socialización de manuales o guias de uso de las herramientas técnologicas.</t>
  </si>
  <si>
    <t>Ejecutar actividades de implementación relacionada con lo indicado en el manual de prácticas y políticas contables  NICSP -Eliminar</t>
  </si>
  <si>
    <t>Liderar la elaboración del informe final de la ejecución de la estrategia y el plan de Acción de Rendición de Cuentas de la vigencia 2016.</t>
  </si>
  <si>
    <t>Revisión de los mapas de riesgos por procesos y de corrupción de Planeación Estratégica</t>
  </si>
  <si>
    <t>Revisión de los mapas de riesgos por procesos y de corrupción del proceso gestión de sistemas de información</t>
  </si>
  <si>
    <t>Revisión de los mapas de riesgos por procesos y de corrupción de SIPLAG</t>
  </si>
  <si>
    <t>Revisiones</t>
  </si>
  <si>
    <t>No. Mapas de riesgo de gestión revisados /No. Mapas de riesgo de gestión requeridos</t>
  </si>
  <si>
    <t xml:space="preserve">Realizar Seguimiento a mapa de riesgos por procesos y de corrupción. </t>
  </si>
  <si>
    <t>Desarrollar 3 reuniónes  de socializacion de Agendas Estrategicas Sectoriales (Equipos de trabajo).</t>
  </si>
  <si>
    <t>Promover la elaboración de la hoja de ruta con los sectores Agricultura y Transporte en el marco de las agendas estratégicas sectoriales.</t>
  </si>
  <si>
    <r>
      <t xml:space="preserve">2.1.6 68 Municipios con documento de lineamientos para incorporar la gestión del riesgo de desastres en la revisión y ajuste del POT, articulado al plan de inversiones para los municipios
</t>
    </r>
    <r>
      <rPr>
        <b/>
        <sz val="10"/>
        <rFont val="Arial"/>
        <family val="2"/>
      </rPr>
      <t>Municipios con documento de lineamientos para incorporar la gestión del riesgo de desastres en la revisión y ajuste del POT, articulado al plan de inversiones para los municipios (2017-21)</t>
    </r>
    <r>
      <rPr>
        <sz val="10"/>
        <rFont val="Arial"/>
        <family val="2"/>
      </rPr>
      <t xml:space="preserve">
</t>
    </r>
  </si>
  <si>
    <t>(# de lineamientos desarrollados / # de lineamientos programados para desarrollar)*100</t>
  </si>
  <si>
    <t xml:space="preserve">(# de actividades de implementación realizadas en territorios / # de actividades de implementación programadas)*100 </t>
  </si>
  <si>
    <t>(# de informes de implementación presentados / # de informes programados)*100</t>
  </si>
  <si>
    <t>Nelson Hernández/ Alberto granes</t>
  </si>
  <si>
    <r>
      <t xml:space="preserve">
Martin  Mazo</t>
    </r>
    <r>
      <rPr>
        <b/>
        <sz val="10"/>
        <rFont val="ArialMT"/>
        <family val="0"/>
      </rPr>
      <t xml:space="preserve"> </t>
    </r>
    <r>
      <rPr>
        <sz val="10"/>
        <rFont val="ArialMT"/>
        <family val="0"/>
      </rPr>
      <t xml:space="preserve">
Andrea Chavéz
Dayan Parra
Karen Galvis
Galdys Orozco
Oscar Rosas
Mario Lemus
</t>
    </r>
  </si>
  <si>
    <r>
      <t xml:space="preserve">Actualización  de los mapas de riesgos por procesos  y corrupción del </t>
    </r>
    <r>
      <rPr>
        <b/>
        <sz val="12"/>
        <rFont val="ArialMT"/>
        <family val="0"/>
      </rPr>
      <t>SIPLAG</t>
    </r>
  </si>
  <si>
    <r>
      <t xml:space="preserve">Actualización de los mapas de riesgos por procesos y  corrupción de gestión de </t>
    </r>
    <r>
      <rPr>
        <b/>
        <sz val="12"/>
        <rFont val="ArialMT"/>
        <family val="0"/>
      </rPr>
      <t>sistemas de información</t>
    </r>
  </si>
  <si>
    <r>
      <t xml:space="preserve">Actualización de los mapas de riesgo de proceso y corrupción de </t>
    </r>
    <r>
      <rPr>
        <b/>
        <sz val="12"/>
        <rFont val="ArialMT"/>
        <family val="0"/>
      </rPr>
      <t>Planeación Estratégica</t>
    </r>
  </si>
  <si>
    <t>OFICINA ASESORA DE PLANEACIÓN</t>
  </si>
  <si>
    <t>FNGRD</t>
  </si>
  <si>
    <t xml:space="preserve">Adopción del SECOP II para gestionar los procesos de Contratación Estatal </t>
  </si>
  <si>
    <t>Numero</t>
  </si>
  <si>
    <t>Implementación SECOP II</t>
  </si>
  <si>
    <t xml:space="preserve">Informe de implementación </t>
  </si>
  <si>
    <t>Vivian Casallas</t>
  </si>
  <si>
    <t xml:space="preserve">Diana Niño
</t>
  </si>
  <si>
    <t>Zully Arias</t>
  </si>
  <si>
    <t>Aldo Robayo Morales</t>
  </si>
  <si>
    <t xml:space="preserve">
Adriana Rodriguez
Aldo Robayo Morales</t>
  </si>
  <si>
    <t>Adriana Rodriguez
Aldo Robayo Morales</t>
  </si>
  <si>
    <t>5. Adquisición dispositivo de almacenamiento de respaldo en disco</t>
  </si>
  <si>
    <t>6. Actualizar y dar soporte a las licencias del aplicativo PC-Secure para manejo de seguridad de estaciones cliente</t>
  </si>
  <si>
    <t>1. Implementación y mantenimiento preventivo y correctivo  del centro de datos, equipos de computo y comunicaciones para la sede principal, sede b y centro nacional logistico</t>
  </si>
  <si>
    <t>2. Realizar copias mensuales de la información del servidor de archivos a discos externos</t>
  </si>
  <si>
    <t>3. Realizar el seguimiento a la operación y funcionamiento de servidores.</t>
  </si>
  <si>
    <t>4. Soporte a usuarios</t>
  </si>
  <si>
    <t xml:space="preserve">1. Planificación de las pruebas de continuidad </t>
  </si>
  <si>
    <t>2. Ejecución de las pruebas de continuidad</t>
  </si>
  <si>
    <t xml:space="preserve"> Fortalecimiento de la estrategia de rendición de cuentas.</t>
  </si>
  <si>
    <t>RESULTADO DEL BIMESTRE</t>
  </si>
  <si>
    <t>RESULTADO ANUAL</t>
  </si>
  <si>
    <t>Comunicación asertiva en Gestión del Riesgo de Desastres</t>
  </si>
  <si>
    <t>Generación de insumos técnicos para la evaluación y análisis del riesgo.</t>
  </si>
  <si>
    <t>Fortalecimiento de metodologías para el monitoreo del riesgo y fomento de la gestión del riesgo de desastres en la educación nacional SNGRD</t>
  </si>
  <si>
    <t>Fortalecimiento de la capacidad institucional de los actores del Sistema Nacional de Gestión del Riesgo de Desastres - SNGRD</t>
  </si>
  <si>
    <t>Fortalecimiento de la capacidad institucional de los actores del SNGRD</t>
  </si>
  <si>
    <t>Fortalecimiento del talento humano</t>
  </si>
  <si>
    <t>SANDRA CASTELBLANCO</t>
  </si>
  <si>
    <t>ELSA SANCHEZ</t>
  </si>
  <si>
    <t>SANDRA CASTELBLANCO Y ELSA SANCHEZ</t>
  </si>
  <si>
    <t>Omar Bustos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</si>
</sst>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 &quot;#,##0"/>
    <numFmt numFmtId="165" formatCode="_(* #,##0.00_);_(* \(#,##0.00\);_(* \-??_);_(@_)"/>
    <numFmt numFmtId="166" formatCode="dd/mm/yyyy;@"/>
    <numFmt numFmtId="167" formatCode="_(&quot;$&quot;\ * #,##0_);_(&quot;$&quot;\ * \(#,##0\);_(&quot;$&quot;\ * &quot;-&quot;??_);_(@_)"/>
    <numFmt numFmtId="168" formatCode="_-&quot;$&quot;* #,##0_-;\-&quot;$&quot;* #,##0_-;_-&quot;$&quot;* &quot;-&quot;_-;_-@_-"/>
    <numFmt numFmtId="169" formatCode="_(&quot;$ &quot;* #,##0.00_);_(&quot;$ &quot;* \(#,##0.00\);_(&quot;$ &quot;* \-??_);_(@_)"/>
    <numFmt numFmtId="170" formatCode="&quot;$&quot;\ #,##0"/>
    <numFmt numFmtId="171" formatCode="&quot;$&quot;\ #,##0.00"/>
    <numFmt numFmtId="172" formatCode="&quot;$&quot;\ #,##0.00;[Red]&quot;$&quot;\ #,##0.00"/>
    <numFmt numFmtId="173" formatCode="_(* #,##0_);_(* \(#,##0\);_(* &quot;-&quot;??_);_(@_)"/>
    <numFmt numFmtId="174" formatCode="&quot;$ &quot;#,##0.00"/>
    <numFmt numFmtId="175" formatCode="0.0%"/>
    <numFmt numFmtId="176" formatCode="0.000%"/>
  </numFmts>
  <fonts count="212">
    <font>
      <sz val="11"/>
      <color theme="1"/>
      <name val="Calibri"/>
      <family val="2"/>
    </font>
    <font>
      <sz val="11"/>
      <color indexed="8"/>
      <name val="Calibri"/>
      <family val="2"/>
    </font>
    <font>
      <b/>
      <sz val="14"/>
      <name val="Arial Narrow"/>
      <family val="2"/>
    </font>
    <font>
      <sz val="10"/>
      <name val="Arial"/>
      <family val="2"/>
    </font>
    <font>
      <sz val="10"/>
      <name val="Arial Narrow"/>
      <family val="2"/>
    </font>
    <font>
      <sz val="12"/>
      <name val="Arial Narrow"/>
      <family val="2"/>
    </font>
    <font>
      <b/>
      <sz val="12"/>
      <name val="Arial Narrow"/>
      <family val="2"/>
    </font>
    <font>
      <b/>
      <sz val="9"/>
      <name val="Tahoma"/>
      <family val="2"/>
    </font>
    <font>
      <sz val="9"/>
      <name val="Tahoma"/>
      <family val="2"/>
    </font>
    <font>
      <b/>
      <sz val="11"/>
      <name val="Arial"/>
      <family val="2"/>
    </font>
    <font>
      <b/>
      <sz val="10"/>
      <name val="Arial"/>
      <family val="2"/>
    </font>
    <font>
      <sz val="7"/>
      <name val="Arial"/>
      <family val="2"/>
    </font>
    <font>
      <b/>
      <sz val="12"/>
      <name val="Arial"/>
      <family val="2"/>
    </font>
    <font>
      <sz val="8"/>
      <name val="Arial"/>
      <family val="2"/>
    </font>
    <font>
      <b/>
      <sz val="10"/>
      <color indexed="9"/>
      <name val="Arial"/>
      <family val="2"/>
    </font>
    <font>
      <sz val="10"/>
      <color indexed="8"/>
      <name val="Arial"/>
      <family val="2"/>
    </font>
    <font>
      <b/>
      <sz val="10"/>
      <color indexed="8"/>
      <name val="Arial"/>
      <family val="2"/>
    </font>
    <font>
      <b/>
      <sz val="10"/>
      <name val="Arial Narrow"/>
      <family val="2"/>
    </font>
    <font>
      <b/>
      <sz val="14"/>
      <name val="ArialMT"/>
      <family val="0"/>
    </font>
    <font>
      <sz val="11"/>
      <name val="ArialMT"/>
      <family val="0"/>
    </font>
    <font>
      <b/>
      <sz val="11"/>
      <name val="ArialMT"/>
      <family val="0"/>
    </font>
    <font>
      <sz val="10"/>
      <name val="ArialMT"/>
      <family val="0"/>
    </font>
    <font>
      <b/>
      <sz val="12"/>
      <name val="ArialMT"/>
      <family val="0"/>
    </font>
    <font>
      <b/>
      <sz val="10"/>
      <name val="ArialMT"/>
      <family val="0"/>
    </font>
    <font>
      <sz val="12"/>
      <name val="ArialMT"/>
      <family val="0"/>
    </font>
    <font>
      <b/>
      <sz val="10"/>
      <color indexed="8"/>
      <name val="ArialMT"/>
      <family val="0"/>
    </font>
    <font>
      <b/>
      <sz val="14"/>
      <color indexed="8"/>
      <name val="ArialTM"/>
      <family val="0"/>
    </font>
    <font>
      <b/>
      <sz val="11"/>
      <color indexed="8"/>
      <name val="ArialTM"/>
      <family val="0"/>
    </font>
    <font>
      <b/>
      <sz val="16"/>
      <color indexed="9"/>
      <name val="ArialTM"/>
      <family val="0"/>
    </font>
    <font>
      <b/>
      <sz val="12"/>
      <color indexed="9"/>
      <name val="ArialTM"/>
      <family val="0"/>
    </font>
    <font>
      <sz val="11"/>
      <color indexed="8"/>
      <name val="ArialTM"/>
      <family val="0"/>
    </font>
    <font>
      <b/>
      <sz val="11"/>
      <color indexed="10"/>
      <name val="ArialTM"/>
      <family val="0"/>
    </font>
    <font>
      <b/>
      <sz val="11"/>
      <name val="ArialTM"/>
      <family val="0"/>
    </font>
    <font>
      <b/>
      <sz val="10"/>
      <color indexed="9"/>
      <name val="ArialTM"/>
      <family val="0"/>
    </font>
    <font>
      <sz val="7"/>
      <color indexed="8"/>
      <name val="ArialTM"/>
      <family val="0"/>
    </font>
    <font>
      <b/>
      <sz val="10"/>
      <color indexed="8"/>
      <name val="ArialTM"/>
      <family val="0"/>
    </font>
    <font>
      <b/>
      <sz val="10"/>
      <name val="ArialTM"/>
      <family val="0"/>
    </font>
    <font>
      <sz val="10"/>
      <name val="ArialTM"/>
      <family val="0"/>
    </font>
    <font>
      <sz val="10"/>
      <color indexed="8"/>
      <name val="ArialTM"/>
      <family val="0"/>
    </font>
    <font>
      <b/>
      <sz val="12"/>
      <name val="ArialTM"/>
      <family val="0"/>
    </font>
    <font>
      <sz val="7"/>
      <name val="ArialTM"/>
      <family val="0"/>
    </font>
    <font>
      <b/>
      <sz val="10"/>
      <color indexed="10"/>
      <name val="ArialTM"/>
      <family val="0"/>
    </font>
    <font>
      <b/>
      <sz val="7"/>
      <color indexed="8"/>
      <name val="ArialTM"/>
      <family val="0"/>
    </font>
    <font>
      <b/>
      <sz val="12"/>
      <color indexed="8"/>
      <name val="Arial"/>
      <family val="2"/>
    </font>
    <font>
      <b/>
      <sz val="12"/>
      <color indexed="8"/>
      <name val="ArialTM"/>
      <family val="0"/>
    </font>
    <font>
      <sz val="14"/>
      <name val="Arial Narrow"/>
      <family val="2"/>
    </font>
    <font>
      <sz val="14"/>
      <name val="Arial"/>
      <family val="2"/>
    </font>
    <font>
      <b/>
      <sz val="7"/>
      <name val="Arial"/>
      <family val="2"/>
    </font>
    <font>
      <b/>
      <sz val="7"/>
      <name val="ArialTM"/>
      <family val="0"/>
    </font>
    <font>
      <sz val="11"/>
      <name val="Arial Narrow"/>
      <family val="2"/>
    </font>
    <font>
      <sz val="12"/>
      <name val="Arimo"/>
      <family val="0"/>
    </font>
    <font>
      <sz val="18"/>
      <name val="Arial Narrow"/>
      <family val="2"/>
    </font>
    <font>
      <b/>
      <sz val="18"/>
      <name val="Arial Narrow"/>
      <family val="2"/>
    </font>
    <font>
      <b/>
      <sz val="14"/>
      <name val="Arial"/>
      <family val="2"/>
    </font>
    <font>
      <b/>
      <sz val="16"/>
      <name val="Arial"/>
      <family val="2"/>
    </font>
    <font>
      <b/>
      <sz val="20"/>
      <color indexed="8"/>
      <name val="Arial"/>
      <family val="2"/>
    </font>
    <font>
      <b/>
      <sz val="14"/>
      <name val="ArialTM"/>
      <family val="0"/>
    </font>
    <font>
      <b/>
      <sz val="20"/>
      <color indexed="8"/>
      <name val="ArialTM"/>
      <family val="0"/>
    </font>
    <font>
      <b/>
      <sz val="20"/>
      <name val="Arial"/>
      <family val="2"/>
    </font>
    <font>
      <b/>
      <sz val="16"/>
      <color indexed="8"/>
      <name val="Arial"/>
      <family val="2"/>
    </font>
    <font>
      <b/>
      <sz val="16"/>
      <color indexed="9"/>
      <name val="Arial"/>
      <family val="2"/>
    </font>
    <font>
      <b/>
      <sz val="14"/>
      <color indexed="9"/>
      <name val="ArialTM"/>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1"/>
      <color indexed="8"/>
      <name val="Arial"/>
      <family val="2"/>
    </font>
    <font>
      <b/>
      <sz val="7"/>
      <color indexed="8"/>
      <name val="Arial"/>
      <family val="2"/>
    </font>
    <font>
      <sz val="11"/>
      <color indexed="8"/>
      <name val="Arial"/>
      <family val="2"/>
    </font>
    <font>
      <sz val="7"/>
      <color indexed="8"/>
      <name val="Arial"/>
      <family val="2"/>
    </font>
    <font>
      <sz val="10"/>
      <color indexed="10"/>
      <name val="Arial"/>
      <family val="2"/>
    </font>
    <font>
      <sz val="11"/>
      <color indexed="8"/>
      <name val="Arial Narrow"/>
      <family val="2"/>
    </font>
    <font>
      <b/>
      <sz val="11"/>
      <color indexed="8"/>
      <name val="Arial Narrow"/>
      <family val="2"/>
    </font>
    <font>
      <sz val="11"/>
      <color indexed="8"/>
      <name val="ArialMT"/>
      <family val="0"/>
    </font>
    <font>
      <b/>
      <sz val="11"/>
      <color indexed="8"/>
      <name val="ArialMT"/>
      <family val="0"/>
    </font>
    <font>
      <sz val="10"/>
      <color indexed="8"/>
      <name val="ArialMT"/>
      <family val="0"/>
    </font>
    <font>
      <sz val="12"/>
      <color indexed="8"/>
      <name val="ArialMT"/>
      <family val="0"/>
    </font>
    <font>
      <b/>
      <sz val="12"/>
      <color indexed="8"/>
      <name val="ArialMT"/>
      <family val="0"/>
    </font>
    <font>
      <b/>
      <sz val="12"/>
      <color indexed="9"/>
      <name val="ArialMT"/>
      <family val="0"/>
    </font>
    <font>
      <sz val="11"/>
      <color indexed="10"/>
      <name val="ArialMT"/>
      <family val="0"/>
    </font>
    <font>
      <sz val="9"/>
      <color indexed="8"/>
      <name val="ArialMT"/>
      <family val="0"/>
    </font>
    <font>
      <sz val="10"/>
      <color indexed="9"/>
      <name val="Arial"/>
      <family val="2"/>
    </font>
    <font>
      <sz val="12"/>
      <color indexed="9"/>
      <name val="ArialMT"/>
      <family val="0"/>
    </font>
    <font>
      <sz val="12"/>
      <color indexed="8"/>
      <name val="Arial"/>
      <family val="2"/>
    </font>
    <font>
      <sz val="12"/>
      <color indexed="8"/>
      <name val="Calibri"/>
      <family val="2"/>
    </font>
    <font>
      <b/>
      <sz val="14"/>
      <color indexed="8"/>
      <name val="Arial"/>
      <family val="2"/>
    </font>
    <font>
      <b/>
      <sz val="14"/>
      <color indexed="8"/>
      <name val="Calibri"/>
      <family val="2"/>
    </font>
    <font>
      <b/>
      <sz val="10"/>
      <color indexed="10"/>
      <name val="Arial"/>
      <family val="2"/>
    </font>
    <font>
      <b/>
      <sz val="9"/>
      <color indexed="9"/>
      <name val="Arial"/>
      <family val="2"/>
    </font>
    <font>
      <b/>
      <sz val="10"/>
      <color indexed="9"/>
      <name val="ArialMT"/>
      <family val="0"/>
    </font>
    <font>
      <b/>
      <sz val="9"/>
      <color indexed="8"/>
      <name val="ArialMT"/>
      <family val="0"/>
    </font>
    <font>
      <sz val="10"/>
      <color indexed="57"/>
      <name val="ArialMT"/>
      <family val="0"/>
    </font>
    <font>
      <b/>
      <sz val="10"/>
      <color indexed="9"/>
      <name val="Arial Narrow"/>
      <family val="2"/>
    </font>
    <font>
      <sz val="12"/>
      <color indexed="10"/>
      <name val="ArialMT"/>
      <family val="0"/>
    </font>
    <font>
      <sz val="12"/>
      <color indexed="17"/>
      <name val="ArialMT"/>
      <family val="0"/>
    </font>
    <font>
      <sz val="11"/>
      <name val="Calibri"/>
      <family val="2"/>
    </font>
    <font>
      <sz val="10"/>
      <color indexed="17"/>
      <name val="Arial"/>
      <family val="2"/>
    </font>
    <font>
      <sz val="18"/>
      <color indexed="8"/>
      <name val="Arial"/>
      <family val="2"/>
    </font>
    <font>
      <b/>
      <sz val="20"/>
      <color indexed="8"/>
      <name val="ArialMT"/>
      <family val="0"/>
    </font>
    <font>
      <b/>
      <sz val="14"/>
      <color indexed="9"/>
      <name val="Arial"/>
      <family val="2"/>
    </font>
    <font>
      <b/>
      <sz val="14"/>
      <color indexed="8"/>
      <name val="Arial Narrow"/>
      <family val="2"/>
    </font>
    <font>
      <b/>
      <sz val="16"/>
      <color indexed="8"/>
      <name val="ArialMT"/>
      <family val="0"/>
    </font>
    <font>
      <b/>
      <sz val="14"/>
      <color indexed="8"/>
      <name val="ArialMT"/>
      <family val="0"/>
    </font>
    <font>
      <b/>
      <sz val="14"/>
      <color indexed="9"/>
      <name val="ArialMT"/>
      <family val="0"/>
    </font>
    <font>
      <b/>
      <sz val="12"/>
      <color indexed="9"/>
      <name val="Arial"/>
      <family val="2"/>
    </font>
    <font>
      <b/>
      <sz val="16"/>
      <color indexed="9"/>
      <name val="ArialMT"/>
      <family val="0"/>
    </font>
    <font>
      <b/>
      <sz val="12"/>
      <color indexed="8"/>
      <name val="Arial Narrow"/>
      <family val="2"/>
    </font>
    <font>
      <b/>
      <sz val="16"/>
      <color indexed="9"/>
      <name val="Arial Narrow"/>
      <family val="2"/>
    </font>
    <font>
      <b/>
      <sz val="12"/>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b/>
      <sz val="10"/>
      <color rgb="FFFFFFFF"/>
      <name val="Arial"/>
      <family val="2"/>
    </font>
    <font>
      <sz val="10"/>
      <color theme="1"/>
      <name val="Arial"/>
      <family val="2"/>
    </font>
    <font>
      <b/>
      <sz val="10"/>
      <color theme="1"/>
      <name val="Arial"/>
      <family val="2"/>
    </font>
    <font>
      <sz val="10"/>
      <color theme="1"/>
      <name val="Calibri"/>
      <family val="2"/>
    </font>
    <font>
      <b/>
      <sz val="10"/>
      <color theme="0"/>
      <name val="Arial"/>
      <family val="2"/>
    </font>
    <font>
      <b/>
      <sz val="11"/>
      <color theme="1"/>
      <name val="Arial"/>
      <family val="2"/>
    </font>
    <font>
      <b/>
      <sz val="7"/>
      <color theme="1"/>
      <name val="Arial"/>
      <family val="2"/>
    </font>
    <font>
      <sz val="11"/>
      <color theme="1"/>
      <name val="Arial"/>
      <family val="2"/>
    </font>
    <font>
      <sz val="7"/>
      <color theme="1"/>
      <name val="Arial"/>
      <family val="2"/>
    </font>
    <font>
      <sz val="10"/>
      <color rgb="FFFF0000"/>
      <name val="Arial"/>
      <family val="2"/>
    </font>
    <font>
      <sz val="10"/>
      <color rgb="FF000000"/>
      <name val="Arial"/>
      <family val="2"/>
    </font>
    <font>
      <sz val="11"/>
      <color rgb="FF000000"/>
      <name val="Arial Narrow"/>
      <family val="2"/>
    </font>
    <font>
      <b/>
      <sz val="11"/>
      <color rgb="FF000000"/>
      <name val="Arial Narrow"/>
      <family val="2"/>
    </font>
    <font>
      <sz val="11"/>
      <color theme="1"/>
      <name val="ArialMT"/>
      <family val="0"/>
    </font>
    <font>
      <b/>
      <sz val="10"/>
      <color theme="1"/>
      <name val="ArialMT"/>
      <family val="0"/>
    </font>
    <font>
      <b/>
      <sz val="10"/>
      <color rgb="FF000000"/>
      <name val="ArialMT"/>
      <family val="0"/>
    </font>
    <font>
      <sz val="11"/>
      <color rgb="FF000000"/>
      <name val="ArialMT"/>
      <family val="0"/>
    </font>
    <font>
      <b/>
      <sz val="11"/>
      <color rgb="FF000000"/>
      <name val="ArialMT"/>
      <family val="0"/>
    </font>
    <font>
      <b/>
      <sz val="11"/>
      <color theme="1"/>
      <name val="ArialMT"/>
      <family val="0"/>
    </font>
    <font>
      <sz val="10"/>
      <color theme="1"/>
      <name val="ArialMT"/>
      <family val="0"/>
    </font>
    <font>
      <sz val="12"/>
      <color theme="1"/>
      <name val="ArialMT"/>
      <family val="0"/>
    </font>
    <font>
      <b/>
      <sz val="12"/>
      <color theme="1"/>
      <name val="ArialMT"/>
      <family val="0"/>
    </font>
    <font>
      <b/>
      <sz val="12"/>
      <color theme="0"/>
      <name val="ArialMT"/>
      <family val="0"/>
    </font>
    <font>
      <sz val="10"/>
      <color theme="1"/>
      <name val="ArialTM"/>
      <family val="0"/>
    </font>
    <font>
      <sz val="11"/>
      <color theme="1"/>
      <name val="ArialTM"/>
      <family val="0"/>
    </font>
    <font>
      <sz val="11"/>
      <color rgb="FFFF0000"/>
      <name val="ArialMT"/>
      <family val="0"/>
    </font>
    <font>
      <sz val="9"/>
      <color theme="1"/>
      <name val="ArialMT"/>
      <family val="0"/>
    </font>
    <font>
      <sz val="10"/>
      <color theme="0"/>
      <name val="Arial"/>
      <family val="2"/>
    </font>
    <font>
      <sz val="10"/>
      <color rgb="FF000000"/>
      <name val="ArialMT"/>
      <family val="0"/>
    </font>
    <font>
      <sz val="12"/>
      <color theme="0"/>
      <name val="ArialMT"/>
      <family val="0"/>
    </font>
    <font>
      <sz val="12"/>
      <color theme="1"/>
      <name val="Arial"/>
      <family val="2"/>
    </font>
    <font>
      <sz val="12"/>
      <color theme="1"/>
      <name val="Calibri"/>
      <family val="2"/>
    </font>
    <font>
      <b/>
      <sz val="10"/>
      <color theme="1"/>
      <name val="ArialTM"/>
      <family val="0"/>
    </font>
    <font>
      <b/>
      <sz val="11"/>
      <color theme="1"/>
      <name val="ArialTM"/>
      <family val="0"/>
    </font>
    <font>
      <b/>
      <sz val="14"/>
      <color theme="1"/>
      <name val="Arial"/>
      <family val="2"/>
    </font>
    <font>
      <b/>
      <sz val="14"/>
      <color theme="1"/>
      <name val="Calibri"/>
      <family val="2"/>
    </font>
    <font>
      <b/>
      <sz val="10"/>
      <color rgb="FFFF0000"/>
      <name val="Arial"/>
      <family val="2"/>
    </font>
    <font>
      <b/>
      <sz val="12"/>
      <color theme="1"/>
      <name val="Arial"/>
      <family val="2"/>
    </font>
    <font>
      <b/>
      <sz val="9"/>
      <color theme="0"/>
      <name val="Arial"/>
      <family val="2"/>
    </font>
    <font>
      <b/>
      <sz val="16"/>
      <color theme="1"/>
      <name val="Arial"/>
      <family val="2"/>
    </font>
    <font>
      <b/>
      <sz val="10"/>
      <color theme="0"/>
      <name val="ArialMT"/>
      <family val="0"/>
    </font>
    <font>
      <b/>
      <sz val="10"/>
      <color rgb="FFFFFFFF"/>
      <name val="ArialMT"/>
      <family val="0"/>
    </font>
    <font>
      <sz val="9"/>
      <color rgb="FF000000"/>
      <name val="ArialMT"/>
      <family val="0"/>
    </font>
    <font>
      <b/>
      <sz val="9"/>
      <color rgb="FF000000"/>
      <name val="ArialMT"/>
      <family val="0"/>
    </font>
    <font>
      <sz val="10"/>
      <color theme="6"/>
      <name val="ArialMT"/>
      <family val="0"/>
    </font>
    <font>
      <b/>
      <sz val="10"/>
      <color rgb="FFFFFFFF"/>
      <name val="Arial Narrow"/>
      <family val="2"/>
    </font>
    <font>
      <sz val="12"/>
      <color rgb="FFFF0000"/>
      <name val="ArialMT"/>
      <family val="0"/>
    </font>
    <font>
      <sz val="12"/>
      <color rgb="FF00B050"/>
      <name val="ArialMT"/>
      <family val="0"/>
    </font>
    <font>
      <sz val="10"/>
      <color rgb="FF00B050"/>
      <name val="Arial"/>
      <family val="2"/>
    </font>
    <font>
      <sz val="18"/>
      <color rgb="FF000000"/>
      <name val="Arial"/>
      <family val="2"/>
    </font>
    <font>
      <b/>
      <sz val="20"/>
      <color theme="1"/>
      <name val="Arial"/>
      <family val="2"/>
    </font>
    <font>
      <b/>
      <sz val="20"/>
      <color rgb="FF000000"/>
      <name val="ArialMT"/>
      <family val="0"/>
    </font>
    <font>
      <b/>
      <sz val="20"/>
      <color rgb="FF000000"/>
      <name val="Arial"/>
      <family val="2"/>
    </font>
    <font>
      <b/>
      <sz val="20"/>
      <color theme="1"/>
      <name val="ArialMT"/>
      <family val="0"/>
    </font>
    <font>
      <b/>
      <sz val="16"/>
      <color theme="0"/>
      <name val="Arial"/>
      <family val="2"/>
    </font>
    <font>
      <b/>
      <sz val="14"/>
      <color theme="0"/>
      <name val="Arial"/>
      <family val="2"/>
    </font>
    <font>
      <b/>
      <sz val="14"/>
      <color rgb="FF000000"/>
      <name val="Arial"/>
      <family val="2"/>
    </font>
    <font>
      <b/>
      <sz val="14"/>
      <color rgb="FFFFFFFF"/>
      <name val="Arial"/>
      <family val="2"/>
    </font>
    <font>
      <b/>
      <sz val="16"/>
      <color rgb="FFFFFFFF"/>
      <name val="Arial"/>
      <family val="2"/>
    </font>
    <font>
      <b/>
      <sz val="14"/>
      <color rgb="FF000000"/>
      <name val="Arial Narrow"/>
      <family val="2"/>
    </font>
    <font>
      <b/>
      <sz val="16"/>
      <color theme="1"/>
      <name val="ArialMT"/>
      <family val="0"/>
    </font>
    <font>
      <b/>
      <sz val="14"/>
      <color theme="1"/>
      <name val="ArialMT"/>
      <family val="0"/>
    </font>
    <font>
      <b/>
      <sz val="14"/>
      <color theme="0"/>
      <name val="ArialMT"/>
      <family val="0"/>
    </font>
    <font>
      <b/>
      <sz val="14"/>
      <color rgb="FF000000"/>
      <name val="ArialMT"/>
      <family val="0"/>
    </font>
    <font>
      <b/>
      <sz val="12"/>
      <color theme="0"/>
      <name val="Arial"/>
      <family val="2"/>
    </font>
    <font>
      <b/>
      <sz val="12"/>
      <color rgb="FF000000"/>
      <name val="ArialMT"/>
      <family val="0"/>
    </font>
    <font>
      <b/>
      <sz val="16"/>
      <color rgb="FFFFFFFF"/>
      <name val="ArialMT"/>
      <family val="0"/>
    </font>
    <font>
      <b/>
      <sz val="12"/>
      <color rgb="FF000000"/>
      <name val="Arial"/>
      <family val="2"/>
    </font>
    <font>
      <b/>
      <sz val="16"/>
      <color rgb="FFFFFFFF"/>
      <name val="Arial Narrow"/>
      <family val="2"/>
    </font>
    <font>
      <b/>
      <sz val="12"/>
      <color rgb="FFFFFFFF"/>
      <name val="Arial Narrow"/>
      <family val="2"/>
    </font>
    <font>
      <b/>
      <sz val="12"/>
      <color rgb="FF000000"/>
      <name val="Arial Narrow"/>
      <family val="2"/>
    </font>
    <font>
      <b/>
      <sz val="8"/>
      <name val="Calibri"/>
      <family val="2"/>
    </font>
  </fonts>
  <fills count="9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27285D"/>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28235A"/>
        <bgColor indexed="64"/>
      </patternFill>
    </fill>
    <fill>
      <patternFill patternType="solid">
        <fgColor rgb="FF27285D"/>
        <bgColor indexed="64"/>
      </patternFill>
    </fill>
    <fill>
      <patternFill patternType="solid">
        <fgColor rgb="FFFFFFFF"/>
        <bgColor indexed="64"/>
      </patternFill>
    </fill>
    <fill>
      <patternFill patternType="solid">
        <fgColor rgb="FFD5C03D"/>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0C0C0"/>
        <bgColor indexed="64"/>
      </patternFill>
    </fill>
    <fill>
      <patternFill patternType="solid">
        <fgColor indexed="9"/>
        <bgColor indexed="64"/>
      </patternFill>
    </fill>
    <fill>
      <patternFill patternType="solid">
        <fgColor rgb="FFC0C0C0"/>
        <bgColor indexed="64"/>
      </patternFill>
    </fill>
    <fill>
      <patternFill patternType="solid">
        <fgColor rgb="FF62FB25"/>
        <bgColor indexed="64"/>
      </patternFill>
    </fill>
    <fill>
      <patternFill patternType="solid">
        <fgColor theme="8" tint="0.7999799847602844"/>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
      <patternFill patternType="solid">
        <fgColor indexed="13"/>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rgb="FFD5C03D"/>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3"/>
        <bgColor indexed="64"/>
      </patternFill>
    </fill>
    <fill>
      <patternFill patternType="solid">
        <fgColor rgb="FF7030A0"/>
        <bgColor indexed="64"/>
      </patternFill>
    </fill>
    <fill>
      <patternFill patternType="solid">
        <fgColor rgb="FF002060"/>
        <bgColor indexed="64"/>
      </patternFill>
    </fill>
    <fill>
      <patternFill patternType="solid">
        <fgColor rgb="FFD5C03D"/>
        <bgColor indexed="64"/>
      </patternFill>
    </fill>
    <fill>
      <patternFill patternType="solid">
        <fgColor rgb="FFFF0000"/>
        <bgColor indexed="64"/>
      </patternFill>
    </fill>
    <fill>
      <patternFill patternType="solid">
        <fgColor rgb="FFFFFF00"/>
        <bgColor indexed="64"/>
      </patternFill>
    </fill>
    <fill>
      <patternFill patternType="solid">
        <fgColor rgb="FF62FB25"/>
        <bgColor indexed="64"/>
      </patternFill>
    </fill>
    <fill>
      <patternFill patternType="solid">
        <fgColor indexed="51"/>
        <bgColor indexed="64"/>
      </patternFill>
    </fill>
    <fill>
      <patternFill patternType="solid">
        <fgColor indexed="62"/>
        <bgColor indexed="64"/>
      </patternFill>
    </fill>
    <fill>
      <patternFill patternType="solid">
        <fgColor indexed="11"/>
        <bgColor indexed="64"/>
      </patternFill>
    </fill>
    <fill>
      <patternFill patternType="solid">
        <fgColor rgb="FF27285D"/>
        <bgColor indexed="64"/>
      </patternFill>
    </fill>
    <fill>
      <patternFill patternType="solid">
        <fgColor rgb="FFFFFF00"/>
        <bgColor indexed="64"/>
      </patternFill>
    </fill>
    <fill>
      <patternFill patternType="solid">
        <fgColor rgb="FFD5C03D"/>
        <bgColor indexed="64"/>
      </patternFill>
    </fill>
    <fill>
      <patternFill patternType="solid">
        <fgColor rgb="FF28235A"/>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4" tint="0.7999799847602844"/>
        <bgColor indexed="64"/>
      </patternFill>
    </fill>
    <fill>
      <patternFill patternType="solid">
        <fgColor rgb="FF00B050"/>
        <bgColor indexed="64"/>
      </patternFill>
    </fill>
    <fill>
      <patternFill patternType="solid">
        <fgColor theme="0"/>
        <bgColor indexed="64"/>
      </patternFill>
    </fill>
    <fill>
      <patternFill patternType="solid">
        <fgColor rgb="FF002060"/>
        <bgColor indexed="64"/>
      </patternFill>
    </fill>
    <fill>
      <patternFill patternType="solid">
        <fgColor rgb="FF002060"/>
        <bgColor indexed="64"/>
      </patternFill>
    </fill>
  </fills>
  <borders count="1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hair">
        <color theme="4" tint="-0.4999699890613556"/>
      </left>
      <right style="hair">
        <color theme="4" tint="-0.4999699890613556"/>
      </right>
      <top style="medium"/>
      <bottom style="medium"/>
    </border>
    <border>
      <left style="medium"/>
      <right/>
      <top style="medium"/>
      <bottom style="medium"/>
    </border>
    <border>
      <left/>
      <right/>
      <top style="medium"/>
      <bottom style="medium"/>
    </border>
    <border>
      <left style="thin"/>
      <right style="thin"/>
      <top style="thin"/>
      <bottom style="thin"/>
    </border>
    <border>
      <left/>
      <right/>
      <top style="medium">
        <color rgb="FF000000"/>
      </top>
      <bottom style="medium">
        <color rgb="FF000000"/>
      </bottom>
    </border>
    <border>
      <left/>
      <right style="thin"/>
      <top/>
      <bottom/>
    </border>
    <border>
      <left style="thin"/>
      <right style="thin"/>
      <top/>
      <bottom/>
    </border>
    <border>
      <left style="thin"/>
      <right style="medium"/>
      <top/>
      <bottom/>
    </border>
    <border>
      <left/>
      <right style="thin"/>
      <top/>
      <bottom style="thin"/>
    </border>
    <border>
      <left style="thin"/>
      <right style="thin"/>
      <top/>
      <bottom style="thin"/>
    </border>
    <border>
      <left style="medium"/>
      <right style="medium"/>
      <top/>
      <bottom style="thin"/>
    </border>
    <border>
      <left style="medium"/>
      <right style="medium"/>
      <top style="thin"/>
      <bottom style="medium"/>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right/>
      <top style="thin"/>
      <bottom/>
    </border>
    <border>
      <left/>
      <right style="thin"/>
      <top style="thin"/>
      <bottom/>
    </border>
    <border>
      <left style="thin"/>
      <right/>
      <top style="thin"/>
      <bottom style="thin"/>
    </border>
    <border>
      <left style="medium"/>
      <right style="thin"/>
      <top style="thin"/>
      <bottom style="medium"/>
    </border>
    <border>
      <left style="hair">
        <color theme="4" tint="-0.4999699890613556"/>
      </left>
      <right/>
      <top style="medium"/>
      <bottom style="medium"/>
    </border>
    <border>
      <left style="thin"/>
      <right/>
      <top/>
      <bottom/>
    </border>
    <border>
      <left style="thin"/>
      <right/>
      <top/>
      <bottom style="medium"/>
    </border>
    <border>
      <left style="medium"/>
      <right style="thin"/>
      <top style="thin"/>
      <bottom/>
    </border>
    <border>
      <left style="thin"/>
      <right style="thin"/>
      <top style="thin"/>
      <bottom/>
    </border>
    <border>
      <left/>
      <right/>
      <top style="medium"/>
      <bottom/>
    </border>
    <border>
      <left style="medium"/>
      <right/>
      <top style="thin"/>
      <bottom style="thin"/>
    </border>
    <border>
      <left/>
      <right style="hair"/>
      <top style="medium"/>
      <bottom style="medium"/>
    </border>
    <border>
      <left style="medium"/>
      <right style="medium"/>
      <top style="medium"/>
      <bottom style="medium"/>
    </border>
    <border>
      <left style="thin"/>
      <right style="thin"/>
      <top style="medium"/>
      <bottom style="thin"/>
    </border>
    <border>
      <left/>
      <right style="hair">
        <color indexed="8"/>
      </right>
      <top/>
      <bottom/>
    </border>
    <border>
      <left style="hair">
        <color indexed="8"/>
      </left>
      <right style="hair">
        <color indexed="8"/>
      </right>
      <top/>
      <bottom/>
    </border>
    <border>
      <left style="hair">
        <color indexed="8"/>
      </left>
      <right/>
      <top/>
      <bottom/>
    </border>
    <border>
      <left/>
      <right/>
      <top style="thin"/>
      <bottom style="thin"/>
    </border>
    <border>
      <left style="hair"/>
      <right style="hair"/>
      <top/>
      <bottom/>
    </border>
    <border>
      <left/>
      <right style="hair"/>
      <top/>
      <bottom style="medium"/>
    </border>
    <border>
      <left style="medium"/>
      <right/>
      <top/>
      <bottom style="medium"/>
    </border>
    <border>
      <left style="medium"/>
      <right style="medium"/>
      <top/>
      <bottom/>
    </border>
    <border>
      <left style="medium"/>
      <right style="medium"/>
      <top style="medium"/>
      <bottom/>
    </border>
    <border>
      <left style="hair"/>
      <right style="hair"/>
      <top style="medium"/>
      <bottom style="hair"/>
    </border>
    <border>
      <left/>
      <right/>
      <top/>
      <bottom style="medium"/>
    </border>
    <border>
      <left/>
      <right/>
      <top/>
      <bottom style="thin"/>
    </border>
    <border>
      <left/>
      <right style="medium"/>
      <top style="medium"/>
      <bottom/>
    </border>
    <border>
      <left/>
      <right style="medium"/>
      <top/>
      <bottom style="medium"/>
    </border>
    <border>
      <left/>
      <right style="medium"/>
      <top style="medium"/>
      <bottom style="medium"/>
    </border>
    <border>
      <left style="medium"/>
      <right style="medium"/>
      <top/>
      <bottom style="medium"/>
    </border>
    <border>
      <left style="medium">
        <color indexed="8"/>
      </left>
      <right style="medium">
        <color indexed="8"/>
      </right>
      <top style="medium">
        <color indexed="8"/>
      </top>
      <bottom style="medium"/>
    </border>
    <border>
      <left style="medium"/>
      <right style="medium">
        <color indexed="8"/>
      </right>
      <top style="medium">
        <color indexed="8"/>
      </top>
      <bottom style="medium">
        <color indexed="8"/>
      </bottom>
    </border>
    <border>
      <left/>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style="hair">
        <color indexed="62"/>
      </left>
      <right style="medium">
        <color indexed="8"/>
      </right>
      <top style="medium">
        <color indexed="8"/>
      </top>
      <bottom/>
    </border>
    <border>
      <left style="hair">
        <color indexed="62"/>
      </left>
      <right style="medium"/>
      <top style="medium">
        <color indexed="8"/>
      </top>
      <bottom/>
    </border>
    <border>
      <left style="medium"/>
      <right/>
      <top style="medium"/>
      <bottom style="medium">
        <color indexed="8"/>
      </bottom>
    </border>
    <border>
      <left style="hair">
        <color indexed="8"/>
      </left>
      <right style="medium"/>
      <top/>
      <bottom/>
    </border>
    <border>
      <left/>
      <right/>
      <top/>
      <bottom style="medium">
        <color indexed="8"/>
      </bottom>
    </border>
    <border>
      <left/>
      <right style="hair">
        <color indexed="8"/>
      </right>
      <top/>
      <bottom style="medium">
        <color indexed="8"/>
      </bottom>
    </border>
    <border>
      <left/>
      <right style="medium"/>
      <top/>
      <bottom style="medium">
        <color indexed="8"/>
      </bottom>
    </border>
    <border>
      <left/>
      <right style="hair">
        <color indexed="62"/>
      </right>
      <top style="medium">
        <color indexed="8"/>
      </top>
      <bottom style="medium">
        <color indexed="8"/>
      </bottom>
    </border>
    <border>
      <left style="hair">
        <color indexed="62"/>
      </left>
      <right style="medium"/>
      <top style="medium">
        <color indexed="8"/>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right style="medium">
        <color indexed="8"/>
      </right>
      <top/>
      <bottom style="medium"/>
    </border>
    <border>
      <left style="hair">
        <color indexed="62"/>
      </left>
      <right/>
      <top style="medium">
        <color indexed="8"/>
      </top>
      <bottom/>
    </border>
    <border>
      <left style="hair">
        <color indexed="8"/>
      </left>
      <right style="medium"/>
      <top/>
      <bottom style="medium">
        <color indexed="8"/>
      </bottom>
    </border>
    <border>
      <left style="hair">
        <color indexed="8"/>
      </left>
      <right style="medium"/>
      <top style="medium">
        <color indexed="8"/>
      </top>
      <bottom style="medium">
        <color indexed="8"/>
      </bottom>
    </border>
    <border>
      <left style="hair">
        <color indexed="8"/>
      </left>
      <right style="medium"/>
      <top style="medium">
        <color indexed="8"/>
      </top>
      <bottom style="medium"/>
    </border>
    <border>
      <left/>
      <right style="hair">
        <color theme="4" tint="-0.4999699890613556"/>
      </right>
      <top style="medium"/>
      <bottom/>
    </border>
    <border>
      <left style="hair">
        <color theme="4" tint="-0.4999699890613556"/>
      </left>
      <right style="hair">
        <color theme="4" tint="-0.4999699890613556"/>
      </right>
      <top style="medium"/>
      <bottom/>
    </border>
    <border>
      <left style="hair">
        <color theme="4" tint="-0.4999699890613556"/>
      </left>
      <right/>
      <top style="medium"/>
      <bottom/>
    </border>
    <border>
      <left style="hair">
        <color theme="4" tint="-0.4999699890613556"/>
      </left>
      <right style="medium"/>
      <top style="medium"/>
      <bottom/>
    </border>
    <border>
      <left style="medium"/>
      <right/>
      <top style="medium"/>
      <bottom/>
    </border>
    <border>
      <left style="medium"/>
      <right/>
      <top style="medium"/>
      <bottom style="thin"/>
    </border>
    <border>
      <left style="hair"/>
      <right style="hair"/>
      <top/>
      <bottom style="medium"/>
    </border>
    <border>
      <left style="hair"/>
      <right/>
      <top/>
      <bottom style="medium"/>
    </border>
    <border>
      <left style="hair"/>
      <right style="medium"/>
      <top/>
      <bottom style="medium"/>
    </border>
    <border>
      <left style="hair">
        <color theme="4" tint="-0.4999699890613556"/>
      </left>
      <right style="medium"/>
      <top/>
      <bottom style="medium"/>
    </border>
    <border>
      <left/>
      <right style="hair">
        <color theme="4" tint="-0.4999699890613556"/>
      </right>
      <top style="medium"/>
      <bottom style="medium"/>
    </border>
    <border>
      <left style="medium"/>
      <right style="medium">
        <color indexed="8"/>
      </right>
      <top style="medium">
        <color indexed="8"/>
      </top>
      <bottom/>
    </border>
    <border>
      <left style="medium">
        <color indexed="8"/>
      </left>
      <right style="medium">
        <color indexed="8"/>
      </right>
      <top style="medium">
        <color indexed="8"/>
      </top>
      <bottom/>
    </border>
    <border>
      <left style="hair">
        <color rgb="FF244062"/>
      </left>
      <right style="hair">
        <color rgb="FF244062"/>
      </right>
      <top style="medium"/>
      <bottom/>
    </border>
    <border>
      <left/>
      <right style="hair">
        <color rgb="FF244062"/>
      </right>
      <top style="medium"/>
      <bottom/>
    </border>
    <border>
      <left/>
      <right style="hair">
        <color indexed="18"/>
      </right>
      <top style="medium"/>
      <bottom/>
    </border>
    <border>
      <left style="hair">
        <color indexed="18"/>
      </left>
      <right style="hair">
        <color indexed="18"/>
      </right>
      <top style="medium"/>
      <bottom/>
    </border>
    <border>
      <left style="hair">
        <color indexed="18"/>
      </left>
      <right style="medium"/>
      <top style="medium"/>
      <bottom/>
    </border>
    <border>
      <left/>
      <right style="hair">
        <color indexed="18"/>
      </right>
      <top style="medium"/>
      <bottom style="medium"/>
    </border>
    <border>
      <left style="hair">
        <color indexed="18"/>
      </left>
      <right style="medium"/>
      <top/>
      <bottom style="medium"/>
    </border>
    <border>
      <left style="hair"/>
      <right style="medium"/>
      <top style="medium"/>
      <bottom style="medium"/>
    </border>
    <border>
      <left/>
      <right style="thin"/>
      <top style="medium"/>
      <bottom style="thin"/>
    </border>
    <border>
      <left/>
      <right style="thin"/>
      <top style="thin"/>
      <bottom style="medium"/>
    </border>
    <border>
      <left style="medium"/>
      <right style="thin"/>
      <top style="medium"/>
      <bottom style="thin"/>
    </border>
    <border>
      <left style="medium"/>
      <right style="hair">
        <color theme="4" tint="-0.4999699890613556"/>
      </right>
      <top style="medium"/>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top style="medium"/>
      <botto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border>
    <border>
      <left style="medium"/>
      <right style="thin"/>
      <top style="medium"/>
      <bottom style="medium"/>
    </border>
    <border>
      <left/>
      <right style="hair"/>
      <top/>
      <bottom style="hair"/>
    </border>
    <border>
      <left style="hair"/>
      <right style="hair"/>
      <top style="medium">
        <color indexed="8"/>
      </top>
      <bottom style="hair"/>
    </border>
    <border>
      <left style="hair"/>
      <right style="thin"/>
      <top style="medium">
        <color indexed="8"/>
      </top>
      <bottom style="hair"/>
    </border>
    <border>
      <left style="hair">
        <color indexed="8"/>
      </left>
      <right style="hair">
        <color indexed="8"/>
      </right>
      <top style="medium">
        <color indexed="8"/>
      </top>
      <bottom style="thin"/>
    </border>
    <border>
      <left style="hair">
        <color indexed="8"/>
      </left>
      <right/>
      <top style="medium">
        <color indexed="8"/>
      </top>
      <bottom style="thin"/>
    </border>
    <border>
      <left style="hair">
        <color indexed="8"/>
      </left>
      <right style="thin"/>
      <top style="medium">
        <color indexed="8"/>
      </top>
      <bottom style="thin"/>
    </border>
    <border>
      <left/>
      <right/>
      <top style="medium">
        <color indexed="8"/>
      </top>
      <bottom/>
    </border>
    <border>
      <left style="hair"/>
      <right style="hair"/>
      <top style="medium"/>
      <bottom style="medium"/>
    </border>
    <border>
      <left style="hair"/>
      <right style="hair"/>
      <top style="medium"/>
      <bottom/>
    </border>
    <border>
      <left style="hair">
        <color theme="4" tint="-0.4999699890613556"/>
      </left>
      <right style="hair">
        <color theme="4" tint="-0.4999699890613556"/>
      </right>
      <top/>
      <bottom style="medium"/>
    </border>
    <border>
      <left/>
      <right style="hair"/>
      <top/>
      <bottom/>
    </border>
    <border>
      <left style="medium"/>
      <right style="hair"/>
      <top/>
      <bottom/>
    </border>
    <border>
      <left style="hair"/>
      <right/>
      <top/>
      <bottom/>
    </border>
    <border>
      <left style="hair"/>
      <right style="medium"/>
      <top/>
      <bottom/>
    </border>
    <border>
      <left style="hair"/>
      <right style="hair"/>
      <top/>
      <bottom style="hair"/>
    </border>
    <border>
      <left style="medium"/>
      <right style="hair"/>
      <top style="medium"/>
      <bottom style="medium"/>
    </border>
    <border>
      <left/>
      <right style="hair">
        <color theme="4" tint="-0.4999699890613556"/>
      </right>
      <top/>
      <bottom style="medium"/>
    </border>
    <border>
      <left style="medium">
        <color indexed="8"/>
      </left>
      <right style="medium">
        <color indexed="8"/>
      </right>
      <top style="medium">
        <color indexed="8"/>
      </top>
      <bottom style="medium">
        <color indexed="8"/>
      </bottom>
    </border>
    <border>
      <left/>
      <right style="medium">
        <color indexed="8"/>
      </right>
      <top/>
      <bottom/>
    </border>
    <border>
      <left/>
      <right style="medium">
        <color indexed="8"/>
      </right>
      <top style="medium">
        <color indexed="8"/>
      </top>
      <bottom style="medium">
        <color indexed="8"/>
      </bottom>
    </border>
    <border>
      <left style="thin"/>
      <right/>
      <top style="medium"/>
      <bottom style="thin"/>
    </border>
    <border>
      <left style="thin"/>
      <right/>
      <top style="thin"/>
      <bottom style="medium"/>
    </border>
    <border>
      <left style="thin"/>
      <right/>
      <top style="thin"/>
      <bottom/>
    </border>
    <border>
      <left style="thin"/>
      <right/>
      <top/>
      <bottom style="thin"/>
    </border>
    <border>
      <left style="medium"/>
      <right style="medium">
        <color indexed="8"/>
      </right>
      <top/>
      <bottom/>
    </border>
    <border>
      <left style="medium">
        <color indexed="8"/>
      </left>
      <right style="medium">
        <color indexed="8"/>
      </right>
      <top/>
      <bottom/>
    </border>
    <border>
      <left style="medium">
        <color indexed="8"/>
      </left>
      <right/>
      <top/>
      <bottom/>
    </border>
    <border>
      <left style="medium">
        <color indexed="8"/>
      </left>
      <right style="medium"/>
      <top/>
      <bottom/>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top style="medium">
        <color indexed="8"/>
      </top>
      <bottom style="medium">
        <color indexed="8"/>
      </bottom>
    </border>
    <border>
      <left/>
      <right style="medium"/>
      <top style="medium"/>
      <bottom style="thin"/>
    </border>
    <border>
      <left/>
      <right style="medium"/>
      <top style="thin"/>
      <bottom/>
    </border>
    <border>
      <left style="medium"/>
      <right style="medium"/>
      <top style="medium"/>
      <bottom style="thin"/>
    </border>
    <border>
      <left style="medium"/>
      <right style="medium"/>
      <top style="thin"/>
      <bottom style="thin"/>
    </border>
    <border>
      <left style="medium"/>
      <right style="medium"/>
      <top style="thin"/>
      <bottom/>
    </border>
    <border>
      <left style="medium">
        <color indexed="8"/>
      </left>
      <right style="medium"/>
      <top style="medium">
        <color indexed="8"/>
      </top>
      <bottom style="medium">
        <color indexed="8"/>
      </bottom>
    </border>
    <border>
      <left style="medium"/>
      <right/>
      <top style="medium">
        <color indexed="8"/>
      </top>
      <bottom/>
    </border>
    <border>
      <left style="medium">
        <color indexed="8"/>
      </left>
      <right style="medium"/>
      <top/>
      <bottom style="medium">
        <color indexed="8"/>
      </bottom>
    </border>
    <border>
      <left style="medium"/>
      <right/>
      <top/>
      <bottom style="medium">
        <color indexed="8"/>
      </bottom>
    </border>
    <border>
      <left/>
      <right style="thin"/>
      <top style="medium"/>
      <bottom style="medium"/>
    </border>
    <border>
      <left style="medium"/>
      <right style="thin"/>
      <top/>
      <bottom style="thin"/>
    </border>
    <border>
      <left/>
      <right style="medium"/>
      <top style="thin"/>
      <bottom style="thin"/>
    </border>
    <border>
      <left style="medium"/>
      <right/>
      <top/>
      <bottom style="thin"/>
    </border>
    <border>
      <left style="medium"/>
      <right/>
      <top style="thin"/>
      <bottom style="medium"/>
    </border>
    <border>
      <left/>
      <right/>
      <top style="thin"/>
      <bottom style="medium"/>
    </border>
    <border>
      <left style="medium"/>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top/>
      <bottom style="medium">
        <color rgb="FF000000"/>
      </bottom>
    </border>
    <border>
      <left style="medium"/>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top style="medium"/>
      <bottom style="hair">
        <color theme="4" tint="-0.4999699890613556"/>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3" fillId="20" borderId="0" applyNumberFormat="0" applyBorder="0" applyAlignment="0" applyProtection="0"/>
    <xf numFmtId="0" fontId="124" fillId="21" borderId="1" applyNumberFormat="0" applyAlignment="0" applyProtection="0"/>
    <xf numFmtId="0" fontId="125" fillId="22" borderId="2" applyNumberFormat="0" applyAlignment="0" applyProtection="0"/>
    <xf numFmtId="0" fontId="126" fillId="0" borderId="3" applyNumberFormat="0" applyFill="0" applyAlignment="0" applyProtection="0"/>
    <xf numFmtId="0" fontId="127" fillId="0" borderId="0" applyNumberFormat="0" applyFill="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2" fillId="26" borderId="0" applyNumberFormat="0" applyBorder="0" applyAlignment="0" applyProtection="0"/>
    <xf numFmtId="0" fontId="122" fillId="27" borderId="0" applyNumberFormat="0" applyBorder="0" applyAlignment="0" applyProtection="0"/>
    <xf numFmtId="0" fontId="122" fillId="28" borderId="0" applyNumberFormat="0" applyBorder="0" applyAlignment="0" applyProtection="0"/>
    <xf numFmtId="0" fontId="128" fillId="29" borderId="1" applyNumberFormat="0" applyAlignment="0" applyProtection="0"/>
    <xf numFmtId="0" fontId="1" fillId="0" borderId="0">
      <alignment/>
      <protection/>
    </xf>
    <xf numFmtId="0" fontId="1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5" fontId="1" fillId="0" borderId="0">
      <alignment/>
      <protection/>
    </xf>
    <xf numFmtId="165" fontId="1" fillId="0" borderId="0">
      <alignment/>
      <protection/>
    </xf>
    <xf numFmtId="165" fontId="1" fillId="0" borderId="0">
      <alignment/>
      <protection/>
    </xf>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9" fontId="1" fillId="0" borderId="0">
      <alignment/>
      <protection/>
    </xf>
    <xf numFmtId="44" fontId="1" fillId="0" borderId="0" applyFont="0" applyFill="0" applyBorder="0" applyAlignment="0" applyProtection="0"/>
    <xf numFmtId="0" fontId="13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131"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lignment/>
      <protection/>
    </xf>
    <xf numFmtId="9" fontId="1" fillId="0" borderId="0">
      <alignment/>
      <protection/>
    </xf>
    <xf numFmtId="9" fontId="1" fillId="0" borderId="0" applyFont="0" applyFill="0" applyBorder="0" applyAlignment="0" applyProtection="0"/>
    <xf numFmtId="0" fontId="132" fillId="21" borderId="5" applyNumberFormat="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6" applyNumberFormat="0" applyFill="0" applyAlignment="0" applyProtection="0"/>
    <xf numFmtId="0" fontId="137" fillId="0" borderId="7" applyNumberFormat="0" applyFill="0" applyAlignment="0" applyProtection="0"/>
    <xf numFmtId="0" fontId="127" fillId="0" borderId="8" applyNumberFormat="0" applyFill="0" applyAlignment="0" applyProtection="0"/>
    <xf numFmtId="0" fontId="138" fillId="0" borderId="9" applyNumberFormat="0" applyFill="0" applyAlignment="0" applyProtection="0"/>
  </cellStyleXfs>
  <cellXfs count="2673">
    <xf numFmtId="0" fontId="0" fillId="0" borderId="0" xfId="0" applyFont="1" applyAlignment="1">
      <alignment/>
    </xf>
    <xf numFmtId="44" fontId="139" fillId="33" borderId="0" xfId="55" applyFont="1" applyFill="1" applyBorder="1" applyAlignment="1" applyProtection="1">
      <alignment horizontal="center" vertical="center" wrapText="1"/>
      <protection/>
    </xf>
    <xf numFmtId="1" fontId="139" fillId="33" borderId="0" xfId="0" applyNumberFormat="1" applyFont="1" applyFill="1" applyBorder="1" applyAlignment="1" applyProtection="1">
      <alignment horizontal="center" vertical="center" wrapText="1"/>
      <protection/>
    </xf>
    <xf numFmtId="1" fontId="140" fillId="34" borderId="0" xfId="0" applyNumberFormat="1" applyFont="1" applyFill="1" applyBorder="1" applyAlignment="1" applyProtection="1">
      <alignment horizontal="center" vertical="center" wrapText="1"/>
      <protection/>
    </xf>
    <xf numFmtId="1" fontId="140" fillId="34" borderId="0" xfId="61" applyNumberFormat="1" applyFont="1" applyFill="1" applyBorder="1" applyAlignment="1" applyProtection="1">
      <alignment horizontal="center" vertical="center" wrapText="1"/>
      <protection hidden="1"/>
    </xf>
    <xf numFmtId="1" fontId="139" fillId="33" borderId="10" xfId="0" applyNumberFormat="1" applyFont="1" applyFill="1" applyBorder="1" applyAlignment="1" applyProtection="1">
      <alignment horizontal="center" vertical="center" wrapText="1"/>
      <protection/>
    </xf>
    <xf numFmtId="1" fontId="140" fillId="34" borderId="10" xfId="0" applyNumberFormat="1" applyFont="1" applyFill="1" applyBorder="1" applyAlignment="1" applyProtection="1">
      <alignment horizontal="center" vertical="center" wrapText="1"/>
      <protection/>
    </xf>
    <xf numFmtId="1" fontId="140" fillId="34" borderId="10" xfId="61" applyNumberFormat="1" applyFont="1" applyFill="1" applyBorder="1" applyAlignment="1" applyProtection="1">
      <alignment horizontal="center" vertical="center" wrapText="1"/>
      <protection hidden="1"/>
    </xf>
    <xf numFmtId="0" fontId="141" fillId="0" borderId="0" xfId="0" applyFont="1" applyAlignment="1" applyProtection="1">
      <alignment horizontal="center" vertical="center"/>
      <protection/>
    </xf>
    <xf numFmtId="0" fontId="141" fillId="0" borderId="11" xfId="0" applyFont="1" applyBorder="1" applyAlignment="1" applyProtection="1">
      <alignment horizontal="center" vertical="center" wrapText="1"/>
      <protection/>
    </xf>
    <xf numFmtId="0" fontId="142" fillId="0" borderId="0" xfId="0" applyFont="1" applyBorder="1" applyAlignment="1" applyProtection="1">
      <alignment horizontal="center" vertical="center" wrapText="1"/>
      <protection/>
    </xf>
    <xf numFmtId="0" fontId="141" fillId="0" borderId="0" xfId="0" applyFont="1" applyBorder="1" applyAlignment="1" applyProtection="1">
      <alignment horizontal="center" vertical="center" wrapText="1"/>
      <protection/>
    </xf>
    <xf numFmtId="1" fontId="141" fillId="0" borderId="0" xfId="47" applyNumberFormat="1" applyFont="1" applyBorder="1" applyAlignment="1" applyProtection="1">
      <alignment horizontal="center" vertical="center" wrapText="1"/>
      <protection/>
    </xf>
    <xf numFmtId="9" fontId="141" fillId="0" borderId="0" xfId="0" applyNumberFormat="1" applyFont="1" applyBorder="1" applyAlignment="1" applyProtection="1">
      <alignment horizontal="center" vertical="center" wrapText="1"/>
      <protection/>
    </xf>
    <xf numFmtId="166" fontId="141" fillId="0" borderId="0" xfId="0" applyNumberFormat="1" applyFont="1" applyBorder="1" applyAlignment="1" applyProtection="1">
      <alignment horizontal="center" vertical="center" wrapText="1"/>
      <protection/>
    </xf>
    <xf numFmtId="1" fontId="141" fillId="0" borderId="0" xfId="0" applyNumberFormat="1" applyFont="1" applyBorder="1" applyAlignment="1" applyProtection="1">
      <alignment horizontal="center" vertical="center" wrapText="1"/>
      <protection/>
    </xf>
    <xf numFmtId="170" fontId="141" fillId="0" borderId="0" xfId="0" applyNumberFormat="1" applyFont="1" applyBorder="1" applyAlignment="1" applyProtection="1">
      <alignment horizontal="center" vertical="center" wrapText="1"/>
      <protection/>
    </xf>
    <xf numFmtId="0" fontId="141" fillId="0" borderId="10" xfId="0" applyFont="1" applyBorder="1" applyAlignment="1" applyProtection="1">
      <alignment horizontal="center" vertical="center" wrapText="1"/>
      <protection/>
    </xf>
    <xf numFmtId="0" fontId="141" fillId="0" borderId="0" xfId="0" applyFont="1" applyAlignment="1" applyProtection="1">
      <alignment horizontal="center" vertical="center" wrapText="1"/>
      <protection/>
    </xf>
    <xf numFmtId="0" fontId="142" fillId="0" borderId="0" xfId="0" applyFont="1" applyAlignment="1" applyProtection="1">
      <alignment horizontal="center" vertical="center" wrapText="1"/>
      <protection/>
    </xf>
    <xf numFmtId="0" fontId="141" fillId="0" borderId="0" xfId="0" applyFont="1" applyAlignment="1">
      <alignment horizontal="center" vertical="center" wrapText="1"/>
    </xf>
    <xf numFmtId="170" fontId="141" fillId="0" borderId="0" xfId="0" applyNumberFormat="1" applyFont="1" applyAlignment="1">
      <alignment horizontal="center" vertical="center" wrapText="1"/>
    </xf>
    <xf numFmtId="1" fontId="141" fillId="0" borderId="0" xfId="0" applyNumberFormat="1" applyFont="1" applyAlignment="1">
      <alignment horizontal="center" vertical="center" wrapText="1"/>
    </xf>
    <xf numFmtId="166" fontId="141" fillId="0" borderId="0" xfId="0" applyNumberFormat="1" applyFont="1" applyAlignment="1">
      <alignment horizontal="center" vertical="center" wrapText="1"/>
    </xf>
    <xf numFmtId="9" fontId="141" fillId="0" borderId="0" xfId="0" applyNumberFormat="1" applyFont="1" applyAlignment="1">
      <alignment horizontal="center" vertical="center" wrapText="1"/>
    </xf>
    <xf numFmtId="1" fontId="141" fillId="0" borderId="0" xfId="47" applyNumberFormat="1" applyFont="1" applyAlignment="1">
      <alignment horizontal="center" vertical="center" wrapText="1"/>
    </xf>
    <xf numFmtId="0" fontId="141" fillId="0" borderId="0" xfId="0" applyFont="1" applyBorder="1" applyAlignment="1">
      <alignment horizontal="center" vertical="center" wrapText="1"/>
    </xf>
    <xf numFmtId="0" fontId="142" fillId="0" borderId="0" xfId="0" applyFont="1" applyBorder="1" applyAlignment="1">
      <alignment horizontal="center" vertical="center" wrapText="1"/>
    </xf>
    <xf numFmtId="0" fontId="143" fillId="0" borderId="0" xfId="0" applyFont="1" applyBorder="1" applyAlignment="1">
      <alignment horizontal="center" vertical="center"/>
    </xf>
    <xf numFmtId="0" fontId="142" fillId="0" borderId="0" xfId="0" applyFont="1" applyAlignment="1">
      <alignment horizontal="center" vertical="center" wrapText="1"/>
    </xf>
    <xf numFmtId="0" fontId="142" fillId="0" borderId="0" xfId="0" applyFont="1" applyFill="1" applyAlignment="1">
      <alignment horizontal="center" vertical="center" wrapText="1"/>
    </xf>
    <xf numFmtId="0" fontId="142" fillId="0" borderId="0" xfId="0" applyFont="1" applyFill="1" applyBorder="1" applyAlignment="1">
      <alignment horizontal="center" vertical="center" wrapText="1"/>
    </xf>
    <xf numFmtId="0" fontId="141" fillId="0" borderId="0" xfId="0" applyFont="1" applyFill="1" applyAlignment="1">
      <alignment horizontal="center" vertical="center" wrapText="1"/>
    </xf>
    <xf numFmtId="0" fontId="141" fillId="0" borderId="0" xfId="0" applyFont="1" applyFill="1" applyBorder="1" applyAlignment="1">
      <alignment horizontal="center" vertical="center" wrapText="1"/>
    </xf>
    <xf numFmtId="0" fontId="144" fillId="0" borderId="0" xfId="0" applyFont="1" applyFill="1" applyBorder="1" applyAlignment="1" applyProtection="1">
      <alignment horizontal="center" vertical="center" wrapText="1"/>
      <protection/>
    </xf>
    <xf numFmtId="170" fontId="144" fillId="0" borderId="0" xfId="0" applyNumberFormat="1" applyFont="1" applyFill="1" applyBorder="1" applyAlignment="1" applyProtection="1">
      <alignment horizontal="center" vertical="center" wrapText="1"/>
      <protection/>
    </xf>
    <xf numFmtId="3" fontId="144" fillId="0" borderId="0" xfId="0" applyNumberFormat="1" applyFont="1" applyFill="1" applyBorder="1" applyAlignment="1" applyProtection="1">
      <alignment horizontal="center" vertical="center" wrapText="1"/>
      <protection/>
    </xf>
    <xf numFmtId="9" fontId="144" fillId="0" borderId="0" xfId="0" applyNumberFormat="1" applyFont="1" applyFill="1" applyBorder="1" applyAlignment="1" applyProtection="1">
      <alignment horizontal="center" vertical="center" wrapText="1"/>
      <protection/>
    </xf>
    <xf numFmtId="1" fontId="144" fillId="0" borderId="0" xfId="0" applyNumberFormat="1" applyFont="1" applyFill="1" applyBorder="1" applyAlignment="1" applyProtection="1">
      <alignment horizontal="center" vertical="center" wrapText="1"/>
      <protection/>
    </xf>
    <xf numFmtId="0" fontId="3" fillId="3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36" borderId="0" xfId="0" applyFont="1" applyFill="1" applyAlignment="1">
      <alignment horizontal="center" vertical="center" wrapText="1"/>
    </xf>
    <xf numFmtId="0" fontId="3" fillId="36" borderId="0" xfId="0" applyFont="1" applyFill="1" applyBorder="1" applyAlignment="1">
      <alignment horizontal="center" vertical="center" wrapText="1"/>
    </xf>
    <xf numFmtId="0" fontId="145" fillId="0" borderId="0" xfId="0" applyFont="1" applyAlignment="1">
      <alignment horizontal="center" vertical="center" wrapText="1"/>
    </xf>
    <xf numFmtId="0" fontId="0" fillId="0" borderId="0" xfId="0" applyAlignment="1">
      <alignment horizontal="center" vertical="center"/>
    </xf>
    <xf numFmtId="0" fontId="146" fillId="0" borderId="0" xfId="0" applyFont="1" applyAlignment="1">
      <alignment horizontal="center" vertical="center" wrapText="1"/>
    </xf>
    <xf numFmtId="1" fontId="141" fillId="0" borderId="0" xfId="0" applyNumberFormat="1" applyFont="1" applyAlignment="1" applyProtection="1">
      <alignment horizontal="center" vertical="center"/>
      <protection/>
    </xf>
    <xf numFmtId="0" fontId="142" fillId="0" borderId="0" xfId="0" applyFont="1" applyAlignment="1" applyProtection="1">
      <alignment horizontal="center" vertical="center"/>
      <protection/>
    </xf>
    <xf numFmtId="0" fontId="3" fillId="36" borderId="0" xfId="0" applyFont="1" applyFill="1" applyAlignment="1" applyProtection="1">
      <alignment horizontal="center" vertical="center" wrapText="1"/>
      <protection/>
    </xf>
    <xf numFmtId="171" fontId="0" fillId="0" borderId="0" xfId="0" applyNumberFormat="1" applyAlignment="1">
      <alignment horizontal="center" vertical="center"/>
    </xf>
    <xf numFmtId="0" fontId="138" fillId="0" borderId="0" xfId="0" applyFont="1" applyAlignment="1">
      <alignment horizontal="center" vertical="center"/>
    </xf>
    <xf numFmtId="0" fontId="147" fillId="0" borderId="0" xfId="0" applyFont="1" applyAlignment="1">
      <alignment horizontal="center" vertical="center" wrapText="1"/>
    </xf>
    <xf numFmtId="0" fontId="11" fillId="37" borderId="0" xfId="45" applyFont="1" applyFill="1" applyAlignment="1">
      <alignment horizontal="center" vertical="center" wrapText="1"/>
      <protection/>
    </xf>
    <xf numFmtId="0" fontId="148" fillId="0" borderId="0" xfId="0" applyFont="1" applyAlignment="1">
      <alignment horizontal="center" vertical="center" wrapText="1"/>
    </xf>
    <xf numFmtId="0" fontId="147" fillId="0" borderId="0" xfId="0" applyFont="1" applyBorder="1" applyAlignment="1">
      <alignment horizontal="center" vertical="center" wrapText="1"/>
    </xf>
    <xf numFmtId="0" fontId="11" fillId="36" borderId="0" xfId="0" applyFont="1" applyFill="1" applyAlignment="1">
      <alignment horizontal="center" vertical="center" wrapText="1"/>
    </xf>
    <xf numFmtId="171" fontId="147" fillId="0" borderId="0" xfId="0" applyNumberFormat="1" applyFont="1" applyBorder="1" applyAlignment="1">
      <alignment horizontal="center" vertical="center" wrapText="1"/>
    </xf>
    <xf numFmtId="166" fontId="147" fillId="0" borderId="0" xfId="0" applyNumberFormat="1" applyFont="1" applyBorder="1" applyAlignment="1">
      <alignment horizontal="center" vertical="center" wrapText="1"/>
    </xf>
    <xf numFmtId="9" fontId="147" fillId="0" borderId="0" xfId="0" applyNumberFormat="1" applyFont="1" applyBorder="1" applyAlignment="1">
      <alignment horizontal="center" vertical="center" wrapText="1"/>
    </xf>
    <xf numFmtId="1" fontId="147" fillId="0" borderId="0" xfId="47" applyNumberFormat="1" applyFont="1" applyBorder="1" applyAlignment="1">
      <alignment horizontal="center" vertical="center" wrapText="1"/>
    </xf>
    <xf numFmtId="0" fontId="145" fillId="0" borderId="0" xfId="0" applyFont="1" applyBorder="1" applyAlignment="1">
      <alignment horizontal="center" vertical="center" wrapText="1"/>
    </xf>
    <xf numFmtId="0" fontId="146" fillId="0" borderId="0" xfId="0" applyFont="1" applyFill="1" applyAlignment="1">
      <alignment horizontal="center" vertical="center" wrapText="1"/>
    </xf>
    <xf numFmtId="0" fontId="10" fillId="38" borderId="0" xfId="0" applyFont="1" applyFill="1" applyBorder="1" applyAlignment="1">
      <alignment horizontal="center" vertical="center" wrapText="1"/>
    </xf>
    <xf numFmtId="0" fontId="141" fillId="0" borderId="0" xfId="0" applyFont="1" applyBorder="1" applyAlignment="1">
      <alignment horizontal="center" vertical="center" wrapText="1"/>
    </xf>
    <xf numFmtId="0" fontId="141" fillId="0" borderId="0" xfId="0" applyFont="1" applyAlignment="1">
      <alignment/>
    </xf>
    <xf numFmtId="0" fontId="15" fillId="0" borderId="0" xfId="45" applyFont="1" applyBorder="1" applyAlignment="1" applyProtection="1">
      <alignment horizontal="center" vertical="center" wrapText="1"/>
      <protection/>
    </xf>
    <xf numFmtId="0" fontId="16" fillId="0" borderId="0" xfId="45" applyFont="1" applyBorder="1" applyAlignment="1" applyProtection="1">
      <alignment horizontal="center" vertical="center" wrapText="1"/>
      <protection/>
    </xf>
    <xf numFmtId="1" fontId="15" fillId="0" borderId="0" xfId="51" applyNumberFormat="1" applyFont="1" applyFill="1" applyBorder="1" applyAlignment="1" applyProtection="1">
      <alignment horizontal="center" vertical="center" wrapText="1"/>
      <protection/>
    </xf>
    <xf numFmtId="9" fontId="15" fillId="0" borderId="0" xfId="45" applyNumberFormat="1" applyFont="1" applyBorder="1" applyAlignment="1" applyProtection="1">
      <alignment horizontal="center" vertical="center" wrapText="1"/>
      <protection/>
    </xf>
    <xf numFmtId="166" fontId="15" fillId="0" borderId="0" xfId="45" applyNumberFormat="1" applyFont="1" applyBorder="1" applyAlignment="1" applyProtection="1">
      <alignment horizontal="center" vertical="center" wrapText="1"/>
      <protection/>
    </xf>
    <xf numFmtId="167" fontId="15" fillId="0" borderId="0" xfId="55" applyNumberFormat="1" applyFont="1" applyBorder="1" applyAlignment="1" applyProtection="1">
      <alignment horizontal="center" vertical="center" wrapText="1"/>
      <protection/>
    </xf>
    <xf numFmtId="0" fontId="141" fillId="0" borderId="0" xfId="0" applyFont="1" applyBorder="1" applyAlignment="1">
      <alignment/>
    </xf>
    <xf numFmtId="167" fontId="141" fillId="0" borderId="0" xfId="55" applyNumberFormat="1" applyFont="1" applyAlignment="1">
      <alignment/>
    </xf>
    <xf numFmtId="0" fontId="14" fillId="39" borderId="0" xfId="62" applyFont="1" applyFill="1" applyBorder="1" applyAlignment="1" applyProtection="1">
      <alignment horizontal="center" vertical="center" wrapText="1"/>
      <protection hidden="1"/>
    </xf>
    <xf numFmtId="0" fontId="14" fillId="39" borderId="0" xfId="45" applyFont="1" applyFill="1" applyBorder="1" applyAlignment="1" applyProtection="1">
      <alignment horizontal="center" vertical="center" wrapText="1"/>
      <protection/>
    </xf>
    <xf numFmtId="0" fontId="15" fillId="0" borderId="0" xfId="45" applyFont="1" applyBorder="1" applyAlignment="1" applyProtection="1">
      <alignment vertical="center" wrapText="1"/>
      <protection/>
    </xf>
    <xf numFmtId="0" fontId="141" fillId="0" borderId="0" xfId="0" applyFont="1" applyFill="1" applyAlignment="1" applyProtection="1">
      <alignment horizontal="center" vertical="center"/>
      <protection locked="0"/>
    </xf>
    <xf numFmtId="0" fontId="141" fillId="0" borderId="0" xfId="0" applyFont="1" applyBorder="1" applyAlignment="1" applyProtection="1">
      <alignment horizontal="center"/>
      <protection locked="0"/>
    </xf>
    <xf numFmtId="0" fontId="141" fillId="0" borderId="0" xfId="0" applyFont="1" applyFill="1" applyBorder="1" applyAlignment="1" applyProtection="1">
      <alignment horizontal="center" vertical="center"/>
      <protection locked="0"/>
    </xf>
    <xf numFmtId="0" fontId="141" fillId="0" borderId="11" xfId="0" applyFont="1" applyFill="1" applyBorder="1" applyAlignment="1" applyProtection="1">
      <alignment horizontal="center" vertical="center" wrapText="1"/>
      <protection locked="0"/>
    </xf>
    <xf numFmtId="0" fontId="142" fillId="0" borderId="0" xfId="0" applyFont="1" applyFill="1" applyBorder="1" applyAlignment="1" applyProtection="1">
      <alignment horizontal="center" vertical="center" wrapText="1"/>
      <protection locked="0"/>
    </xf>
    <xf numFmtId="0" fontId="141" fillId="0" borderId="0" xfId="0" applyFont="1" applyFill="1" applyBorder="1" applyAlignment="1" applyProtection="1">
      <alignment horizontal="center" vertical="center" wrapText="1"/>
      <protection locked="0"/>
    </xf>
    <xf numFmtId="0" fontId="141" fillId="10" borderId="0" xfId="0" applyFont="1" applyFill="1" applyBorder="1" applyAlignment="1" applyProtection="1">
      <alignment horizontal="center" vertical="center" wrapText="1"/>
      <protection locked="0"/>
    </xf>
    <xf numFmtId="1" fontId="141" fillId="0" borderId="0" xfId="47" applyNumberFormat="1" applyFont="1" applyFill="1" applyBorder="1" applyAlignment="1" applyProtection="1">
      <alignment horizontal="center" vertical="center" wrapText="1"/>
      <protection locked="0"/>
    </xf>
    <xf numFmtId="9" fontId="149" fillId="0" borderId="0" xfId="67" applyFont="1" applyFill="1" applyBorder="1" applyAlignment="1" applyProtection="1">
      <alignment horizontal="center" vertical="center" wrapText="1"/>
      <protection locked="0"/>
    </xf>
    <xf numFmtId="166" fontId="141" fillId="0" borderId="0" xfId="0" applyNumberFormat="1" applyFont="1" applyFill="1" applyBorder="1" applyAlignment="1" applyProtection="1">
      <alignment horizontal="center" vertical="center" wrapText="1"/>
      <protection locked="0"/>
    </xf>
    <xf numFmtId="1" fontId="141" fillId="0" borderId="0" xfId="0" applyNumberFormat="1" applyFont="1" applyFill="1" applyBorder="1" applyAlignment="1" applyProtection="1">
      <alignment horizontal="center" vertical="center" wrapText="1"/>
      <protection locked="0"/>
    </xf>
    <xf numFmtId="171" fontId="141" fillId="0" borderId="0" xfId="0" applyNumberFormat="1" applyFont="1" applyFill="1" applyBorder="1" applyAlignment="1" applyProtection="1">
      <alignment horizontal="center" vertical="center" wrapText="1"/>
      <protection locked="0"/>
    </xf>
    <xf numFmtId="0" fontId="15" fillId="0" borderId="10" xfId="45" applyFont="1" applyBorder="1" applyAlignment="1" applyProtection="1">
      <alignment horizontal="center" vertical="center" wrapText="1"/>
      <protection/>
    </xf>
    <xf numFmtId="0" fontId="141" fillId="0" borderId="0" xfId="0" applyFont="1" applyFill="1" applyAlignment="1" applyProtection="1">
      <alignment horizontal="center" vertical="center" wrapText="1"/>
      <protection locked="0"/>
    </xf>
    <xf numFmtId="0" fontId="142" fillId="0" borderId="0" xfId="0" applyFont="1" applyFill="1" applyAlignment="1" applyProtection="1">
      <alignment horizontal="center" vertical="center" wrapText="1"/>
      <protection locked="0"/>
    </xf>
    <xf numFmtId="171" fontId="144" fillId="40" borderId="12" xfId="61" applyNumberFormat="1" applyFont="1" applyFill="1" applyBorder="1" applyAlignment="1" applyProtection="1">
      <alignment horizontal="center" vertical="center" wrapText="1"/>
      <protection hidden="1" locked="0"/>
    </xf>
    <xf numFmtId="0" fontId="144"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10" fillId="38" borderId="0" xfId="61" applyFont="1" applyFill="1" applyBorder="1" applyAlignment="1" applyProtection="1">
      <alignment horizontal="center" vertical="center" wrapText="1"/>
      <protection hidden="1" locked="0"/>
    </xf>
    <xf numFmtId="0" fontId="142" fillId="0" borderId="0" xfId="0" applyFont="1" applyFill="1" applyAlignment="1" applyProtection="1">
      <alignment horizontal="center" vertical="center"/>
      <protection locked="0"/>
    </xf>
    <xf numFmtId="9" fontId="149" fillId="0" borderId="0" xfId="67" applyFont="1" applyFill="1" applyAlignment="1" applyProtection="1">
      <alignment horizontal="center" vertical="center"/>
      <protection locked="0"/>
    </xf>
    <xf numFmtId="1" fontId="141" fillId="0" borderId="0" xfId="0" applyNumberFormat="1" applyFont="1" applyFill="1" applyAlignment="1" applyProtection="1">
      <alignment horizontal="center" vertical="center"/>
      <protection locked="0"/>
    </xf>
    <xf numFmtId="171" fontId="141" fillId="0" borderId="0" xfId="0" applyNumberFormat="1" applyFont="1" applyFill="1" applyAlignment="1" applyProtection="1">
      <alignment horizontal="center" vertical="center"/>
      <protection locked="0"/>
    </xf>
    <xf numFmtId="0" fontId="140" fillId="34" borderId="10" xfId="0" applyFont="1" applyFill="1" applyBorder="1" applyAlignment="1" applyProtection="1">
      <alignment horizontal="center" vertical="center" wrapText="1"/>
      <protection locked="0"/>
    </xf>
    <xf numFmtId="0" fontId="150" fillId="0" borderId="11" xfId="0" applyFont="1" applyFill="1" applyBorder="1" applyAlignment="1" applyProtection="1">
      <alignment horizontal="center" vertical="center" wrapText="1"/>
      <protection locked="0"/>
    </xf>
    <xf numFmtId="0" fontId="139" fillId="0" borderId="0" xfId="0" applyFont="1" applyFill="1" applyBorder="1" applyAlignment="1" applyProtection="1">
      <alignment horizontal="center" vertical="center" wrapText="1"/>
      <protection locked="0"/>
    </xf>
    <xf numFmtId="0" fontId="150" fillId="0" borderId="0" xfId="0" applyFont="1" applyFill="1" applyBorder="1" applyAlignment="1" applyProtection="1">
      <alignment horizontal="center" vertical="center" wrapText="1"/>
      <protection locked="0"/>
    </xf>
    <xf numFmtId="1" fontId="150" fillId="0" borderId="0" xfId="47" applyNumberFormat="1" applyFont="1" applyFill="1" applyBorder="1" applyAlignment="1" applyProtection="1">
      <alignment horizontal="center" vertical="center" wrapText="1"/>
      <protection locked="0"/>
    </xf>
    <xf numFmtId="9" fontId="150" fillId="0" borderId="0" xfId="0" applyNumberFormat="1" applyFont="1" applyFill="1" applyBorder="1" applyAlignment="1" applyProtection="1">
      <alignment horizontal="center" vertical="center" wrapText="1"/>
      <protection locked="0"/>
    </xf>
    <xf numFmtId="166" fontId="150" fillId="0" borderId="0" xfId="0" applyNumberFormat="1" applyFont="1" applyFill="1" applyBorder="1" applyAlignment="1" applyProtection="1">
      <alignment horizontal="center" vertical="center" wrapText="1"/>
      <protection locked="0"/>
    </xf>
    <xf numFmtId="1" fontId="150" fillId="0" borderId="0" xfId="0" applyNumberFormat="1" applyFont="1" applyFill="1" applyBorder="1" applyAlignment="1" applyProtection="1">
      <alignment horizontal="center" vertical="center" wrapText="1"/>
      <protection locked="0"/>
    </xf>
    <xf numFmtId="1" fontId="150" fillId="0" borderId="10" xfId="0" applyNumberFormat="1" applyFont="1" applyFill="1" applyBorder="1" applyAlignment="1" applyProtection="1">
      <alignment horizontal="center" vertical="center" wrapText="1"/>
      <protection locked="0"/>
    </xf>
    <xf numFmtId="0" fontId="3" fillId="41" borderId="0" xfId="0" applyFont="1" applyFill="1" applyBorder="1" applyAlignment="1" applyProtection="1">
      <alignment horizontal="center" vertical="center" wrapText="1"/>
      <protection locked="0"/>
    </xf>
    <xf numFmtId="0" fontId="150" fillId="0" borderId="11" xfId="0" applyFont="1" applyFill="1" applyBorder="1" applyAlignment="1" applyProtection="1">
      <alignment horizontal="center" vertical="center" wrapText="1"/>
      <protection/>
    </xf>
    <xf numFmtId="0" fontId="139" fillId="0" borderId="0" xfId="0" applyFont="1" applyFill="1" applyBorder="1" applyAlignment="1" applyProtection="1">
      <alignment horizontal="center" vertical="center" wrapText="1"/>
      <protection/>
    </xf>
    <xf numFmtId="0" fontId="150" fillId="0" borderId="0" xfId="0" applyFont="1" applyFill="1" applyBorder="1" applyAlignment="1" applyProtection="1">
      <alignment horizontal="center" vertical="center" wrapText="1"/>
      <protection/>
    </xf>
    <xf numFmtId="1" fontId="150" fillId="0" borderId="0" xfId="47" applyNumberFormat="1" applyFont="1" applyFill="1" applyBorder="1" applyAlignment="1" applyProtection="1">
      <alignment horizontal="center" vertical="center" wrapText="1"/>
      <protection/>
    </xf>
    <xf numFmtId="9" fontId="150" fillId="0" borderId="0" xfId="0" applyNumberFormat="1" applyFont="1" applyFill="1" applyBorder="1" applyAlignment="1" applyProtection="1">
      <alignment horizontal="center" vertical="center" wrapText="1"/>
      <protection/>
    </xf>
    <xf numFmtId="166" fontId="150" fillId="0" borderId="0" xfId="0" applyNumberFormat="1" applyFont="1" applyFill="1" applyBorder="1" applyAlignment="1" applyProtection="1">
      <alignment horizontal="center" vertical="center" wrapText="1"/>
      <protection/>
    </xf>
    <xf numFmtId="1" fontId="150" fillId="0" borderId="0" xfId="0" applyNumberFormat="1" applyFont="1" applyFill="1" applyBorder="1" applyAlignment="1" applyProtection="1">
      <alignment horizontal="center" vertical="center" wrapText="1"/>
      <protection/>
    </xf>
    <xf numFmtId="1" fontId="150" fillId="0" borderId="10" xfId="0" applyNumberFormat="1" applyFont="1" applyFill="1" applyBorder="1" applyAlignment="1" applyProtection="1">
      <alignment horizontal="center" vertical="center" wrapText="1"/>
      <protection/>
    </xf>
    <xf numFmtId="0" fontId="10" fillId="42" borderId="0" xfId="0" applyFont="1" applyFill="1" applyBorder="1" applyAlignment="1" applyProtection="1">
      <alignment horizontal="center" vertical="center" wrapText="1"/>
      <protection/>
    </xf>
    <xf numFmtId="0" fontId="10" fillId="42" borderId="10" xfId="0" applyFont="1" applyFill="1" applyBorder="1" applyAlignment="1" applyProtection="1">
      <alignment horizontal="center" vertical="center" wrapText="1"/>
      <protection/>
    </xf>
    <xf numFmtId="0" fontId="139" fillId="0" borderId="0" xfId="0" applyFont="1" applyFill="1" applyBorder="1" applyAlignment="1" applyProtection="1">
      <alignment horizontal="center" vertical="center"/>
      <protection locked="0"/>
    </xf>
    <xf numFmtId="1" fontId="141" fillId="0" borderId="0" xfId="0" applyNumberFormat="1" applyFont="1" applyFill="1" applyBorder="1" applyAlignment="1" applyProtection="1">
      <alignment horizontal="center" vertical="center"/>
      <protection locked="0"/>
    </xf>
    <xf numFmtId="0" fontId="143" fillId="0" borderId="0" xfId="0" applyFont="1" applyBorder="1" applyAlignment="1">
      <alignment/>
    </xf>
    <xf numFmtId="0" fontId="144" fillId="40" borderId="0" xfId="62" applyFont="1" applyFill="1" applyBorder="1" applyAlignment="1" applyProtection="1">
      <alignment horizontal="center" vertical="center" wrapText="1"/>
      <protection hidden="1"/>
    </xf>
    <xf numFmtId="0" fontId="143" fillId="0" borderId="0" xfId="0" applyFont="1" applyBorder="1" applyAlignment="1" applyProtection="1">
      <alignment/>
      <protection/>
    </xf>
    <xf numFmtId="9" fontId="142" fillId="43" borderId="0" xfId="67" applyFont="1" applyFill="1" applyBorder="1" applyAlignment="1" applyProtection="1">
      <alignment horizontal="center" vertical="center" wrapText="1"/>
      <protection/>
    </xf>
    <xf numFmtId="0" fontId="141" fillId="0" borderId="0" xfId="0" applyFont="1" applyAlignment="1">
      <alignment horizontal="center" vertical="center"/>
    </xf>
    <xf numFmtId="1" fontId="141" fillId="0" borderId="0" xfId="47" applyNumberFormat="1" applyFont="1" applyBorder="1" applyAlignment="1">
      <alignment horizontal="center" vertical="center" wrapText="1"/>
    </xf>
    <xf numFmtId="9" fontId="141" fillId="0" borderId="0" xfId="0" applyNumberFormat="1" applyFont="1" applyBorder="1" applyAlignment="1">
      <alignment horizontal="center" vertical="center" wrapText="1"/>
    </xf>
    <xf numFmtId="166" fontId="141" fillId="0" borderId="0" xfId="0" applyNumberFormat="1" applyFont="1" applyBorder="1" applyAlignment="1">
      <alignment horizontal="center" vertical="center" wrapText="1"/>
    </xf>
    <xf numFmtId="1" fontId="141" fillId="0" borderId="0" xfId="0" applyNumberFormat="1" applyFont="1" applyBorder="1" applyAlignment="1">
      <alignment horizontal="center" vertical="center" wrapText="1"/>
    </xf>
    <xf numFmtId="170" fontId="141" fillId="0" borderId="0" xfId="0" applyNumberFormat="1" applyFont="1" applyBorder="1" applyAlignment="1">
      <alignment horizontal="center" vertical="center" wrapText="1"/>
    </xf>
    <xf numFmtId="0" fontId="142" fillId="0" borderId="0" xfId="0" applyFont="1" applyAlignment="1">
      <alignment horizontal="center" vertical="center"/>
    </xf>
    <xf numFmtId="1" fontId="141" fillId="0" borderId="0" xfId="0" applyNumberFormat="1" applyFont="1" applyAlignment="1">
      <alignment horizontal="center" vertical="center"/>
    </xf>
    <xf numFmtId="0" fontId="141" fillId="0" borderId="0" xfId="0" applyFont="1" applyFill="1" applyAlignment="1">
      <alignment/>
    </xf>
    <xf numFmtId="0" fontId="139" fillId="33" borderId="0" xfId="0" applyFont="1" applyFill="1" applyBorder="1" applyAlignment="1" applyProtection="1">
      <alignment horizontal="center" vertical="center" wrapText="1"/>
      <protection/>
    </xf>
    <xf numFmtId="0" fontId="150" fillId="33" borderId="0" xfId="0" applyFont="1" applyFill="1" applyBorder="1" applyAlignment="1" applyProtection="1">
      <alignment horizontal="center" vertical="center" wrapText="1"/>
      <protection/>
    </xf>
    <xf numFmtId="9" fontId="139" fillId="33" borderId="0" xfId="0" applyNumberFormat="1" applyFont="1" applyFill="1" applyBorder="1" applyAlignment="1" applyProtection="1">
      <alignment horizontal="center" vertical="center" wrapText="1"/>
      <protection/>
    </xf>
    <xf numFmtId="0" fontId="142" fillId="43" borderId="13" xfId="0" applyFont="1" applyFill="1" applyBorder="1" applyAlignment="1" applyProtection="1">
      <alignment horizontal="center" vertical="center" wrapText="1"/>
      <protection/>
    </xf>
    <xf numFmtId="0" fontId="142" fillId="44" borderId="14" xfId="0" applyFont="1" applyFill="1" applyBorder="1" applyAlignment="1" applyProtection="1">
      <alignment horizontal="center" vertical="center" wrapText="1"/>
      <protection/>
    </xf>
    <xf numFmtId="1" fontId="3" fillId="36" borderId="15" xfId="47" applyNumberFormat="1" applyFont="1" applyFill="1" applyBorder="1" applyAlignment="1" applyProtection="1">
      <alignment horizontal="center" vertical="center" wrapText="1"/>
      <protection hidden="1"/>
    </xf>
    <xf numFmtId="9" fontId="3" fillId="0" borderId="15" xfId="67" applyFont="1" applyBorder="1" applyAlignment="1">
      <alignment horizontal="center" vertical="center" wrapText="1"/>
    </xf>
    <xf numFmtId="14" fontId="3" fillId="36" borderId="15" xfId="50" applyNumberFormat="1" applyFont="1" applyFill="1" applyBorder="1" applyAlignment="1">
      <alignment horizontal="center" vertical="center" wrapText="1"/>
    </xf>
    <xf numFmtId="174" fontId="3" fillId="37" borderId="15" xfId="62" applyNumberFormat="1" applyFont="1" applyFill="1" applyBorder="1" applyAlignment="1" applyProtection="1">
      <alignment horizontal="center" vertical="center" wrapText="1"/>
      <protection hidden="1"/>
    </xf>
    <xf numFmtId="14" fontId="3" fillId="37" borderId="15" xfId="51" applyNumberFormat="1" applyFont="1" applyFill="1" applyBorder="1" applyAlignment="1" applyProtection="1">
      <alignment horizontal="center" vertical="center" wrapText="1"/>
      <protection/>
    </xf>
    <xf numFmtId="1" fontId="3" fillId="37" borderId="15" xfId="53" applyNumberFormat="1" applyFont="1" applyFill="1" applyBorder="1" applyAlignment="1" applyProtection="1">
      <alignment horizontal="center" vertical="center" wrapText="1"/>
      <protection hidden="1"/>
    </xf>
    <xf numFmtId="0" fontId="151" fillId="0" borderId="0" xfId="45" applyFont="1" applyFill="1" applyBorder="1" applyAlignment="1">
      <alignment horizontal="center" vertical="center" wrapText="1"/>
      <protection/>
    </xf>
    <xf numFmtId="0" fontId="152" fillId="0" borderId="0" xfId="45" applyFont="1" applyFill="1" applyBorder="1" applyAlignment="1">
      <alignment horizontal="center" vertical="center" wrapText="1"/>
      <protection/>
    </xf>
    <xf numFmtId="1" fontId="151" fillId="0" borderId="0" xfId="47" applyNumberFormat="1" applyFont="1" applyFill="1" applyBorder="1" applyAlignment="1" applyProtection="1">
      <alignment horizontal="center" vertical="center" wrapText="1"/>
      <protection/>
    </xf>
    <xf numFmtId="9" fontId="151" fillId="0" borderId="0" xfId="45" applyNumberFormat="1" applyFont="1" applyFill="1" applyBorder="1" applyAlignment="1">
      <alignment horizontal="center" vertical="center" wrapText="1"/>
      <protection/>
    </xf>
    <xf numFmtId="166" fontId="151" fillId="0" borderId="0" xfId="45" applyNumberFormat="1" applyFont="1" applyFill="1" applyBorder="1" applyAlignment="1">
      <alignment horizontal="center" vertical="center" wrapText="1"/>
      <protection/>
    </xf>
    <xf numFmtId="164" fontId="151" fillId="0" borderId="0" xfId="45" applyNumberFormat="1" applyFont="1" applyFill="1" applyBorder="1" applyAlignment="1">
      <alignment horizontal="center" vertical="center" wrapText="1"/>
      <protection/>
    </xf>
    <xf numFmtId="0" fontId="152" fillId="45" borderId="16" xfId="45" applyFont="1" applyFill="1" applyBorder="1" applyAlignment="1">
      <alignment horizontal="center" vertical="center" wrapText="1"/>
      <protection/>
    </xf>
    <xf numFmtId="1" fontId="17" fillId="45" borderId="0" xfId="45" applyNumberFormat="1" applyFont="1" applyFill="1" applyBorder="1" applyAlignment="1">
      <alignment horizontal="center" vertical="center" wrapText="1"/>
      <protection/>
    </xf>
    <xf numFmtId="174" fontId="17" fillId="45" borderId="0" xfId="45" applyNumberFormat="1" applyFont="1" applyFill="1" applyBorder="1" applyAlignment="1">
      <alignment horizontal="center" vertical="center" wrapText="1"/>
      <protection/>
    </xf>
    <xf numFmtId="0" fontId="3" fillId="46" borderId="15" xfId="61" applyFont="1" applyFill="1" applyBorder="1" applyAlignment="1" applyProtection="1">
      <alignment horizontal="center" vertical="center" wrapText="1"/>
      <protection hidden="1"/>
    </xf>
    <xf numFmtId="0" fontId="3" fillId="6" borderId="15" xfId="61" applyFont="1" applyFill="1" applyBorder="1" applyAlignment="1" applyProtection="1">
      <alignment horizontal="center" vertical="center" wrapText="1"/>
      <protection hidden="1"/>
    </xf>
    <xf numFmtId="0" fontId="3" fillId="46" borderId="15" xfId="0" applyFont="1" applyFill="1" applyBorder="1" applyAlignment="1">
      <alignment horizontal="center" vertical="center" wrapText="1"/>
    </xf>
    <xf numFmtId="171" fontId="3" fillId="46" borderId="15" xfId="61" applyNumberFormat="1" applyFont="1" applyFill="1" applyBorder="1" applyAlignment="1" applyProtection="1">
      <alignment horizontal="center" vertical="center" wrapText="1"/>
      <protection hidden="1"/>
    </xf>
    <xf numFmtId="44" fontId="3" fillId="46" borderId="15" xfId="55" applyFont="1" applyFill="1" applyBorder="1" applyAlignment="1" applyProtection="1">
      <alignment horizontal="center" vertical="center" wrapText="1"/>
      <protection hidden="1"/>
    </xf>
    <xf numFmtId="3" fontId="3" fillId="6" borderId="15" xfId="0" applyNumberFormat="1"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53" fillId="0" borderId="0" xfId="0" applyFont="1" applyAlignment="1">
      <alignment/>
    </xf>
    <xf numFmtId="0" fontId="154" fillId="47" borderId="17" xfId="65" applyFont="1" applyFill="1" applyBorder="1" applyAlignment="1">
      <alignment horizontal="center" vertical="center" wrapText="1"/>
      <protection/>
    </xf>
    <xf numFmtId="9" fontId="154" fillId="47" borderId="18" xfId="65" applyNumberFormat="1" applyFont="1" applyFill="1" applyBorder="1" applyAlignment="1">
      <alignment horizontal="center" vertical="center" wrapText="1"/>
      <protection/>
    </xf>
    <xf numFmtId="174" fontId="154" fillId="47" borderId="18" xfId="65" applyNumberFormat="1" applyFont="1" applyFill="1" applyBorder="1" applyAlignment="1">
      <alignment horizontal="center" vertical="center" wrapText="1"/>
      <protection/>
    </xf>
    <xf numFmtId="174" fontId="154" fillId="47" borderId="19" xfId="65" applyNumberFormat="1" applyFont="1" applyFill="1" applyBorder="1" applyAlignment="1">
      <alignment horizontal="center" vertical="center" wrapText="1"/>
      <protection/>
    </xf>
    <xf numFmtId="9" fontId="155" fillId="47" borderId="18" xfId="65" applyNumberFormat="1" applyFont="1" applyFill="1" applyBorder="1" applyAlignment="1">
      <alignment horizontal="center" vertical="center" wrapText="1"/>
      <protection/>
    </xf>
    <xf numFmtId="174" fontId="155" fillId="47" borderId="18" xfId="65" applyNumberFormat="1" applyFont="1" applyFill="1" applyBorder="1" applyAlignment="1">
      <alignment horizontal="center" vertical="center" wrapText="1"/>
      <protection/>
    </xf>
    <xf numFmtId="0" fontId="156" fillId="0" borderId="18" xfId="65" applyFont="1" applyBorder="1" applyAlignment="1">
      <alignment horizontal="center" vertical="center" wrapText="1"/>
      <protection/>
    </xf>
    <xf numFmtId="0" fontId="157" fillId="0" borderId="18" xfId="65" applyFont="1" applyBorder="1" applyAlignment="1">
      <alignment horizontal="center" vertical="center" wrapText="1"/>
      <protection/>
    </xf>
    <xf numFmtId="1" fontId="156" fillId="0" borderId="18" xfId="65" applyNumberFormat="1" applyFont="1" applyBorder="1" applyAlignment="1">
      <alignment horizontal="center" vertical="center" wrapText="1"/>
      <protection/>
    </xf>
    <xf numFmtId="9" fontId="156" fillId="0" borderId="18" xfId="65" applyNumberFormat="1" applyFont="1" applyBorder="1" applyAlignment="1">
      <alignment horizontal="center" vertical="center" wrapText="1"/>
      <protection/>
    </xf>
    <xf numFmtId="14" fontId="153" fillId="36" borderId="18" xfId="65" applyNumberFormat="1" applyFont="1" applyFill="1" applyBorder="1" applyAlignment="1">
      <alignment horizontal="center" vertical="center" wrapText="1"/>
      <protection/>
    </xf>
    <xf numFmtId="174" fontId="156" fillId="0" borderId="18" xfId="65" applyNumberFormat="1" applyFont="1" applyBorder="1" applyAlignment="1">
      <alignment horizontal="center" vertical="center" wrapText="1"/>
      <protection/>
    </xf>
    <xf numFmtId="0" fontId="153" fillId="36" borderId="0" xfId="0" applyFont="1" applyFill="1" applyAlignment="1">
      <alignment/>
    </xf>
    <xf numFmtId="174" fontId="155" fillId="47" borderId="19" xfId="65" applyNumberFormat="1" applyFont="1" applyFill="1" applyBorder="1" applyAlignment="1">
      <alignment horizontal="center" vertical="center" wrapText="1"/>
      <protection/>
    </xf>
    <xf numFmtId="0" fontId="155" fillId="47" borderId="20" xfId="65" applyFont="1" applyFill="1" applyBorder="1" applyAlignment="1">
      <alignment horizontal="center" vertical="center" wrapText="1"/>
      <protection/>
    </xf>
    <xf numFmtId="0" fontId="155" fillId="47" borderId="21" xfId="65" applyFont="1" applyFill="1" applyBorder="1" applyAlignment="1">
      <alignment horizontal="center" vertical="center" wrapText="1"/>
      <protection/>
    </xf>
    <xf numFmtId="9" fontId="155" fillId="47" borderId="21" xfId="65" applyNumberFormat="1" applyFont="1" applyFill="1" applyBorder="1" applyAlignment="1">
      <alignment horizontal="center" vertical="center" wrapText="1"/>
      <protection/>
    </xf>
    <xf numFmtId="174" fontId="155" fillId="47" borderId="21" xfId="65" applyNumberFormat="1" applyFont="1" applyFill="1" applyBorder="1" applyAlignment="1">
      <alignment horizontal="center" vertical="center" wrapText="1"/>
      <protection/>
    </xf>
    <xf numFmtId="0" fontId="158" fillId="0" borderId="0" xfId="0" applyFont="1" applyAlignment="1">
      <alignment/>
    </xf>
    <xf numFmtId="0" fontId="159" fillId="0" borderId="0" xfId="0" applyFont="1" applyAlignment="1" applyProtection="1">
      <alignment horizontal="center" vertical="center"/>
      <protection/>
    </xf>
    <xf numFmtId="0" fontId="159" fillId="0" borderId="11" xfId="0" applyFont="1" applyBorder="1" applyAlignment="1" applyProtection="1">
      <alignment horizontal="center" vertical="center" wrapText="1"/>
      <protection/>
    </xf>
    <xf numFmtId="0" fontId="154" fillId="0" borderId="0" xfId="0" applyFont="1" applyBorder="1" applyAlignment="1" applyProtection="1">
      <alignment horizontal="center" vertical="center" wrapText="1"/>
      <protection/>
    </xf>
    <xf numFmtId="0" fontId="159" fillId="0" borderId="0" xfId="0" applyFont="1" applyBorder="1" applyAlignment="1" applyProtection="1">
      <alignment horizontal="center" vertical="center" wrapText="1"/>
      <protection/>
    </xf>
    <xf numFmtId="1" fontId="159" fillId="0" borderId="0" xfId="47" applyNumberFormat="1" applyFont="1" applyBorder="1" applyAlignment="1" applyProtection="1">
      <alignment horizontal="center" vertical="center" wrapText="1"/>
      <protection/>
    </xf>
    <xf numFmtId="9" fontId="159" fillId="0" borderId="0" xfId="0" applyNumberFormat="1" applyFont="1" applyBorder="1" applyAlignment="1" applyProtection="1">
      <alignment horizontal="center" vertical="center" wrapText="1"/>
      <protection/>
    </xf>
    <xf numFmtId="166" fontId="159" fillId="0" borderId="0" xfId="0" applyNumberFormat="1" applyFont="1" applyBorder="1" applyAlignment="1" applyProtection="1">
      <alignment horizontal="center" vertical="center" wrapText="1"/>
      <protection/>
    </xf>
    <xf numFmtId="1" fontId="159" fillId="0" borderId="0" xfId="0" applyNumberFormat="1" applyFont="1" applyBorder="1" applyAlignment="1" applyProtection="1">
      <alignment horizontal="center" vertical="center" wrapText="1"/>
      <protection/>
    </xf>
    <xf numFmtId="170" fontId="159" fillId="0" borderId="0" xfId="0" applyNumberFormat="1" applyFont="1" applyBorder="1" applyAlignment="1" applyProtection="1">
      <alignment horizontal="center" vertical="center" wrapText="1"/>
      <protection/>
    </xf>
    <xf numFmtId="0" fontId="159" fillId="0" borderId="10" xfId="0" applyFont="1" applyBorder="1" applyAlignment="1" applyProtection="1">
      <alignment horizontal="center" vertical="center" wrapText="1"/>
      <protection/>
    </xf>
    <xf numFmtId="0" fontId="154" fillId="0" borderId="0" xfId="0" applyFont="1" applyAlignment="1" applyProtection="1">
      <alignment horizontal="center" vertical="center" wrapText="1"/>
      <protection/>
    </xf>
    <xf numFmtId="0" fontId="154" fillId="36" borderId="0" xfId="0" applyFont="1" applyFill="1" applyBorder="1" applyAlignment="1" applyProtection="1">
      <alignment horizontal="center" vertical="center" wrapText="1"/>
      <protection/>
    </xf>
    <xf numFmtId="0" fontId="23" fillId="36" borderId="0" xfId="0" applyFont="1" applyFill="1" applyBorder="1" applyAlignment="1" applyProtection="1">
      <alignment horizontal="center" vertical="center" wrapText="1"/>
      <protection/>
    </xf>
    <xf numFmtId="0" fontId="154" fillId="36" borderId="0" xfId="0" applyFont="1" applyFill="1" applyAlignment="1" applyProtection="1">
      <alignment horizontal="center" vertical="center" wrapText="1"/>
      <protection/>
    </xf>
    <xf numFmtId="0" fontId="160" fillId="0" borderId="0" xfId="0" applyFont="1" applyAlignment="1" applyProtection="1">
      <alignment/>
      <protection hidden="1"/>
    </xf>
    <xf numFmtId="0" fontId="161" fillId="43" borderId="22" xfId="0" applyFont="1" applyFill="1" applyBorder="1" applyAlignment="1" applyProtection="1">
      <alignment horizontal="center" vertical="center" wrapText="1"/>
      <protection hidden="1"/>
    </xf>
    <xf numFmtId="0" fontId="161" fillId="43" borderId="20" xfId="0" applyFont="1" applyFill="1" applyBorder="1" applyAlignment="1" applyProtection="1">
      <alignment horizontal="center" vertical="center" wrapText="1"/>
      <protection hidden="1"/>
    </xf>
    <xf numFmtId="9" fontId="161" fillId="43" borderId="21" xfId="0" applyNumberFormat="1" applyFont="1" applyFill="1" applyBorder="1" applyAlignment="1" applyProtection="1">
      <alignment horizontal="center" vertical="center" wrapText="1"/>
      <protection hidden="1"/>
    </xf>
    <xf numFmtId="1" fontId="161" fillId="43" borderId="21" xfId="0" applyNumberFormat="1" applyFont="1" applyFill="1" applyBorder="1" applyAlignment="1" applyProtection="1">
      <alignment horizontal="center" vertical="center" wrapText="1"/>
      <protection hidden="1"/>
    </xf>
    <xf numFmtId="171" fontId="161" fillId="43" borderId="21" xfId="0" applyNumberFormat="1" applyFont="1" applyFill="1" applyBorder="1" applyAlignment="1" applyProtection="1">
      <alignment horizontal="center" vertical="center" wrapText="1"/>
      <protection hidden="1"/>
    </xf>
    <xf numFmtId="0" fontId="162" fillId="40" borderId="23" xfId="0" applyFont="1" applyFill="1" applyBorder="1" applyAlignment="1" applyProtection="1">
      <alignment horizontal="center" vertical="center" wrapText="1"/>
      <protection hidden="1"/>
    </xf>
    <xf numFmtId="0" fontId="161" fillId="43" borderId="17" xfId="0" applyFont="1" applyFill="1" applyBorder="1" applyAlignment="1" applyProtection="1">
      <alignment horizontal="center" vertical="center" wrapText="1"/>
      <protection hidden="1"/>
    </xf>
    <xf numFmtId="0" fontId="161" fillId="43" borderId="18" xfId="0" applyFont="1" applyFill="1" applyBorder="1" applyAlignment="1" applyProtection="1">
      <alignment horizontal="center" vertical="center" wrapText="1"/>
      <protection hidden="1"/>
    </xf>
    <xf numFmtId="9" fontId="161" fillId="43" borderId="18" xfId="0" applyNumberFormat="1" applyFont="1" applyFill="1" applyBorder="1" applyAlignment="1" applyProtection="1">
      <alignment horizontal="center" vertical="center" wrapText="1"/>
      <protection hidden="1"/>
    </xf>
    <xf numFmtId="1" fontId="161" fillId="43" borderId="18" xfId="0" applyNumberFormat="1" applyFont="1" applyFill="1" applyBorder="1" applyAlignment="1" applyProtection="1">
      <alignment horizontal="center" vertical="center" wrapText="1"/>
      <protection hidden="1"/>
    </xf>
    <xf numFmtId="172" fontId="161" fillId="43" borderId="18" xfId="0" applyNumberFormat="1" applyFont="1" applyFill="1" applyBorder="1" applyAlignment="1" applyProtection="1">
      <alignment horizontal="center" vertical="center" wrapText="1"/>
      <protection hidden="1"/>
    </xf>
    <xf numFmtId="0" fontId="160" fillId="36" borderId="0" xfId="0" applyFont="1" applyFill="1" applyAlignment="1" applyProtection="1">
      <alignment/>
      <protection hidden="1"/>
    </xf>
    <xf numFmtId="0" fontId="161" fillId="43" borderId="18" xfId="0" applyFont="1" applyFill="1" applyBorder="1" applyAlignment="1" applyProtection="1">
      <alignment vertical="center" wrapText="1"/>
      <protection hidden="1"/>
    </xf>
    <xf numFmtId="9" fontId="161" fillId="43" borderId="18" xfId="67" applyFont="1" applyFill="1" applyBorder="1" applyAlignment="1" applyProtection="1">
      <alignment horizontal="center" vertical="center" wrapText="1"/>
      <protection hidden="1"/>
    </xf>
    <xf numFmtId="3" fontId="161" fillId="43" borderId="18" xfId="0" applyNumberFormat="1" applyFont="1" applyFill="1" applyBorder="1" applyAlignment="1" applyProtection="1">
      <alignment horizontal="center" vertical="center" wrapText="1"/>
      <protection hidden="1"/>
    </xf>
    <xf numFmtId="170" fontId="161" fillId="43" borderId="18" xfId="0" applyNumberFormat="1" applyFont="1" applyFill="1" applyBorder="1" applyAlignment="1" applyProtection="1">
      <alignment horizontal="center" vertical="center" wrapText="1"/>
      <protection hidden="1"/>
    </xf>
    <xf numFmtId="9" fontId="161" fillId="43" borderId="21" xfId="67" applyFont="1" applyFill="1" applyBorder="1" applyAlignment="1" applyProtection="1">
      <alignment horizontal="center" vertical="center" wrapText="1"/>
      <protection hidden="1"/>
    </xf>
    <xf numFmtId="0" fontId="160" fillId="0" borderId="0" xfId="0" applyFont="1" applyAlignment="1" applyProtection="1">
      <alignment horizontal="center" vertical="center" wrapText="1"/>
      <protection hidden="1"/>
    </xf>
    <xf numFmtId="0" fontId="160" fillId="0" borderId="0" xfId="0" applyFont="1" applyAlignment="1" applyProtection="1">
      <alignment horizontal="center" vertical="center"/>
      <protection hidden="1"/>
    </xf>
    <xf numFmtId="0" fontId="160" fillId="0" borderId="0" xfId="0" applyFont="1" applyAlignment="1" applyProtection="1">
      <alignment horizontal="center"/>
      <protection hidden="1"/>
    </xf>
    <xf numFmtId="0" fontId="161" fillId="43" borderId="19" xfId="0" applyFont="1" applyFill="1" applyBorder="1" applyAlignment="1" applyProtection="1">
      <alignment horizontal="center" vertical="center" wrapText="1"/>
      <protection hidden="1"/>
    </xf>
    <xf numFmtId="0" fontId="161" fillId="43" borderId="24" xfId="0" applyFont="1" applyFill="1" applyBorder="1" applyAlignment="1" applyProtection="1">
      <alignment horizontal="center" vertical="center" wrapText="1"/>
      <protection hidden="1"/>
    </xf>
    <xf numFmtId="0" fontId="162" fillId="40" borderId="15" xfId="0" applyFont="1" applyFill="1" applyBorder="1" applyAlignment="1" applyProtection="1">
      <alignment vertical="center" wrapText="1"/>
      <protection hidden="1"/>
    </xf>
    <xf numFmtId="9" fontId="162" fillId="40" borderId="15" xfId="67" applyFont="1" applyFill="1" applyBorder="1" applyAlignment="1" applyProtection="1">
      <alignment horizontal="center" vertical="center" wrapText="1"/>
      <protection hidden="1"/>
    </xf>
    <xf numFmtId="1" fontId="162" fillId="40" borderId="15" xfId="0" applyNumberFormat="1" applyFont="1" applyFill="1" applyBorder="1" applyAlignment="1" applyProtection="1">
      <alignment horizontal="center" vertical="center" wrapText="1"/>
      <protection hidden="1"/>
    </xf>
    <xf numFmtId="171" fontId="162" fillId="40" borderId="15" xfId="0" applyNumberFormat="1" applyFont="1" applyFill="1" applyBorder="1" applyAlignment="1" applyProtection="1">
      <alignment horizontal="center" vertical="center" wrapText="1"/>
      <protection hidden="1"/>
    </xf>
    <xf numFmtId="0" fontId="162" fillId="40" borderId="25" xfId="0" applyFont="1" applyFill="1" applyBorder="1" applyAlignment="1" applyProtection="1">
      <alignment horizontal="center" vertical="center" wrapText="1"/>
      <protection hidden="1"/>
    </xf>
    <xf numFmtId="0" fontId="160" fillId="48" borderId="26" xfId="0" applyFont="1" applyFill="1" applyBorder="1" applyAlignment="1" applyProtection="1">
      <alignment horizontal="center" vertical="center" wrapText="1"/>
      <protection hidden="1"/>
    </xf>
    <xf numFmtId="1" fontId="160" fillId="48" borderId="26" xfId="47" applyNumberFormat="1" applyFont="1" applyFill="1" applyBorder="1" applyAlignment="1" applyProtection="1">
      <alignment horizontal="center" vertical="center" wrapText="1"/>
      <protection hidden="1"/>
    </xf>
    <xf numFmtId="9" fontId="160" fillId="48" borderId="26" xfId="0" applyNumberFormat="1" applyFont="1" applyFill="1" applyBorder="1" applyAlignment="1" applyProtection="1">
      <alignment horizontal="center" vertical="center" wrapText="1"/>
      <protection hidden="1"/>
    </xf>
    <xf numFmtId="166" fontId="160" fillId="48" borderId="26" xfId="0" applyNumberFormat="1" applyFont="1" applyFill="1" applyBorder="1" applyAlignment="1" applyProtection="1">
      <alignment horizontal="center" vertical="center" wrapText="1"/>
      <protection hidden="1"/>
    </xf>
    <xf numFmtId="1" fontId="160" fillId="48" borderId="26" xfId="0" applyNumberFormat="1" applyFont="1" applyFill="1" applyBorder="1" applyAlignment="1" applyProtection="1">
      <alignment horizontal="center" vertical="center" wrapText="1"/>
      <protection hidden="1"/>
    </xf>
    <xf numFmtId="170" fontId="161" fillId="48" borderId="26" xfId="0" applyNumberFormat="1" applyFont="1" applyFill="1" applyBorder="1" applyAlignment="1" applyProtection="1">
      <alignment horizontal="center" vertical="center" wrapText="1"/>
      <protection hidden="1"/>
    </xf>
    <xf numFmtId="0" fontId="160" fillId="48" borderId="27" xfId="0" applyFont="1" applyFill="1" applyBorder="1" applyAlignment="1" applyProtection="1">
      <alignment horizontal="center" vertical="center" wrapText="1"/>
      <protection hidden="1"/>
    </xf>
    <xf numFmtId="0" fontId="15" fillId="0" borderId="28" xfId="45" applyFont="1" applyBorder="1" applyAlignment="1" applyProtection="1">
      <alignment horizontal="center" vertical="center" wrapText="1"/>
      <protection/>
    </xf>
    <xf numFmtId="0" fontId="16" fillId="0" borderId="15" xfId="45" applyFont="1" applyBorder="1" applyAlignment="1" applyProtection="1">
      <alignment horizontal="center" vertical="center" wrapText="1"/>
      <protection/>
    </xf>
    <xf numFmtId="0" fontId="15" fillId="0" borderId="15" xfId="45" applyFont="1" applyBorder="1" applyAlignment="1" applyProtection="1">
      <alignment horizontal="center" vertical="center" wrapText="1"/>
      <protection/>
    </xf>
    <xf numFmtId="1" fontId="15" fillId="0" borderId="15" xfId="51" applyNumberFormat="1" applyFont="1" applyFill="1" applyBorder="1" applyAlignment="1" applyProtection="1">
      <alignment horizontal="center" vertical="center" wrapText="1"/>
      <protection/>
    </xf>
    <xf numFmtId="9" fontId="15" fillId="0" borderId="15" xfId="45" applyNumberFormat="1" applyFont="1" applyBorder="1" applyAlignment="1" applyProtection="1">
      <alignment horizontal="center" vertical="center" wrapText="1"/>
      <protection/>
    </xf>
    <xf numFmtId="166" fontId="15" fillId="0" borderId="15" xfId="45" applyNumberFormat="1" applyFont="1" applyBorder="1" applyAlignment="1" applyProtection="1">
      <alignment horizontal="center" vertical="center" wrapText="1"/>
      <protection/>
    </xf>
    <xf numFmtId="164" fontId="15" fillId="0" borderId="15" xfId="45" applyNumberFormat="1" applyFont="1" applyBorder="1" applyAlignment="1" applyProtection="1">
      <alignment horizontal="center" vertical="center" wrapText="1"/>
      <protection/>
    </xf>
    <xf numFmtId="0" fontId="14" fillId="39" borderId="28" xfId="62" applyFont="1" applyFill="1" applyBorder="1" applyAlignment="1" applyProtection="1">
      <alignment horizontal="center" vertical="center" wrapText="1"/>
      <protection hidden="1"/>
    </xf>
    <xf numFmtId="0" fontId="14" fillId="39" borderId="15" xfId="62" applyFont="1" applyFill="1" applyBorder="1" applyAlignment="1" applyProtection="1">
      <alignment horizontal="center" vertical="center" wrapText="1"/>
      <protection hidden="1"/>
    </xf>
    <xf numFmtId="0" fontId="14" fillId="39" borderId="15" xfId="62" applyFont="1" applyFill="1" applyBorder="1" applyAlignment="1" applyProtection="1">
      <alignment horizontal="center" vertical="center" textRotation="90" wrapText="1"/>
      <protection hidden="1"/>
    </xf>
    <xf numFmtId="174" fontId="14" fillId="39" borderId="15" xfId="62" applyNumberFormat="1" applyFont="1" applyFill="1" applyBorder="1" applyAlignment="1" applyProtection="1">
      <alignment horizontal="center" vertical="center" wrapText="1"/>
      <protection hidden="1"/>
    </xf>
    <xf numFmtId="0" fontId="3" fillId="37" borderId="29" xfId="62" applyFont="1" applyFill="1" applyBorder="1" applyAlignment="1" applyProtection="1">
      <alignment horizontal="center" vertical="center" wrapText="1"/>
      <protection hidden="1"/>
    </xf>
    <xf numFmtId="0" fontId="3" fillId="0" borderId="15" xfId="45" applyFont="1" applyBorder="1" applyAlignment="1" applyProtection="1">
      <alignment horizontal="center" vertical="center" wrapText="1"/>
      <protection/>
    </xf>
    <xf numFmtId="0" fontId="3" fillId="37" borderId="15" xfId="62" applyFont="1" applyFill="1" applyBorder="1" applyAlignment="1" applyProtection="1">
      <alignment horizontal="center" vertical="center" wrapText="1"/>
      <protection hidden="1"/>
    </xf>
    <xf numFmtId="9" fontId="3" fillId="37" borderId="29" xfId="70" applyNumberFormat="1" applyFont="1" applyFill="1" applyBorder="1" applyAlignment="1" applyProtection="1">
      <alignment horizontal="center" vertical="center" wrapText="1"/>
      <protection hidden="1"/>
    </xf>
    <xf numFmtId="14" fontId="3" fillId="0" borderId="15" xfId="51" applyNumberFormat="1" applyFont="1" applyFill="1" applyBorder="1" applyAlignment="1" applyProtection="1">
      <alignment horizontal="center" vertical="center" wrapText="1"/>
      <protection/>
    </xf>
    <xf numFmtId="0" fontId="3" fillId="49" borderId="29" xfId="62" applyFont="1" applyFill="1" applyBorder="1" applyAlignment="1" applyProtection="1">
      <alignment horizontal="center" vertical="center" wrapText="1"/>
      <protection hidden="1"/>
    </xf>
    <xf numFmtId="3" fontId="3" fillId="49" borderId="29" xfId="45" applyNumberFormat="1" applyFont="1" applyFill="1" applyBorder="1" applyAlignment="1" applyProtection="1">
      <alignment horizontal="center" vertical="center" wrapText="1"/>
      <protection/>
    </xf>
    <xf numFmtId="3" fontId="3" fillId="49" borderId="15" xfId="45" applyNumberFormat="1" applyFont="1" applyFill="1" applyBorder="1" applyAlignment="1" applyProtection="1">
      <alignment horizontal="center" vertical="center" wrapText="1"/>
      <protection/>
    </xf>
    <xf numFmtId="1" fontId="3" fillId="49" borderId="15" xfId="45" applyNumberFormat="1" applyFont="1" applyFill="1" applyBorder="1" applyAlignment="1" applyProtection="1">
      <alignment horizontal="center" vertical="center" wrapText="1"/>
      <protection/>
    </xf>
    <xf numFmtId="3" fontId="15" fillId="6" borderId="29" xfId="45" applyNumberFormat="1" applyFont="1" applyFill="1" applyBorder="1" applyAlignment="1" applyProtection="1">
      <alignment horizontal="center" vertical="center" wrapText="1"/>
      <protection/>
    </xf>
    <xf numFmtId="174" fontId="3" fillId="37" borderId="15" xfId="62" applyNumberFormat="1" applyFont="1" applyFill="1" applyBorder="1" applyAlignment="1" applyProtection="1">
      <alignment horizontal="center" vertical="center" wrapText="1"/>
      <protection hidden="1"/>
    </xf>
    <xf numFmtId="9" fontId="3" fillId="37" borderId="15" xfId="70" applyNumberFormat="1" applyFont="1" applyFill="1" applyBorder="1" applyAlignment="1" applyProtection="1">
      <alignment horizontal="center" vertical="center" wrapText="1"/>
      <protection hidden="1"/>
    </xf>
    <xf numFmtId="0" fontId="142" fillId="43" borderId="30" xfId="0" applyFont="1" applyFill="1" applyBorder="1" applyAlignment="1" applyProtection="1">
      <alignment vertical="center" wrapText="1"/>
      <protection/>
    </xf>
    <xf numFmtId="0" fontId="142" fillId="43" borderId="31" xfId="0" applyFont="1" applyFill="1" applyBorder="1" applyAlignment="1" applyProtection="1">
      <alignment vertical="center" wrapText="1"/>
      <protection/>
    </xf>
    <xf numFmtId="0" fontId="142" fillId="43" borderId="15" xfId="0" applyFont="1" applyFill="1" applyBorder="1" applyAlignment="1" applyProtection="1">
      <alignment horizontal="center" vertical="center" wrapText="1"/>
      <protection hidden="1"/>
    </xf>
    <xf numFmtId="0" fontId="3" fillId="0" borderId="20" xfId="62" applyFont="1" applyFill="1" applyBorder="1" applyAlignment="1" applyProtection="1">
      <alignment horizontal="center" vertical="center" wrapText="1"/>
      <protection hidden="1"/>
    </xf>
    <xf numFmtId="10" fontId="3" fillId="37" borderId="15" xfId="70" applyNumberFormat="1" applyFont="1" applyFill="1" applyBorder="1" applyAlignment="1" applyProtection="1">
      <alignment horizontal="center" vertical="center" wrapText="1"/>
      <protection hidden="1"/>
    </xf>
    <xf numFmtId="3" fontId="15" fillId="6" borderId="15" xfId="45" applyNumberFormat="1" applyFont="1" applyFill="1" applyBorder="1" applyAlignment="1" applyProtection="1">
      <alignment horizontal="center" vertical="center" wrapText="1"/>
      <protection/>
    </xf>
    <xf numFmtId="0" fontId="3" fillId="0" borderId="15" xfId="62" applyFont="1" applyFill="1" applyBorder="1" applyAlignment="1" applyProtection="1">
      <alignment horizontal="center" vertical="center" wrapText="1"/>
      <protection hidden="1"/>
    </xf>
    <xf numFmtId="0" fontId="3" fillId="41" borderId="15" xfId="61" applyFont="1" applyFill="1" applyBorder="1" applyAlignment="1" applyProtection="1">
      <alignment horizontal="center" vertical="center" wrapText="1"/>
      <protection hidden="1"/>
    </xf>
    <xf numFmtId="0" fontId="15" fillId="0" borderId="15" xfId="45" applyFont="1" applyFill="1" applyBorder="1" applyAlignment="1">
      <alignment horizontal="center" vertical="center" wrapText="1"/>
      <protection/>
    </xf>
    <xf numFmtId="9" fontId="15" fillId="0" borderId="15" xfId="67" applyFont="1" applyFill="1" applyBorder="1" applyAlignment="1">
      <alignment horizontal="center" vertical="center" wrapText="1"/>
    </xf>
    <xf numFmtId="0" fontId="15" fillId="0" borderId="15" xfId="61" applyFont="1" applyFill="1" applyBorder="1" applyAlignment="1" applyProtection="1">
      <alignment horizontal="center" vertical="center" wrapText="1"/>
      <protection hidden="1"/>
    </xf>
    <xf numFmtId="9" fontId="3" fillId="50" borderId="15" xfId="67" applyFont="1" applyFill="1" applyBorder="1" applyAlignment="1" applyProtection="1">
      <alignment horizontal="center" vertical="center" wrapText="1"/>
      <protection hidden="1"/>
    </xf>
    <xf numFmtId="0" fontId="3" fillId="50" borderId="15" xfId="62" applyFont="1" applyFill="1" applyBorder="1" applyAlignment="1" applyProtection="1">
      <alignment horizontal="center" vertical="center" wrapText="1"/>
      <protection hidden="1"/>
    </xf>
    <xf numFmtId="174" fontId="3" fillId="0" borderId="21" xfId="62" applyNumberFormat="1" applyFont="1" applyFill="1" applyBorder="1" applyAlignment="1" applyProtection="1">
      <alignment horizontal="center" vertical="center" wrapText="1"/>
      <protection hidden="1"/>
    </xf>
    <xf numFmtId="0" fontId="3" fillId="0" borderId="21" xfId="62" applyFont="1" applyFill="1" applyBorder="1" applyAlignment="1" applyProtection="1">
      <alignment horizontal="center" vertical="center" wrapText="1"/>
      <protection hidden="1"/>
    </xf>
    <xf numFmtId="0" fontId="3" fillId="50" borderId="21" xfId="62" applyFont="1" applyFill="1" applyBorder="1" applyAlignment="1" applyProtection="1">
      <alignment horizontal="center" vertical="center" wrapText="1"/>
      <protection hidden="1"/>
    </xf>
    <xf numFmtId="9" fontId="3" fillId="49" borderId="21" xfId="67" applyFont="1" applyFill="1" applyBorder="1" applyAlignment="1" applyProtection="1">
      <alignment horizontal="center" vertical="center" wrapText="1"/>
      <protection hidden="1"/>
    </xf>
    <xf numFmtId="0" fontId="3" fillId="49" borderId="21" xfId="47" applyNumberFormat="1" applyFont="1" applyFill="1" applyBorder="1" applyAlignment="1" applyProtection="1">
      <alignment horizontal="center" vertical="center" wrapText="1"/>
      <protection hidden="1"/>
    </xf>
    <xf numFmtId="9" fontId="15" fillId="0" borderId="15" xfId="45" applyNumberFormat="1" applyFont="1" applyFill="1" applyBorder="1" applyAlignment="1">
      <alignment horizontal="center" vertical="center" wrapText="1"/>
      <protection/>
    </xf>
    <xf numFmtId="14" fontId="3" fillId="0" borderId="21" xfId="51" applyNumberFormat="1" applyFont="1" applyFill="1" applyBorder="1" applyAlignment="1" applyProtection="1">
      <alignment horizontal="center" vertical="center" wrapText="1"/>
      <protection/>
    </xf>
    <xf numFmtId="174" fontId="3" fillId="0" borderId="15" xfId="62" applyNumberFormat="1" applyFont="1" applyFill="1" applyBorder="1" applyAlignment="1" applyProtection="1">
      <alignment horizontal="center" vertical="center" wrapText="1"/>
      <protection hidden="1"/>
    </xf>
    <xf numFmtId="9" fontId="3" fillId="51" borderId="15" xfId="61" applyNumberFormat="1" applyFont="1" applyFill="1" applyBorder="1" applyAlignment="1" applyProtection="1">
      <alignment horizontal="center" vertical="center" wrapText="1"/>
      <protection hidden="1"/>
    </xf>
    <xf numFmtId="0" fontId="3" fillId="0" borderId="15" xfId="45" applyFont="1" applyFill="1" applyBorder="1" applyAlignment="1">
      <alignment horizontal="center" vertical="center" wrapText="1"/>
      <protection/>
    </xf>
    <xf numFmtId="0" fontId="3" fillId="49" borderId="32" xfId="62" applyFont="1" applyFill="1" applyBorder="1" applyAlignment="1" applyProtection="1">
      <alignment horizontal="center" vertical="center" wrapText="1"/>
      <protection hidden="1"/>
    </xf>
    <xf numFmtId="1" fontId="3" fillId="50" borderId="15" xfId="47" applyNumberFormat="1" applyFont="1" applyFill="1" applyBorder="1" applyAlignment="1" applyProtection="1">
      <alignment horizontal="center" vertical="center" wrapText="1"/>
      <protection hidden="1"/>
    </xf>
    <xf numFmtId="0" fontId="3" fillId="0" borderId="15" xfId="61" applyFont="1" applyFill="1" applyBorder="1" applyAlignment="1" applyProtection="1">
      <alignment horizontal="center" vertical="center" wrapText="1"/>
      <protection hidden="1"/>
    </xf>
    <xf numFmtId="9" fontId="3" fillId="0" borderId="15" xfId="67" applyFont="1" applyFill="1" applyBorder="1" applyAlignment="1" applyProtection="1">
      <alignment horizontal="center" vertical="center" wrapText="1"/>
      <protection hidden="1"/>
    </xf>
    <xf numFmtId="0" fontId="16" fillId="52" borderId="21" xfId="45" applyFont="1" applyFill="1" applyBorder="1" applyAlignment="1" applyProtection="1">
      <alignment horizontal="center" vertical="center" wrapText="1"/>
      <protection/>
    </xf>
    <xf numFmtId="174" fontId="14" fillId="39" borderId="15" xfId="45" applyNumberFormat="1" applyFont="1" applyFill="1" applyBorder="1" applyAlignment="1" applyProtection="1">
      <alignment horizontal="center" vertical="center" wrapText="1"/>
      <protection/>
    </xf>
    <xf numFmtId="0" fontId="15" fillId="53" borderId="33" xfId="45" applyFont="1" applyFill="1" applyBorder="1" applyAlignment="1" applyProtection="1">
      <alignment horizontal="center" vertical="center" wrapText="1"/>
      <protection/>
    </xf>
    <xf numFmtId="0" fontId="16" fillId="53" borderId="26" xfId="45" applyFont="1" applyFill="1" applyBorder="1" applyAlignment="1" applyProtection="1">
      <alignment horizontal="center" vertical="center" wrapText="1"/>
      <protection/>
    </xf>
    <xf numFmtId="0" fontId="15" fillId="53" borderId="26" xfId="45" applyFont="1" applyFill="1" applyBorder="1" applyAlignment="1" applyProtection="1">
      <alignment horizontal="center" vertical="center" wrapText="1"/>
      <protection/>
    </xf>
    <xf numFmtId="0" fontId="141" fillId="0" borderId="0" xfId="0" applyFont="1" applyAlignment="1">
      <alignment horizontal="center"/>
    </xf>
    <xf numFmtId="9" fontId="14" fillId="39" borderId="15" xfId="67" applyFont="1" applyFill="1" applyBorder="1" applyAlignment="1" applyProtection="1">
      <alignment horizontal="center" vertical="center" wrapText="1"/>
      <protection/>
    </xf>
    <xf numFmtId="0" fontId="30" fillId="0" borderId="11" xfId="0" applyFont="1" applyBorder="1" applyAlignment="1">
      <alignment horizontal="center" vertical="center" wrapText="1"/>
    </xf>
    <xf numFmtId="0" fontId="27" fillId="0" borderId="0" xfId="0" applyFont="1" applyBorder="1" applyAlignment="1">
      <alignment horizontal="center" vertical="center" wrapText="1"/>
    </xf>
    <xf numFmtId="0" fontId="30" fillId="0" borderId="0" xfId="0" applyFont="1" applyBorder="1" applyAlignment="1">
      <alignment horizontal="center" vertical="center" wrapText="1"/>
    </xf>
    <xf numFmtId="1" fontId="27" fillId="0" borderId="0" xfId="54" applyNumberFormat="1" applyFont="1" applyBorder="1" applyAlignment="1">
      <alignment horizontal="center" vertical="center" wrapText="1"/>
    </xf>
    <xf numFmtId="0" fontId="31" fillId="0" borderId="0" xfId="0" applyFont="1" applyBorder="1" applyAlignment="1">
      <alignment horizontal="center" vertical="center" wrapText="1"/>
    </xf>
    <xf numFmtId="9" fontId="27" fillId="0" borderId="0" xfId="0" applyNumberFormat="1" applyFont="1" applyBorder="1" applyAlignment="1">
      <alignment horizontal="center" vertical="center" wrapText="1"/>
    </xf>
    <xf numFmtId="166" fontId="27" fillId="0" borderId="0" xfId="0" applyNumberFormat="1" applyFont="1" applyBorder="1" applyAlignment="1">
      <alignment horizontal="center" vertical="center" wrapText="1"/>
    </xf>
    <xf numFmtId="1" fontId="27" fillId="0" borderId="0" xfId="0" applyNumberFormat="1" applyFont="1" applyBorder="1" applyAlignment="1">
      <alignment horizontal="center" vertical="center" wrapText="1"/>
    </xf>
    <xf numFmtId="44" fontId="27" fillId="0" borderId="0" xfId="55" applyFont="1" applyBorder="1" applyAlignment="1">
      <alignment horizontal="center" vertical="center" wrapText="1"/>
    </xf>
    <xf numFmtId="171" fontId="27" fillId="0" borderId="0" xfId="0" applyNumberFormat="1" applyFont="1" applyBorder="1" applyAlignment="1">
      <alignment horizontal="center" vertical="center" wrapText="1"/>
    </xf>
    <xf numFmtId="0" fontId="30" fillId="0" borderId="0" xfId="0" applyFont="1" applyAlignment="1">
      <alignment horizontal="center" vertical="center" wrapText="1"/>
    </xf>
    <xf numFmtId="0" fontId="27" fillId="0" borderId="0" xfId="0" applyFont="1" applyAlignment="1">
      <alignment horizontal="center" vertical="center" wrapText="1"/>
    </xf>
    <xf numFmtId="0" fontId="30" fillId="0" borderId="11" xfId="45" applyFont="1" applyFill="1" applyBorder="1" applyAlignment="1">
      <alignment horizontal="center" vertical="center" wrapText="1"/>
      <protection/>
    </xf>
    <xf numFmtId="0" fontId="27" fillId="0" borderId="0" xfId="45" applyFont="1" applyFill="1" applyBorder="1" applyAlignment="1">
      <alignment horizontal="center" vertical="center" wrapText="1"/>
      <protection/>
    </xf>
    <xf numFmtId="0" fontId="30" fillId="0" borderId="0" xfId="45" applyFont="1" applyFill="1" applyBorder="1" applyAlignment="1">
      <alignment horizontal="center" vertical="center" wrapText="1"/>
      <protection/>
    </xf>
    <xf numFmtId="1" fontId="30" fillId="0" borderId="0" xfId="54" applyNumberFormat="1" applyFont="1" applyFill="1" applyBorder="1" applyAlignment="1" applyProtection="1">
      <alignment horizontal="center" vertical="center" wrapText="1"/>
      <protection/>
    </xf>
    <xf numFmtId="9" fontId="30" fillId="0" borderId="0" xfId="45" applyNumberFormat="1" applyFont="1" applyFill="1" applyBorder="1" applyAlignment="1">
      <alignment horizontal="center" vertical="center" wrapText="1"/>
      <protection/>
    </xf>
    <xf numFmtId="166" fontId="30" fillId="0" borderId="0" xfId="45" applyNumberFormat="1" applyFont="1" applyFill="1" applyBorder="1" applyAlignment="1">
      <alignment horizontal="center" vertical="center" wrapText="1"/>
      <protection/>
    </xf>
    <xf numFmtId="44" fontId="30" fillId="0" borderId="0" xfId="55" applyFont="1" applyFill="1" applyBorder="1" applyAlignment="1">
      <alignment horizontal="center" vertical="center" wrapText="1"/>
    </xf>
    <xf numFmtId="164" fontId="30" fillId="0" borderId="0" xfId="45" applyNumberFormat="1" applyFont="1" applyFill="1" applyBorder="1" applyAlignment="1">
      <alignment horizontal="center" vertical="center" wrapText="1"/>
      <protection/>
    </xf>
    <xf numFmtId="0" fontId="34" fillId="0" borderId="0" xfId="0" applyFont="1" applyAlignment="1">
      <alignment horizontal="center" vertical="center" wrapText="1"/>
    </xf>
    <xf numFmtId="0" fontId="38" fillId="46" borderId="15" xfId="0" applyFont="1" applyFill="1" applyBorder="1" applyAlignment="1">
      <alignment horizontal="center" vertical="center" wrapText="1"/>
    </xf>
    <xf numFmtId="0" fontId="37" fillId="46" borderId="15" xfId="0" applyFont="1" applyFill="1" applyBorder="1" applyAlignment="1">
      <alignment horizontal="center" vertical="center" wrapText="1"/>
    </xf>
    <xf numFmtId="9" fontId="37" fillId="46" borderId="15" xfId="71" applyFont="1" applyFill="1" applyBorder="1" applyAlignment="1">
      <alignment horizontal="center" vertical="center" wrapText="1"/>
    </xf>
    <xf numFmtId="14" fontId="37" fillId="46" borderId="15" xfId="50" applyNumberFormat="1" applyFont="1" applyFill="1" applyBorder="1" applyAlignment="1">
      <alignment horizontal="center" vertical="center" wrapText="1"/>
    </xf>
    <xf numFmtId="44" fontId="37" fillId="46" borderId="15" xfId="55" applyFont="1" applyFill="1" applyBorder="1" applyAlignment="1" applyProtection="1">
      <alignment horizontal="center" vertical="center" wrapText="1"/>
      <protection hidden="1"/>
    </xf>
    <xf numFmtId="171" fontId="37" fillId="46" borderId="15" xfId="61" applyNumberFormat="1" applyFont="1" applyFill="1" applyBorder="1" applyAlignment="1" applyProtection="1">
      <alignment horizontal="center" vertical="center" wrapText="1"/>
      <protection hidden="1"/>
    </xf>
    <xf numFmtId="0" fontId="40" fillId="46" borderId="0" xfId="0" applyFont="1" applyFill="1" applyAlignment="1">
      <alignment horizontal="center" vertical="center" wrapText="1"/>
    </xf>
    <xf numFmtId="0" fontId="38" fillId="0" borderId="15" xfId="0" applyFont="1" applyFill="1" applyBorder="1" applyAlignment="1">
      <alignment horizontal="center" vertical="center" wrapText="1"/>
    </xf>
    <xf numFmtId="0" fontId="37" fillId="0" borderId="15" xfId="0" applyFont="1" applyFill="1" applyBorder="1" applyAlignment="1">
      <alignment horizontal="center" vertical="center" wrapText="1"/>
    </xf>
    <xf numFmtId="9" fontId="37" fillId="0" borderId="15" xfId="71" applyFont="1" applyFill="1" applyBorder="1" applyAlignment="1">
      <alignment horizontal="center" vertical="center" wrapText="1"/>
    </xf>
    <xf numFmtId="44" fontId="37" fillId="0" borderId="15" xfId="55" applyFont="1" applyFill="1" applyBorder="1" applyAlignment="1" applyProtection="1">
      <alignment horizontal="center" vertical="center" wrapText="1"/>
      <protection hidden="1"/>
    </xf>
    <xf numFmtId="171" fontId="37" fillId="0" borderId="15" xfId="61" applyNumberFormat="1" applyFont="1" applyFill="1" applyBorder="1" applyAlignment="1" applyProtection="1">
      <alignment horizontal="center" vertical="center" wrapText="1"/>
      <protection hidden="1"/>
    </xf>
    <xf numFmtId="0" fontId="40" fillId="0" borderId="0" xfId="0" applyFont="1" applyFill="1" applyAlignment="1">
      <alignment horizontal="center" vertical="center" wrapText="1"/>
    </xf>
    <xf numFmtId="0" fontId="35" fillId="54" borderId="15" xfId="0" applyFont="1" applyFill="1" applyBorder="1" applyAlignment="1">
      <alignment horizontal="center" vertical="center" wrapText="1"/>
    </xf>
    <xf numFmtId="0" fontId="41" fillId="54" borderId="15" xfId="0" applyFont="1" applyFill="1" applyBorder="1" applyAlignment="1">
      <alignment horizontal="center" vertical="center" wrapText="1"/>
    </xf>
    <xf numFmtId="9" fontId="35" fillId="54" borderId="15" xfId="71" applyFont="1" applyFill="1" applyBorder="1" applyAlignment="1">
      <alignment horizontal="center" vertical="center" wrapText="1"/>
    </xf>
    <xf numFmtId="44" fontId="35" fillId="54" borderId="21" xfId="55" applyFont="1" applyFill="1" applyBorder="1" applyAlignment="1">
      <alignment horizontal="center" vertical="center" wrapText="1"/>
    </xf>
    <xf numFmtId="44" fontId="35" fillId="54" borderId="15" xfId="55" applyFont="1" applyFill="1" applyBorder="1" applyAlignment="1">
      <alignment horizontal="center" vertical="center" wrapText="1"/>
    </xf>
    <xf numFmtId="171" fontId="35" fillId="54" borderId="15" xfId="0" applyNumberFormat="1" applyFont="1" applyFill="1" applyBorder="1" applyAlignment="1">
      <alignment horizontal="center" vertical="center" wrapText="1"/>
    </xf>
    <xf numFmtId="0" fontId="42" fillId="46" borderId="0" xfId="0" applyFont="1" applyFill="1" applyAlignment="1">
      <alignment horizontal="center" vertical="center" wrapText="1"/>
    </xf>
    <xf numFmtId="0" fontId="37" fillId="36" borderId="15" xfId="0" applyFont="1" applyFill="1" applyBorder="1" applyAlignment="1">
      <alignment horizontal="center" vertical="center" wrapText="1"/>
    </xf>
    <xf numFmtId="0" fontId="37" fillId="46" borderId="15" xfId="61" applyFont="1" applyFill="1" applyBorder="1" applyAlignment="1" applyProtection="1">
      <alignment horizontal="center" vertical="center" wrapText="1"/>
      <protection hidden="1"/>
    </xf>
    <xf numFmtId="0" fontId="38" fillId="36" borderId="15" xfId="61" applyFont="1" applyFill="1" applyBorder="1" applyAlignment="1" applyProtection="1">
      <alignment horizontal="center" vertical="center" wrapText="1"/>
      <protection hidden="1"/>
    </xf>
    <xf numFmtId="0" fontId="163" fillId="0" borderId="15" xfId="61" applyFont="1" applyFill="1" applyBorder="1" applyAlignment="1" applyProtection="1">
      <alignment horizontal="center" vertical="center" wrapText="1"/>
      <protection hidden="1"/>
    </xf>
    <xf numFmtId="0" fontId="163" fillId="36" borderId="15" xfId="61" applyFont="1" applyFill="1" applyBorder="1" applyAlignment="1" applyProtection="1">
      <alignment horizontal="center" vertical="center" wrapText="1"/>
      <protection hidden="1"/>
    </xf>
    <xf numFmtId="1" fontId="163" fillId="36" borderId="15" xfId="61" applyNumberFormat="1" applyFont="1" applyFill="1" applyBorder="1" applyAlignment="1" applyProtection="1">
      <alignment horizontal="center" vertical="center" wrapText="1"/>
      <protection hidden="1"/>
    </xf>
    <xf numFmtId="0" fontId="37" fillId="36" borderId="15" xfId="61" applyFont="1" applyFill="1" applyBorder="1" applyAlignment="1" applyProtection="1">
      <alignment horizontal="center" vertical="center" wrapText="1"/>
      <protection hidden="1"/>
    </xf>
    <xf numFmtId="0" fontId="163" fillId="46" borderId="15" xfId="61" applyFont="1" applyFill="1" applyBorder="1" applyAlignment="1" applyProtection="1">
      <alignment horizontal="center" vertical="center" wrapText="1"/>
      <protection hidden="1"/>
    </xf>
    <xf numFmtId="9" fontId="37" fillId="36" borderId="15" xfId="67" applyFont="1" applyFill="1" applyBorder="1" applyAlignment="1" applyProtection="1">
      <alignment horizontal="center" vertical="center" wrapText="1"/>
      <protection hidden="1"/>
    </xf>
    <xf numFmtId="14" fontId="37" fillId="36" borderId="15" xfId="50" applyNumberFormat="1" applyFont="1" applyFill="1" applyBorder="1" applyAlignment="1">
      <alignment horizontal="center" vertical="center" wrapText="1"/>
    </xf>
    <xf numFmtId="44" fontId="38" fillId="46" borderId="15" xfId="55" applyFont="1" applyFill="1" applyBorder="1" applyAlignment="1" applyProtection="1">
      <alignment horizontal="center" vertical="center" wrapText="1"/>
      <protection hidden="1"/>
    </xf>
    <xf numFmtId="171" fontId="38" fillId="46" borderId="15" xfId="61" applyNumberFormat="1" applyFont="1" applyFill="1" applyBorder="1" applyAlignment="1" applyProtection="1">
      <alignment horizontal="center" vertical="center" wrapText="1"/>
      <protection hidden="1"/>
    </xf>
    <xf numFmtId="0" fontId="37" fillId="50" borderId="15" xfId="62" applyFont="1" applyFill="1" applyBorder="1" applyAlignment="1" applyProtection="1">
      <alignment horizontal="center" vertical="center" wrapText="1"/>
      <protection hidden="1"/>
    </xf>
    <xf numFmtId="0" fontId="37" fillId="0" borderId="15" xfId="45" applyFont="1" applyFill="1" applyBorder="1" applyAlignment="1">
      <alignment horizontal="center" vertical="center" wrapText="1"/>
      <protection/>
    </xf>
    <xf numFmtId="1" fontId="37" fillId="50" borderId="15" xfId="47" applyNumberFormat="1" applyFont="1" applyFill="1" applyBorder="1" applyAlignment="1" applyProtection="1">
      <alignment horizontal="center" vertical="center" wrapText="1"/>
      <protection hidden="1"/>
    </xf>
    <xf numFmtId="9" fontId="37" fillId="36" borderId="15" xfId="71" applyFont="1" applyFill="1" applyBorder="1" applyAlignment="1">
      <alignment horizontal="center" vertical="center" wrapText="1"/>
    </xf>
    <xf numFmtId="1" fontId="37" fillId="46" borderId="15" xfId="54" applyNumberFormat="1" applyFont="1" applyFill="1" applyBorder="1" applyAlignment="1" applyProtection="1">
      <alignment horizontal="center" vertical="center" wrapText="1"/>
      <protection hidden="1"/>
    </xf>
    <xf numFmtId="0" fontId="37" fillId="46" borderId="0" xfId="0" applyFont="1" applyFill="1" applyAlignment="1">
      <alignment horizontal="center" vertical="center" wrapText="1"/>
    </xf>
    <xf numFmtId="9" fontId="35" fillId="54" borderId="15" xfId="0" applyNumberFormat="1" applyFont="1" applyFill="1" applyBorder="1" applyAlignment="1">
      <alignment horizontal="center" vertical="center" wrapText="1"/>
    </xf>
    <xf numFmtId="0" fontId="163" fillId="36" borderId="15" xfId="0" applyFont="1" applyFill="1" applyBorder="1" applyAlignment="1">
      <alignment horizontal="center" vertical="center" wrapText="1"/>
    </xf>
    <xf numFmtId="1" fontId="37" fillId="36" borderId="15" xfId="67" applyNumberFormat="1" applyFont="1" applyFill="1" applyBorder="1" applyAlignment="1">
      <alignment horizontal="center" vertical="center" wrapText="1"/>
    </xf>
    <xf numFmtId="1" fontId="163" fillId="36" borderId="15" xfId="67" applyNumberFormat="1" applyFont="1" applyFill="1" applyBorder="1" applyAlignment="1">
      <alignment horizontal="center" vertical="center" wrapText="1"/>
    </xf>
    <xf numFmtId="0" fontId="35" fillId="54" borderId="21" xfId="0" applyFont="1" applyFill="1" applyBorder="1" applyAlignment="1">
      <alignment horizontal="center" vertical="center" wrapText="1"/>
    </xf>
    <xf numFmtId="0" fontId="41" fillId="54" borderId="21" xfId="0" applyFont="1" applyFill="1" applyBorder="1" applyAlignment="1">
      <alignment horizontal="center" vertical="center" wrapText="1"/>
    </xf>
    <xf numFmtId="9" fontId="35" fillId="54" borderId="21" xfId="0" applyNumberFormat="1" applyFont="1" applyFill="1" applyBorder="1" applyAlignment="1">
      <alignment horizontal="center" vertical="center" wrapText="1"/>
    </xf>
    <xf numFmtId="171" fontId="35" fillId="54" borderId="21" xfId="0" applyNumberFormat="1" applyFont="1" applyFill="1" applyBorder="1" applyAlignment="1">
      <alignment horizontal="center" vertical="center" wrapText="1"/>
    </xf>
    <xf numFmtId="1" fontId="35" fillId="54" borderId="15" xfId="0" applyNumberFormat="1" applyFont="1" applyFill="1" applyBorder="1" applyAlignment="1">
      <alignment horizontal="center" vertical="center" wrapText="1"/>
    </xf>
    <xf numFmtId="0" fontId="30" fillId="46" borderId="0" xfId="0" applyFont="1" applyFill="1" applyAlignment="1">
      <alignment horizontal="center" vertical="center" wrapText="1"/>
    </xf>
    <xf numFmtId="0" fontId="164" fillId="0" borderId="0" xfId="0" applyFont="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Alignment="1">
      <alignment horizontal="center" vertical="center" wrapText="1"/>
    </xf>
    <xf numFmtId="1" fontId="27" fillId="0" borderId="0" xfId="0" applyNumberFormat="1" applyFont="1" applyAlignment="1">
      <alignment horizontal="center" vertical="center" wrapText="1"/>
    </xf>
    <xf numFmtId="44" fontId="27" fillId="0" borderId="0" xfId="55" applyFont="1" applyAlignment="1">
      <alignment horizontal="center" vertical="center" wrapText="1"/>
    </xf>
    <xf numFmtId="171" fontId="27" fillId="0" borderId="0" xfId="0" applyNumberFormat="1" applyFont="1" applyAlignment="1">
      <alignment horizontal="center" vertical="center" wrapText="1"/>
    </xf>
    <xf numFmtId="0" fontId="164" fillId="46" borderId="0" xfId="0" applyFont="1" applyFill="1" applyAlignment="1">
      <alignment horizontal="center" vertical="center" wrapText="1"/>
    </xf>
    <xf numFmtId="44" fontId="164" fillId="0" borderId="0" xfId="55" applyFont="1" applyAlignment="1">
      <alignment horizontal="center" vertical="center" wrapText="1"/>
    </xf>
    <xf numFmtId="0" fontId="35" fillId="54" borderId="15" xfId="0" applyFont="1" applyFill="1" applyBorder="1" applyAlignment="1">
      <alignment horizontal="left" vertical="center" wrapText="1"/>
    </xf>
    <xf numFmtId="0" fontId="37" fillId="0" borderId="29" xfId="61" applyFont="1" applyFill="1" applyBorder="1" applyAlignment="1" applyProtection="1">
      <alignment horizontal="left" vertical="center" wrapText="1"/>
      <protection hidden="1"/>
    </xf>
    <xf numFmtId="0" fontId="38" fillId="0" borderId="29" xfId="61" applyFont="1" applyFill="1" applyBorder="1" applyAlignment="1" applyProtection="1">
      <alignment horizontal="left" vertical="center" wrapText="1"/>
      <protection hidden="1"/>
    </xf>
    <xf numFmtId="0" fontId="35" fillId="54" borderId="21" xfId="0" applyFont="1" applyFill="1" applyBorder="1" applyAlignment="1">
      <alignment horizontal="left" vertical="center" wrapText="1"/>
    </xf>
    <xf numFmtId="171" fontId="144" fillId="40" borderId="34" xfId="61" applyNumberFormat="1" applyFont="1" applyFill="1" applyBorder="1" applyAlignment="1" applyProtection="1">
      <alignment horizontal="center" vertical="center" wrapText="1"/>
      <protection hidden="1" locked="0"/>
    </xf>
    <xf numFmtId="174" fontId="154" fillId="47" borderId="35" xfId="65" applyNumberFormat="1" applyFont="1" applyFill="1" applyBorder="1" applyAlignment="1">
      <alignment horizontal="center" vertical="center" wrapText="1"/>
      <protection/>
    </xf>
    <xf numFmtId="174" fontId="155" fillId="47" borderId="35" xfId="65" applyNumberFormat="1" applyFont="1" applyFill="1" applyBorder="1" applyAlignment="1">
      <alignment horizontal="center" vertical="center" wrapText="1"/>
      <protection/>
    </xf>
    <xf numFmtId="171" fontId="154" fillId="43" borderId="36" xfId="0" applyNumberFormat="1" applyFont="1" applyFill="1" applyBorder="1" applyAlignment="1" applyProtection="1">
      <alignment horizontal="center" vertical="center" wrapText="1"/>
      <protection hidden="1"/>
    </xf>
    <xf numFmtId="0" fontId="165" fillId="0" borderId="0" xfId="0" applyFont="1" applyAlignment="1">
      <alignment/>
    </xf>
    <xf numFmtId="9" fontId="3" fillId="36" borderId="15" xfId="71" applyFont="1" applyFill="1" applyBorder="1" applyAlignment="1">
      <alignment horizontal="center" vertical="center" wrapText="1"/>
    </xf>
    <xf numFmtId="0" fontId="10" fillId="38" borderId="15" xfId="61" applyFont="1" applyFill="1" applyBorder="1" applyAlignment="1" applyProtection="1" quotePrefix="1">
      <alignment horizontal="center" vertical="center" wrapText="1"/>
      <protection hidden="1"/>
    </xf>
    <xf numFmtId="0" fontId="148" fillId="37" borderId="0" xfId="45" applyFont="1" applyFill="1" applyAlignment="1">
      <alignment horizontal="center" vertical="center" wrapText="1"/>
      <protection/>
    </xf>
    <xf numFmtId="0" fontId="16" fillId="55" borderId="28" xfId="45" applyFont="1" applyFill="1" applyBorder="1" applyAlignment="1" applyProtection="1">
      <alignment horizontal="center" vertical="center" wrapText="1"/>
      <protection/>
    </xf>
    <xf numFmtId="0" fontId="16" fillId="55" borderId="15" xfId="45" applyFont="1" applyFill="1" applyBorder="1" applyAlignment="1" applyProtection="1">
      <alignment horizontal="center" vertical="center" wrapText="1"/>
      <protection/>
    </xf>
    <xf numFmtId="0" fontId="10" fillId="55" borderId="15" xfId="45" applyFont="1" applyFill="1" applyBorder="1" applyAlignment="1" applyProtection="1">
      <alignment horizontal="center" vertical="center" wrapText="1"/>
      <protection/>
    </xf>
    <xf numFmtId="0" fontId="0" fillId="36" borderId="0" xfId="0" applyFill="1" applyAlignment="1">
      <alignment/>
    </xf>
    <xf numFmtId="0" fontId="14" fillId="39" borderId="37" xfId="62" applyFont="1" applyFill="1" applyBorder="1" applyAlignment="1" applyProtection="1">
      <alignment horizontal="center" vertical="center" wrapText="1"/>
      <protection hidden="1"/>
    </xf>
    <xf numFmtId="0" fontId="142" fillId="36" borderId="15" xfId="0" applyFont="1" applyFill="1" applyBorder="1" applyAlignment="1" applyProtection="1">
      <alignment horizontal="center" vertical="center" wrapText="1"/>
      <protection/>
    </xf>
    <xf numFmtId="0" fontId="142" fillId="36" borderId="30" xfId="0" applyFont="1" applyFill="1" applyBorder="1" applyAlignment="1" applyProtection="1">
      <alignment vertical="center" wrapText="1"/>
      <protection/>
    </xf>
    <xf numFmtId="0" fontId="142" fillId="36" borderId="38" xfId="0" applyFont="1" applyFill="1" applyBorder="1" applyAlignment="1" applyProtection="1">
      <alignment horizontal="center" vertical="center" wrapText="1"/>
      <protection hidden="1"/>
    </xf>
    <xf numFmtId="10" fontId="142" fillId="36" borderId="38" xfId="0" applyNumberFormat="1" applyFont="1" applyFill="1" applyBorder="1" applyAlignment="1" applyProtection="1">
      <alignment horizontal="center" vertical="center" wrapText="1"/>
      <protection hidden="1"/>
    </xf>
    <xf numFmtId="0" fontId="142" fillId="36" borderId="15" xfId="0" applyFont="1" applyFill="1" applyBorder="1" applyAlignment="1" applyProtection="1">
      <alignment horizontal="center" vertical="center" wrapText="1"/>
      <protection hidden="1"/>
    </xf>
    <xf numFmtId="0" fontId="11" fillId="0" borderId="0" xfId="0" applyFont="1" applyFill="1" applyAlignment="1">
      <alignment horizontal="center" vertical="center" wrapText="1"/>
    </xf>
    <xf numFmtId="0" fontId="141" fillId="0" borderId="39" xfId="0" applyFont="1" applyBorder="1" applyAlignment="1" applyProtection="1">
      <alignment horizontal="center"/>
      <protection locked="0"/>
    </xf>
    <xf numFmtId="0" fontId="10" fillId="38" borderId="11" xfId="61" applyFont="1" applyFill="1" applyBorder="1" applyAlignment="1" applyProtection="1">
      <alignment horizontal="center" vertical="center" wrapText="1"/>
      <protection hidden="1" locked="0"/>
    </xf>
    <xf numFmtId="0" fontId="10" fillId="38" borderId="11" xfId="61" applyFont="1" applyFill="1" applyBorder="1" applyAlignment="1" applyProtection="1">
      <alignment vertical="center" wrapText="1"/>
      <protection hidden="1" locked="0"/>
    </xf>
    <xf numFmtId="0" fontId="10" fillId="38" borderId="40" xfId="61" applyFont="1" applyFill="1" applyBorder="1" applyAlignment="1" applyProtection="1">
      <alignment horizontal="center" vertical="center" wrapText="1"/>
      <protection hidden="1" locked="0"/>
    </xf>
    <xf numFmtId="0" fontId="142" fillId="43" borderId="41" xfId="0" applyFont="1" applyFill="1" applyBorder="1" applyAlignment="1" applyProtection="1">
      <alignment horizontal="center" vertical="center" wrapText="1"/>
      <protection locked="0"/>
    </xf>
    <xf numFmtId="0" fontId="141" fillId="36" borderId="15" xfId="0" applyFont="1" applyFill="1" applyBorder="1" applyAlignment="1" applyProtection="1">
      <alignment horizontal="center" vertical="center" wrapText="1"/>
      <protection locked="0"/>
    </xf>
    <xf numFmtId="0" fontId="142" fillId="36" borderId="15" xfId="0" applyFont="1" applyFill="1" applyBorder="1" applyAlignment="1" applyProtection="1">
      <alignment horizontal="center" vertical="center" wrapText="1"/>
      <protection locked="0"/>
    </xf>
    <xf numFmtId="0" fontId="141" fillId="36" borderId="15" xfId="0" applyFont="1" applyFill="1" applyBorder="1" applyAlignment="1" applyProtection="1">
      <alignment horizontal="center" vertical="center"/>
      <protection locked="0"/>
    </xf>
    <xf numFmtId="0" fontId="142" fillId="56" borderId="15" xfId="61" applyFont="1" applyFill="1" applyBorder="1" applyAlignment="1" applyProtection="1">
      <alignment horizontal="center" vertical="center" wrapText="1"/>
      <protection hidden="1" locked="0"/>
    </xf>
    <xf numFmtId="171" fontId="37" fillId="36" borderId="15" xfId="61" applyNumberFormat="1" applyFont="1" applyFill="1" applyBorder="1" applyAlignment="1" applyProtection="1">
      <alignment horizontal="center" vertical="center" wrapText="1"/>
      <protection hidden="1"/>
    </xf>
    <xf numFmtId="43" fontId="153" fillId="0" borderId="0" xfId="47" applyFont="1" applyAlignment="1">
      <alignment/>
    </xf>
    <xf numFmtId="43" fontId="153" fillId="0" borderId="0" xfId="0" applyNumberFormat="1" applyFont="1" applyAlignment="1">
      <alignment/>
    </xf>
    <xf numFmtId="0" fontId="162" fillId="40" borderId="38" xfId="0" applyFont="1" applyFill="1" applyBorder="1" applyAlignment="1" applyProtection="1">
      <alignment horizontal="center" vertical="center" wrapText="1"/>
      <protection hidden="1"/>
    </xf>
    <xf numFmtId="0" fontId="166" fillId="0" borderId="0" xfId="0" applyFont="1" applyAlignment="1">
      <alignment/>
    </xf>
    <xf numFmtId="0" fontId="141" fillId="0" borderId="29" xfId="0" applyFont="1" applyFill="1" applyBorder="1" applyAlignment="1" applyProtection="1">
      <alignment horizontal="center" vertical="center" wrapText="1"/>
      <protection/>
    </xf>
    <xf numFmtId="0" fontId="160" fillId="0" borderId="0" xfId="0" applyFont="1" applyBorder="1" applyAlignment="1" applyProtection="1">
      <alignment vertical="center" wrapText="1"/>
      <protection hidden="1"/>
    </xf>
    <xf numFmtId="0" fontId="160" fillId="0" borderId="38" xfId="0" applyFont="1" applyBorder="1" applyAlignment="1" applyProtection="1">
      <alignment vertical="center" wrapText="1"/>
      <protection hidden="1"/>
    </xf>
    <xf numFmtId="0" fontId="142" fillId="57" borderId="42" xfId="45" applyFont="1" applyFill="1" applyBorder="1" applyAlignment="1" applyProtection="1">
      <alignment horizontal="center" vertical="center" wrapText="1"/>
      <protection/>
    </xf>
    <xf numFmtId="0" fontId="142" fillId="57" borderId="13" xfId="45" applyFont="1" applyFill="1" applyBorder="1" applyAlignment="1" applyProtection="1">
      <alignment horizontal="center" vertical="center" wrapText="1"/>
      <protection/>
    </xf>
    <xf numFmtId="0" fontId="141" fillId="0" borderId="15" xfId="45" applyFont="1" applyBorder="1" applyAlignment="1" applyProtection="1">
      <alignment horizontal="center" vertical="center" wrapText="1"/>
      <protection/>
    </xf>
    <xf numFmtId="0" fontId="141" fillId="0" borderId="15" xfId="45" applyFont="1" applyFill="1" applyBorder="1" applyAlignment="1" applyProtection="1">
      <alignment horizontal="center" vertical="center" wrapText="1"/>
      <protection/>
    </xf>
    <xf numFmtId="14" fontId="141" fillId="0" borderId="15" xfId="51" applyNumberFormat="1" applyFont="1" applyFill="1" applyBorder="1" applyAlignment="1" applyProtection="1">
      <alignment horizontal="center" vertical="center" wrapText="1"/>
      <protection/>
    </xf>
    <xf numFmtId="1" fontId="16" fillId="2" borderId="15" xfId="45" applyNumberFormat="1" applyFont="1" applyFill="1" applyBorder="1" applyAlignment="1" applyProtection="1">
      <alignment horizontal="center" vertical="center" wrapText="1"/>
      <protection/>
    </xf>
    <xf numFmtId="167" fontId="3" fillId="37" borderId="43" xfId="55" applyNumberFormat="1" applyFont="1" applyFill="1" applyBorder="1" applyAlignment="1" applyProtection="1">
      <alignment horizontal="center" vertical="center" wrapText="1"/>
      <protection hidden="1"/>
    </xf>
    <xf numFmtId="0" fontId="142" fillId="52" borderId="10" xfId="45" applyFont="1" applyFill="1" applyBorder="1" applyAlignment="1" applyProtection="1">
      <alignment horizontal="center" vertical="center" wrapText="1"/>
      <protection/>
    </xf>
    <xf numFmtId="0" fontId="142" fillId="52" borderId="44" xfId="45" applyFont="1" applyFill="1" applyBorder="1" applyAlignment="1" applyProtection="1">
      <alignment horizontal="center" vertical="center" wrapText="1"/>
      <protection/>
    </xf>
    <xf numFmtId="0" fontId="142" fillId="52" borderId="45" xfId="45" applyFont="1" applyFill="1" applyBorder="1" applyAlignment="1" applyProtection="1">
      <alignment horizontal="center" vertical="center" wrapText="1"/>
      <protection/>
    </xf>
    <xf numFmtId="9" fontId="142" fillId="52" borderId="45" xfId="45" applyNumberFormat="1" applyFont="1" applyFill="1" applyBorder="1" applyAlignment="1" applyProtection="1">
      <alignment horizontal="center" vertical="center" wrapText="1"/>
      <protection/>
    </xf>
    <xf numFmtId="167" fontId="16" fillId="52" borderId="45" xfId="55" applyNumberFormat="1" applyFont="1" applyFill="1" applyBorder="1" applyAlignment="1" applyProtection="1">
      <alignment horizontal="center" vertical="center" wrapText="1"/>
      <protection/>
    </xf>
    <xf numFmtId="167" fontId="16" fillId="52" borderId="46" xfId="55" applyNumberFormat="1" applyFont="1" applyFill="1" applyBorder="1" applyAlignment="1" applyProtection="1">
      <alignment horizontal="center" vertical="center" wrapText="1"/>
      <protection/>
    </xf>
    <xf numFmtId="10" fontId="141" fillId="37" borderId="15" xfId="70" applyNumberFormat="1" applyFont="1" applyFill="1" applyBorder="1" applyAlignment="1" applyProtection="1">
      <alignment horizontal="center" vertical="center" wrapText="1"/>
      <protection hidden="1"/>
    </xf>
    <xf numFmtId="167" fontId="3" fillId="0" borderId="15" xfId="55" applyNumberFormat="1" applyFont="1" applyFill="1" applyBorder="1" applyAlignment="1" applyProtection="1">
      <alignment horizontal="center" vertical="center" wrapText="1"/>
      <protection hidden="1"/>
    </xf>
    <xf numFmtId="9" fontId="141" fillId="0" borderId="15" xfId="70" applyNumberFormat="1" applyFont="1" applyFill="1" applyBorder="1" applyAlignment="1" applyProtection="1">
      <alignment horizontal="center" vertical="center" wrapText="1"/>
      <protection hidden="1"/>
    </xf>
    <xf numFmtId="1" fontId="141" fillId="0" borderId="15" xfId="51" applyNumberFormat="1" applyFont="1" applyFill="1" applyBorder="1" applyAlignment="1" applyProtection="1">
      <alignment horizontal="center" vertical="center" wrapText="1"/>
      <protection hidden="1"/>
    </xf>
    <xf numFmtId="9" fontId="141" fillId="0" borderId="15" xfId="70" applyFont="1" applyFill="1" applyBorder="1" applyAlignment="1" applyProtection="1">
      <alignment horizontal="center" vertical="center" wrapText="1"/>
      <protection/>
    </xf>
    <xf numFmtId="1" fontId="141" fillId="0" borderId="29" xfId="51" applyNumberFormat="1" applyFont="1" applyFill="1" applyBorder="1" applyAlignment="1" applyProtection="1">
      <alignment horizontal="center" vertical="center" wrapText="1"/>
      <protection hidden="1"/>
    </xf>
    <xf numFmtId="0" fontId="141" fillId="0" borderId="29" xfId="45" applyFont="1" applyFill="1" applyBorder="1" applyAlignment="1" applyProtection="1">
      <alignment horizontal="center" vertical="center" wrapText="1"/>
      <protection/>
    </xf>
    <xf numFmtId="0" fontId="141" fillId="0" borderId="47" xfId="62" applyFont="1" applyFill="1" applyBorder="1" applyAlignment="1" applyProtection="1">
      <alignment horizontal="center" vertical="center" wrapText="1"/>
      <protection hidden="1"/>
    </xf>
    <xf numFmtId="0" fontId="141" fillId="0" borderId="38" xfId="45" applyFont="1" applyFill="1" applyBorder="1" applyAlignment="1" applyProtection="1">
      <alignment horizontal="center" vertical="center" wrapText="1"/>
      <protection/>
    </xf>
    <xf numFmtId="0" fontId="142" fillId="37" borderId="42" xfId="62" applyFont="1" applyFill="1" applyBorder="1" applyAlignment="1" applyProtection="1">
      <alignment horizontal="center" vertical="center" wrapText="1"/>
      <protection hidden="1"/>
    </xf>
    <xf numFmtId="9" fontId="10" fillId="43" borderId="48" xfId="67" applyFont="1" applyFill="1" applyBorder="1" applyAlignment="1" applyProtection="1">
      <alignment horizontal="center" vertical="center" wrapText="1"/>
      <protection locked="0"/>
    </xf>
    <xf numFmtId="0" fontId="142" fillId="43" borderId="0" xfId="0" applyFont="1" applyFill="1" applyBorder="1" applyAlignment="1">
      <alignment horizontal="center" vertical="center" wrapText="1"/>
    </xf>
    <xf numFmtId="0" fontId="142" fillId="43" borderId="10" xfId="0" applyFont="1" applyFill="1" applyBorder="1" applyAlignment="1">
      <alignment horizontal="center" vertical="center" wrapText="1"/>
    </xf>
    <xf numFmtId="0" fontId="142" fillId="43" borderId="4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15" xfId="61" applyFont="1" applyFill="1" applyBorder="1" applyAlignment="1" applyProtection="1">
      <alignment horizontal="center" vertical="center" wrapText="1"/>
      <protection hidden="1" locked="0"/>
    </xf>
    <xf numFmtId="9" fontId="3" fillId="36" borderId="15" xfId="67" applyFont="1" applyFill="1" applyBorder="1" applyAlignment="1" applyProtection="1">
      <alignment horizontal="center" vertical="center" wrapText="1"/>
      <protection hidden="1" locked="0"/>
    </xf>
    <xf numFmtId="0" fontId="3" fillId="0" borderId="15" xfId="0" applyFont="1" applyBorder="1" applyAlignment="1" applyProtection="1">
      <alignment horizontal="center" vertical="center" wrapText="1"/>
      <protection locked="0"/>
    </xf>
    <xf numFmtId="14" fontId="3" fillId="36" borderId="15" xfId="50" applyNumberFormat="1" applyFont="1" applyFill="1" applyBorder="1" applyAlignment="1" applyProtection="1">
      <alignment horizontal="center" vertical="center" wrapText="1"/>
      <protection locked="0"/>
    </xf>
    <xf numFmtId="0" fontId="3" fillId="36" borderId="15" xfId="0" applyNumberFormat="1" applyFont="1" applyFill="1" applyBorder="1" applyAlignment="1" applyProtection="1">
      <alignment horizontal="center" vertical="center" wrapText="1"/>
      <protection locked="0"/>
    </xf>
    <xf numFmtId="1" fontId="3" fillId="36" borderId="15" xfId="0" applyNumberFormat="1" applyFont="1" applyFill="1" applyBorder="1" applyAlignment="1" applyProtection="1">
      <alignment horizontal="center" vertical="center" wrapText="1"/>
      <protection locked="0"/>
    </xf>
    <xf numFmtId="0" fontId="141" fillId="0" borderId="15" xfId="0" applyFont="1" applyBorder="1" applyAlignment="1" applyProtection="1">
      <alignment horizontal="center" vertical="center" wrapText="1"/>
      <protection locked="0"/>
    </xf>
    <xf numFmtId="9" fontId="3" fillId="0" borderId="15" xfId="67" applyFont="1" applyFill="1" applyBorder="1" applyAlignment="1" applyProtection="1">
      <alignment horizontal="center" vertical="center" wrapText="1"/>
      <protection hidden="1" locked="0"/>
    </xf>
    <xf numFmtId="0" fontId="3" fillId="0" borderId="15" xfId="61" applyFont="1" applyFill="1" applyBorder="1" applyAlignment="1" applyProtection="1">
      <alignment horizontal="center" vertical="center" wrapText="1"/>
      <protection hidden="1" locked="0"/>
    </xf>
    <xf numFmtId="14" fontId="3" fillId="0" borderId="15" xfId="50" applyNumberFormat="1" applyFont="1" applyFill="1" applyBorder="1" applyAlignment="1" applyProtection="1">
      <alignment horizontal="center" vertical="center" wrapText="1"/>
      <protection locked="0"/>
    </xf>
    <xf numFmtId="44" fontId="3" fillId="0" borderId="15" xfId="55" applyFont="1" applyFill="1" applyBorder="1" applyAlignment="1" applyProtection="1">
      <alignment horizontal="center" vertical="center" wrapText="1"/>
      <protection hidden="1" locked="0"/>
    </xf>
    <xf numFmtId="44" fontId="3" fillId="36" borderId="15" xfId="55" applyFont="1" applyFill="1" applyBorder="1" applyAlignment="1" applyProtection="1">
      <alignment horizontal="center" vertical="center" wrapText="1"/>
      <protection hidden="1" locked="0"/>
    </xf>
    <xf numFmtId="44" fontId="3" fillId="36" borderId="15" xfId="55" applyFont="1" applyFill="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protection locked="0"/>
    </xf>
    <xf numFmtId="0" fontId="3" fillId="0" borderId="15" xfId="0" applyFont="1" applyBorder="1" applyAlignment="1">
      <alignment horizontal="center" vertical="center" wrapText="1"/>
    </xf>
    <xf numFmtId="9" fontId="3" fillId="0" borderId="15" xfId="67" applyFont="1" applyFill="1" applyBorder="1" applyAlignment="1" applyProtection="1">
      <alignment horizontal="center" vertical="center" wrapText="1"/>
      <protection locked="0"/>
    </xf>
    <xf numFmtId="9" fontId="3" fillId="0" borderId="15" xfId="67" applyFont="1" applyBorder="1" applyAlignment="1" applyProtection="1">
      <alignment horizontal="center" vertical="center" wrapText="1"/>
      <protection locked="0"/>
    </xf>
    <xf numFmtId="1" fontId="3" fillId="36" borderId="15" xfId="61" applyNumberFormat="1" applyFont="1" applyFill="1" applyBorder="1" applyAlignment="1" applyProtection="1">
      <alignment horizontal="center" vertical="center" wrapText="1"/>
      <protection hidden="1" locked="0"/>
    </xf>
    <xf numFmtId="0" fontId="3" fillId="0" borderId="15" xfId="45" applyFont="1" applyFill="1" applyBorder="1" applyAlignment="1" applyProtection="1">
      <alignment horizontal="center" vertical="center" wrapText="1"/>
      <protection locked="0"/>
    </xf>
    <xf numFmtId="44" fontId="5" fillId="36" borderId="15" xfId="55" applyFont="1" applyFill="1" applyBorder="1" applyAlignment="1" applyProtection="1">
      <alignment horizontal="center" vertical="center" wrapText="1"/>
      <protection hidden="1" locked="0"/>
    </xf>
    <xf numFmtId="0" fontId="4" fillId="36" borderId="15" xfId="61" applyFont="1" applyFill="1" applyBorder="1" applyAlignment="1" applyProtection="1">
      <alignment horizontal="center" vertical="center" wrapText="1"/>
      <protection hidden="1" locked="0"/>
    </xf>
    <xf numFmtId="9" fontId="4" fillId="36" borderId="15" xfId="67" applyFont="1" applyFill="1" applyBorder="1" applyAlignment="1" applyProtection="1">
      <alignment horizontal="center" vertical="center" wrapText="1"/>
      <protection hidden="1" locked="0"/>
    </xf>
    <xf numFmtId="14" fontId="4" fillId="36" borderId="15" xfId="50" applyNumberFormat="1" applyFont="1" applyFill="1" applyBorder="1" applyAlignment="1" applyProtection="1">
      <alignment horizontal="center" vertical="center" wrapText="1"/>
      <protection locked="0"/>
    </xf>
    <xf numFmtId="9" fontId="3" fillId="36" borderId="15" xfId="67" applyFont="1" applyFill="1" applyBorder="1" applyAlignment="1" applyProtection="1">
      <alignment horizontal="center" vertical="center" wrapText="1"/>
      <protection locked="0"/>
    </xf>
    <xf numFmtId="44" fontId="5" fillId="0" borderId="15" xfId="55" applyFont="1" applyFill="1" applyBorder="1" applyAlignment="1" applyProtection="1">
      <alignment horizontal="center" vertical="center" wrapText="1"/>
      <protection hidden="1" locked="0"/>
    </xf>
    <xf numFmtId="1" fontId="3" fillId="0" borderId="15" xfId="67" applyNumberFormat="1" applyFont="1" applyFill="1" applyBorder="1" applyAlignment="1" applyProtection="1">
      <alignment horizontal="center" vertical="center" wrapText="1"/>
      <protection hidden="1" locked="0"/>
    </xf>
    <xf numFmtId="0" fontId="3" fillId="2" borderId="15" xfId="0" applyFont="1" applyFill="1" applyBorder="1" applyAlignment="1" applyProtection="1">
      <alignment horizontal="center" vertical="center" wrapText="1"/>
      <protection locked="0"/>
    </xf>
    <xf numFmtId="1" fontId="3" fillId="2" borderId="15" xfId="67" applyNumberFormat="1" applyFont="1" applyFill="1" applyBorder="1" applyAlignment="1" applyProtection="1">
      <alignment horizontal="center" vertical="center" wrapText="1"/>
      <protection locked="0"/>
    </xf>
    <xf numFmtId="0" fontId="3" fillId="36" borderId="15" xfId="45" applyFont="1" applyFill="1" applyBorder="1" applyAlignment="1" applyProtection="1">
      <alignment horizontal="center" vertical="center" wrapText="1"/>
      <protection locked="0"/>
    </xf>
    <xf numFmtId="0" fontId="3" fillId="37" borderId="15" xfId="62" applyFont="1" applyFill="1" applyBorder="1" applyAlignment="1" applyProtection="1">
      <alignment horizontal="center" vertical="center" wrapText="1"/>
      <protection hidden="1" locked="0"/>
    </xf>
    <xf numFmtId="14" fontId="3" fillId="0" borderId="15" xfId="50" applyNumberFormat="1" applyFont="1" applyFill="1" applyBorder="1" applyAlignment="1" applyProtection="1">
      <alignment horizontal="center" vertical="center" wrapText="1"/>
      <protection locked="0"/>
    </xf>
    <xf numFmtId="44" fontId="3" fillId="0" borderId="15" xfId="55" applyFont="1" applyFill="1" applyBorder="1" applyAlignment="1" applyProtection="1">
      <alignment horizontal="center" vertical="center"/>
      <protection locked="0"/>
    </xf>
    <xf numFmtId="44" fontId="3" fillId="0" borderId="15" xfId="55" applyFont="1" applyBorder="1" applyAlignment="1" applyProtection="1">
      <alignment horizontal="center" vertical="center"/>
      <protection locked="0"/>
    </xf>
    <xf numFmtId="0" fontId="3" fillId="37" borderId="15" xfId="61" applyFont="1" applyFill="1" applyBorder="1" applyAlignment="1" applyProtection="1">
      <alignment horizontal="center" vertical="center" wrapText="1"/>
      <protection hidden="1"/>
    </xf>
    <xf numFmtId="9" fontId="3" fillId="0" borderId="15" xfId="67" applyFont="1" applyFill="1" applyBorder="1" applyAlignment="1" applyProtection="1">
      <alignment horizontal="center" vertical="center" wrapText="1"/>
      <protection/>
    </xf>
    <xf numFmtId="1" fontId="3" fillId="51" borderId="15" xfId="47" applyNumberFormat="1" applyFont="1" applyFill="1" applyBorder="1" applyAlignment="1" applyProtection="1">
      <alignment horizontal="center" vertical="center" wrapText="1"/>
      <protection hidden="1"/>
    </xf>
    <xf numFmtId="0" fontId="3" fillId="2" borderId="15" xfId="61" applyFont="1" applyFill="1" applyBorder="1" applyAlignment="1" applyProtection="1">
      <alignment horizontal="center" vertical="center" wrapText="1"/>
      <protection hidden="1" locked="0"/>
    </xf>
    <xf numFmtId="9" fontId="3" fillId="51" borderId="15" xfId="67" applyFont="1" applyFill="1" applyBorder="1" applyAlignment="1" applyProtection="1">
      <alignment horizontal="center" vertical="center" wrapText="1"/>
      <protection hidden="1"/>
    </xf>
    <xf numFmtId="0" fontId="4" fillId="36" borderId="15" xfId="45" applyFont="1" applyFill="1" applyBorder="1" applyAlignment="1" applyProtection="1">
      <alignment horizontal="center" vertical="center" wrapText="1"/>
      <protection locked="0"/>
    </xf>
    <xf numFmtId="171" fontId="167" fillId="0" borderId="0" xfId="0" applyNumberFormat="1" applyFont="1" applyFill="1" applyAlignment="1" applyProtection="1">
      <alignment horizontal="center" vertical="center"/>
      <protection locked="0"/>
    </xf>
    <xf numFmtId="0" fontId="3" fillId="36" borderId="50" xfId="61" applyFont="1" applyFill="1" applyBorder="1" applyAlignment="1" applyProtection="1">
      <alignment horizontal="center" vertical="center" wrapText="1"/>
      <protection hidden="1"/>
    </xf>
    <xf numFmtId="0" fontId="3" fillId="36" borderId="32" xfId="61" applyFont="1" applyFill="1" applyBorder="1" applyAlignment="1" applyProtection="1">
      <alignment horizontal="center" vertical="center" wrapText="1"/>
      <protection hidden="1"/>
    </xf>
    <xf numFmtId="0" fontId="3" fillId="0" borderId="50" xfId="0" applyFont="1" applyFill="1" applyBorder="1" applyAlignment="1">
      <alignment horizontal="center" vertical="center" wrapText="1"/>
    </xf>
    <xf numFmtId="0" fontId="3" fillId="0" borderId="50" xfId="61" applyFont="1" applyFill="1" applyBorder="1" applyAlignment="1" applyProtection="1">
      <alignment horizontal="center" vertical="center" wrapText="1"/>
      <protection hidden="1"/>
    </xf>
    <xf numFmtId="171" fontId="142" fillId="43" borderId="0" xfId="0" applyNumberFormat="1" applyFont="1" applyFill="1" applyBorder="1" applyAlignment="1">
      <alignment horizontal="center" vertical="center" wrapText="1"/>
    </xf>
    <xf numFmtId="9" fontId="3" fillId="36" borderId="15" xfId="67" applyFont="1" applyFill="1" applyBorder="1" applyAlignment="1" applyProtection="1">
      <alignment horizontal="center" vertical="center" wrapText="1"/>
      <protection hidden="1"/>
    </xf>
    <xf numFmtId="14" fontId="3" fillId="0" borderId="15" xfId="0" applyNumberFormat="1" applyFont="1" applyBorder="1" applyAlignment="1">
      <alignment horizontal="center" vertical="center" wrapText="1"/>
    </xf>
    <xf numFmtId="1" fontId="3" fillId="2" borderId="15" xfId="61" applyNumberFormat="1" applyFont="1" applyFill="1" applyBorder="1" applyAlignment="1" applyProtection="1">
      <alignment horizontal="center" vertical="center" wrapText="1"/>
      <protection hidden="1"/>
    </xf>
    <xf numFmtId="1" fontId="3" fillId="36" borderId="15" xfId="61" applyNumberFormat="1" applyFont="1" applyFill="1" applyBorder="1" applyAlignment="1" applyProtection="1">
      <alignment horizontal="center" vertical="center" wrapText="1"/>
      <protection hidden="1"/>
    </xf>
    <xf numFmtId="9" fontId="3" fillId="2" borderId="15" xfId="67" applyFont="1" applyFill="1" applyBorder="1" applyAlignment="1" applyProtection="1">
      <alignment horizontal="center" vertical="center" wrapText="1"/>
      <protection hidden="1"/>
    </xf>
    <xf numFmtId="1" fontId="13" fillId="2" borderId="15" xfId="67" applyNumberFormat="1" applyFont="1" applyFill="1" applyBorder="1" applyAlignment="1" applyProtection="1">
      <alignment horizontal="center" vertical="center" wrapText="1"/>
      <protection hidden="1"/>
    </xf>
    <xf numFmtId="1" fontId="13" fillId="2" borderId="15" xfId="61" applyNumberFormat="1" applyFont="1" applyFill="1" applyBorder="1" applyAlignment="1" applyProtection="1">
      <alignment horizontal="center" vertical="center" wrapText="1"/>
      <protection hidden="1"/>
    </xf>
    <xf numFmtId="1" fontId="141" fillId="0" borderId="15" xfId="47" applyNumberFormat="1" applyFont="1" applyBorder="1" applyAlignment="1">
      <alignment horizontal="center" vertical="center" wrapText="1"/>
    </xf>
    <xf numFmtId="9" fontId="3" fillId="36" borderId="15" xfId="61" applyNumberFormat="1" applyFont="1" applyFill="1" applyBorder="1" applyAlignment="1" applyProtection="1">
      <alignment horizontal="center" vertical="center" wrapText="1"/>
      <protection hidden="1"/>
    </xf>
    <xf numFmtId="14" fontId="3" fillId="0" borderId="15" xfId="50" applyNumberFormat="1" applyFont="1" applyFill="1" applyBorder="1" applyAlignment="1">
      <alignment horizontal="center" vertical="center" wrapText="1"/>
    </xf>
    <xf numFmtId="171" fontId="3" fillId="0" borderId="15" xfId="61" applyNumberFormat="1" applyFont="1" applyFill="1" applyBorder="1" applyAlignment="1" applyProtection="1">
      <alignment horizontal="center" vertical="center" wrapText="1"/>
      <protection hidden="1"/>
    </xf>
    <xf numFmtId="49" fontId="3" fillId="0" borderId="15" xfId="0" applyNumberFormat="1" applyFont="1" applyFill="1" applyBorder="1" applyAlignment="1">
      <alignment horizontal="center" vertical="center" wrapText="1"/>
    </xf>
    <xf numFmtId="9" fontId="3" fillId="2" borderId="15" xfId="67" applyFont="1" applyFill="1" applyBorder="1" applyAlignment="1" applyProtection="1">
      <alignment vertical="center" wrapText="1"/>
      <protection hidden="1"/>
    </xf>
    <xf numFmtId="1" fontId="3" fillId="0" borderId="15" xfId="67" applyNumberFormat="1" applyFont="1" applyFill="1" applyBorder="1" applyAlignment="1" applyProtection="1">
      <alignment horizontal="center" vertical="center" wrapText="1"/>
      <protection hidden="1"/>
    </xf>
    <xf numFmtId="0" fontId="141" fillId="2" borderId="15" xfId="0" applyNumberFormat="1" applyFont="1" applyFill="1" applyBorder="1" applyAlignment="1">
      <alignment horizontal="center" vertical="center" wrapText="1"/>
    </xf>
    <xf numFmtId="1" fontId="141" fillId="2" borderId="15" xfId="67" applyNumberFormat="1" applyFont="1" applyFill="1" applyBorder="1" applyAlignment="1">
      <alignment horizontal="center" vertical="center" wrapText="1"/>
    </xf>
    <xf numFmtId="0" fontId="3" fillId="0" borderId="15" xfId="67" applyNumberFormat="1" applyFont="1" applyFill="1" applyBorder="1" applyAlignment="1" applyProtection="1">
      <alignment horizontal="center" vertical="center" wrapText="1"/>
      <protection hidden="1"/>
    </xf>
    <xf numFmtId="9" fontId="3" fillId="36" borderId="15" xfId="67" applyFont="1" applyFill="1" applyBorder="1" applyAlignment="1">
      <alignment horizontal="center" vertical="center" wrapText="1"/>
    </xf>
    <xf numFmtId="14" fontId="3" fillId="36" borderId="15" xfId="61" applyNumberFormat="1" applyFont="1" applyFill="1" applyBorder="1" applyAlignment="1" applyProtection="1">
      <alignment horizontal="center" vertical="center" wrapText="1"/>
      <protection hidden="1"/>
    </xf>
    <xf numFmtId="0" fontId="141" fillId="2" borderId="15" xfId="0" applyFont="1" applyFill="1" applyBorder="1" applyAlignment="1">
      <alignment horizontal="center" vertical="center" wrapText="1"/>
    </xf>
    <xf numFmtId="0" fontId="11" fillId="36" borderId="15" xfId="0" applyFont="1" applyFill="1" applyBorder="1" applyAlignment="1">
      <alignment horizontal="center" vertical="center" wrapText="1"/>
    </xf>
    <xf numFmtId="14" fontId="3" fillId="0" borderId="15" xfId="61" applyNumberFormat="1" applyFont="1" applyFill="1" applyBorder="1" applyAlignment="1" applyProtection="1">
      <alignment horizontal="center" vertical="center" wrapText="1"/>
      <protection hidden="1"/>
    </xf>
    <xf numFmtId="9" fontId="141" fillId="2" borderId="15" xfId="67" applyFont="1" applyFill="1" applyBorder="1" applyAlignment="1">
      <alignment horizontal="center" vertical="center" wrapText="1"/>
    </xf>
    <xf numFmtId="1" fontId="3" fillId="0" borderId="15" xfId="47" applyNumberFormat="1" applyFont="1" applyFill="1" applyBorder="1" applyAlignment="1" applyProtection="1">
      <alignment horizontal="center" vertical="center" wrapText="1"/>
      <protection hidden="1"/>
    </xf>
    <xf numFmtId="0" fontId="3" fillId="2" borderId="15" xfId="61" applyFont="1" applyFill="1" applyBorder="1" applyAlignment="1" applyProtection="1">
      <alignment horizontal="center" vertical="center" wrapText="1"/>
      <protection hidden="1"/>
    </xf>
    <xf numFmtId="0" fontId="3" fillId="2" borderId="15" xfId="67" applyNumberFormat="1" applyFont="1" applyFill="1" applyBorder="1" applyAlignment="1" applyProtection="1">
      <alignment horizontal="center" vertical="center" wrapText="1"/>
      <protection hidden="1"/>
    </xf>
    <xf numFmtId="171" fontId="141" fillId="36" borderId="15" xfId="61" applyNumberFormat="1" applyFont="1" applyFill="1" applyBorder="1" applyAlignment="1" applyProtection="1">
      <alignment horizontal="center" vertical="center" wrapText="1"/>
      <protection hidden="1"/>
    </xf>
    <xf numFmtId="3" fontId="141" fillId="2" borderId="15" xfId="0" applyNumberFormat="1" applyFont="1" applyFill="1" applyBorder="1" applyAlignment="1">
      <alignment horizontal="center" vertical="center" wrapText="1"/>
    </xf>
    <xf numFmtId="174" fontId="3" fillId="37" borderId="15" xfId="61" applyNumberFormat="1" applyFont="1" applyFill="1" applyBorder="1" applyAlignment="1" applyProtection="1">
      <alignment horizontal="center" vertical="center" wrapText="1"/>
      <protection hidden="1"/>
    </xf>
    <xf numFmtId="0" fontId="154" fillId="47" borderId="51" xfId="65" applyFont="1" applyFill="1" applyBorder="1" applyAlignment="1">
      <alignment horizontal="center" vertical="center" wrapText="1"/>
      <protection/>
    </xf>
    <xf numFmtId="0" fontId="159" fillId="0" borderId="15" xfId="65" applyFont="1" applyBorder="1" applyAlignment="1">
      <alignment horizontal="center" vertical="center" wrapText="1"/>
      <protection/>
    </xf>
    <xf numFmtId="9" fontId="159" fillId="0" borderId="15" xfId="65" applyNumberFormat="1" applyFont="1" applyBorder="1" applyAlignment="1">
      <alignment horizontal="center" vertical="center" wrapText="1"/>
      <protection/>
    </xf>
    <xf numFmtId="14" fontId="159" fillId="36" borderId="15" xfId="65" applyNumberFormat="1" applyFont="1" applyFill="1" applyBorder="1" applyAlignment="1">
      <alignment horizontal="center" vertical="center" wrapText="1"/>
      <protection/>
    </xf>
    <xf numFmtId="9" fontId="21" fillId="2" borderId="15" xfId="67" applyFont="1" applyFill="1" applyBorder="1" applyAlignment="1" applyProtection="1">
      <alignment vertical="center" wrapText="1"/>
      <protection hidden="1"/>
    </xf>
    <xf numFmtId="9" fontId="154" fillId="0" borderId="15" xfId="67" applyFont="1" applyBorder="1" applyAlignment="1">
      <alignment horizontal="center" vertical="center" wrapText="1"/>
    </xf>
    <xf numFmtId="174" fontId="159" fillId="58" borderId="15" xfId="65" applyNumberFormat="1" applyFont="1" applyFill="1" applyBorder="1" applyAlignment="1">
      <alignment horizontal="center" vertical="center" wrapText="1"/>
      <protection/>
    </xf>
    <xf numFmtId="14" fontId="3" fillId="36" borderId="15" xfId="0" applyNumberFormat="1" applyFont="1" applyFill="1" applyBorder="1" applyAlignment="1">
      <alignment horizontal="center" vertical="center" wrapText="1"/>
    </xf>
    <xf numFmtId="0" fontId="159" fillId="59" borderId="15" xfId="65" applyFont="1" applyFill="1" applyBorder="1" applyAlignment="1">
      <alignment horizontal="center" vertical="center" wrapText="1"/>
      <protection/>
    </xf>
    <xf numFmtId="3" fontId="154" fillId="36" borderId="15" xfId="65" applyNumberFormat="1" applyFont="1" applyFill="1" applyBorder="1" applyAlignment="1">
      <alignment horizontal="center" vertical="center" wrapText="1"/>
      <protection/>
    </xf>
    <xf numFmtId="9" fontId="159" fillId="58" borderId="15" xfId="65" applyNumberFormat="1" applyFont="1" applyFill="1" applyBorder="1" applyAlignment="1">
      <alignment horizontal="center" vertical="center" wrapText="1"/>
      <protection/>
    </xf>
    <xf numFmtId="3" fontId="154" fillId="0" borderId="15" xfId="65" applyNumberFormat="1" applyFont="1" applyBorder="1" applyAlignment="1">
      <alignment horizontal="center" vertical="center" wrapText="1"/>
      <protection/>
    </xf>
    <xf numFmtId="170" fontId="153" fillId="36" borderId="15" xfId="0" applyNumberFormat="1" applyFont="1" applyFill="1" applyBorder="1" applyAlignment="1">
      <alignment horizontal="center" vertical="center"/>
    </xf>
    <xf numFmtId="0" fontId="159" fillId="36" borderId="15" xfId="65" applyFont="1" applyFill="1" applyBorder="1" applyAlignment="1">
      <alignment horizontal="center" vertical="center" wrapText="1"/>
      <protection/>
    </xf>
    <xf numFmtId="9" fontId="159" fillId="60" borderId="15" xfId="65" applyNumberFormat="1" applyFont="1" applyFill="1" applyBorder="1" applyAlignment="1">
      <alignment horizontal="center" vertical="center" wrapText="1"/>
      <protection/>
    </xf>
    <xf numFmtId="9" fontId="159" fillId="36" borderId="15" xfId="65" applyNumberFormat="1" applyFont="1" applyFill="1" applyBorder="1" applyAlignment="1">
      <alignment horizontal="center" vertical="center" wrapText="1"/>
      <protection/>
    </xf>
    <xf numFmtId="9" fontId="159" fillId="61" borderId="15" xfId="65" applyNumberFormat="1" applyFont="1" applyFill="1" applyBorder="1" applyAlignment="1">
      <alignment horizontal="center" vertical="center" wrapText="1"/>
      <protection/>
    </xf>
    <xf numFmtId="170" fontId="153" fillId="0" borderId="15" xfId="0" applyNumberFormat="1" applyFont="1" applyBorder="1" applyAlignment="1">
      <alignment horizontal="center" vertical="center"/>
    </xf>
    <xf numFmtId="170" fontId="19" fillId="0" borderId="15" xfId="0" applyNumberFormat="1" applyFont="1" applyBorder="1" applyAlignment="1">
      <alignment horizontal="center" vertical="center"/>
    </xf>
    <xf numFmtId="170" fontId="19" fillId="36" borderId="15" xfId="0" applyNumberFormat="1" applyFont="1" applyFill="1" applyBorder="1" applyAlignment="1">
      <alignment horizontal="center" vertical="center"/>
    </xf>
    <xf numFmtId="170" fontId="165" fillId="0" borderId="15" xfId="0" applyNumberFormat="1" applyFont="1" applyBorder="1" applyAlignment="1">
      <alignment horizontal="center" vertical="center"/>
    </xf>
    <xf numFmtId="174" fontId="159" fillId="36" borderId="15" xfId="65" applyNumberFormat="1" applyFont="1" applyFill="1" applyBorder="1" applyAlignment="1">
      <alignment horizontal="center" vertical="center" wrapText="1"/>
      <protection/>
    </xf>
    <xf numFmtId="174" fontId="21" fillId="36" borderId="15" xfId="65" applyNumberFormat="1" applyFont="1" applyFill="1" applyBorder="1" applyAlignment="1">
      <alignment horizontal="center" vertical="center" wrapText="1"/>
      <protection/>
    </xf>
    <xf numFmtId="0" fontId="159" fillId="58" borderId="15" xfId="65" applyFont="1" applyFill="1" applyBorder="1" applyAlignment="1">
      <alignment horizontal="center" vertical="center" wrapText="1"/>
      <protection/>
    </xf>
    <xf numFmtId="174" fontId="159" fillId="0" borderId="15" xfId="65" applyNumberFormat="1" applyFont="1" applyBorder="1" applyAlignment="1">
      <alignment horizontal="center" vertical="center" wrapText="1"/>
      <protection/>
    </xf>
    <xf numFmtId="174" fontId="21" fillId="0" borderId="15" xfId="65" applyNumberFormat="1" applyFont="1" applyBorder="1" applyAlignment="1">
      <alignment horizontal="center" vertical="center" wrapText="1"/>
      <protection/>
    </xf>
    <xf numFmtId="9" fontId="154" fillId="36" borderId="15" xfId="67" applyFont="1" applyFill="1" applyBorder="1" applyAlignment="1">
      <alignment horizontal="center" vertical="center" wrapText="1"/>
    </xf>
    <xf numFmtId="174" fontId="21" fillId="58" borderId="15" xfId="65" applyNumberFormat="1" applyFont="1" applyFill="1" applyBorder="1" applyAlignment="1">
      <alignment horizontal="center" vertical="center" wrapText="1"/>
      <protection/>
    </xf>
    <xf numFmtId="1" fontId="159" fillId="59" borderId="15" xfId="65" applyNumberFormat="1" applyFont="1" applyFill="1" applyBorder="1" applyAlignment="1">
      <alignment horizontal="center" vertical="center" wrapText="1"/>
      <protection/>
    </xf>
    <xf numFmtId="174" fontId="168" fillId="58" borderId="15" xfId="65" applyNumberFormat="1" applyFont="1" applyFill="1" applyBorder="1" applyAlignment="1">
      <alignment horizontal="center" vertical="center" wrapText="1"/>
      <protection/>
    </xf>
    <xf numFmtId="0" fontId="24" fillId="36" borderId="15" xfId="61" applyFont="1" applyFill="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24" fillId="36" borderId="15" xfId="0" applyFont="1" applyFill="1" applyBorder="1" applyAlignment="1" applyProtection="1">
      <alignment horizontal="center" vertical="center" wrapText="1"/>
      <protection hidden="1"/>
    </xf>
    <xf numFmtId="9" fontId="23" fillId="36" borderId="15" xfId="67" applyFont="1" applyFill="1" applyBorder="1" applyAlignment="1" applyProtection="1">
      <alignment horizontal="center" vertical="center"/>
      <protection hidden="1"/>
    </xf>
    <xf numFmtId="9" fontId="21" fillId="0" borderId="15" xfId="67" applyFont="1" applyFill="1" applyBorder="1" applyAlignment="1" applyProtection="1">
      <alignment horizontal="center" vertical="center" wrapText="1"/>
      <protection hidden="1"/>
    </xf>
    <xf numFmtId="9" fontId="21" fillId="51" borderId="15" xfId="61" applyNumberFormat="1" applyFont="1" applyFill="1" applyBorder="1" applyAlignment="1" applyProtection="1">
      <alignment horizontal="center" vertical="center" wrapText="1"/>
      <protection hidden="1"/>
    </xf>
    <xf numFmtId="1" fontId="21" fillId="51" borderId="15" xfId="47" applyNumberFormat="1" applyFont="1" applyFill="1" applyBorder="1" applyAlignment="1" applyProtection="1">
      <alignment horizontal="center" vertical="center" wrapText="1"/>
      <protection hidden="1"/>
    </xf>
    <xf numFmtId="1" fontId="23" fillId="36" borderId="15" xfId="67" applyNumberFormat="1" applyFont="1" applyFill="1" applyBorder="1" applyAlignment="1" applyProtection="1">
      <alignment horizontal="center" vertical="center"/>
      <protection hidden="1"/>
    </xf>
    <xf numFmtId="9" fontId="21" fillId="51" borderId="15" xfId="67" applyFont="1" applyFill="1" applyBorder="1" applyAlignment="1" applyProtection="1">
      <alignment horizontal="center" vertical="center" wrapText="1"/>
      <protection hidden="1"/>
    </xf>
    <xf numFmtId="9" fontId="21" fillId="62" borderId="15" xfId="67" applyFont="1" applyFill="1" applyBorder="1" applyAlignment="1" applyProtection="1">
      <alignment horizontal="center" vertical="center" wrapText="1"/>
      <protection hidden="1"/>
    </xf>
    <xf numFmtId="0" fontId="159" fillId="63" borderId="29" xfId="65" applyFont="1" applyFill="1" applyBorder="1" applyAlignment="1">
      <alignment horizontal="center" vertical="center" wrapText="1"/>
      <protection/>
    </xf>
    <xf numFmtId="0" fontId="159" fillId="61" borderId="29" xfId="65" applyFont="1" applyFill="1" applyBorder="1" applyAlignment="1">
      <alignment horizontal="center" vertical="center" wrapText="1"/>
      <protection/>
    </xf>
    <xf numFmtId="0" fontId="159" fillId="58" borderId="29" xfId="65" applyFont="1" applyFill="1" applyBorder="1" applyAlignment="1">
      <alignment horizontal="center" vertical="center" wrapText="1"/>
      <protection/>
    </xf>
    <xf numFmtId="0" fontId="144" fillId="40" borderId="52" xfId="62" applyFont="1" applyFill="1" applyBorder="1" applyAlignment="1" applyProtection="1">
      <alignment horizontal="center" vertical="center" wrapText="1"/>
      <protection hidden="1"/>
    </xf>
    <xf numFmtId="9" fontId="144" fillId="40" borderId="52" xfId="62" applyNumberFormat="1" applyFont="1" applyFill="1" applyBorder="1" applyAlignment="1" applyProtection="1">
      <alignment horizontal="center" vertical="center" wrapText="1"/>
      <protection hidden="1"/>
    </xf>
    <xf numFmtId="10" fontId="3" fillId="41" borderId="15" xfId="61" applyNumberFormat="1" applyFont="1" applyFill="1" applyBorder="1" applyAlignment="1" applyProtection="1">
      <alignment horizontal="center" vertical="center" wrapText="1"/>
      <protection hidden="1"/>
    </xf>
    <xf numFmtId="14" fontId="3" fillId="0" borderId="15" xfId="50" applyNumberFormat="1" applyFont="1" applyFill="1" applyBorder="1" applyAlignment="1" applyProtection="1">
      <alignment horizontal="center" vertical="center" wrapText="1"/>
      <protection/>
    </xf>
    <xf numFmtId="0" fontId="150" fillId="64" borderId="15" xfId="0" applyFont="1" applyFill="1" applyBorder="1" applyAlignment="1" applyProtection="1">
      <alignment horizontal="center" vertical="center" wrapText="1"/>
      <protection/>
    </xf>
    <xf numFmtId="1" fontId="150" fillId="64" borderId="15" xfId="67" applyNumberFormat="1" applyFont="1" applyFill="1" applyBorder="1" applyAlignment="1" applyProtection="1">
      <alignment horizontal="center" vertical="center" wrapText="1"/>
      <protection/>
    </xf>
    <xf numFmtId="44" fontId="150" fillId="0" borderId="15" xfId="55" applyFont="1" applyFill="1" applyBorder="1" applyAlignment="1" applyProtection="1">
      <alignment horizontal="center" vertical="center" wrapText="1"/>
      <protection/>
    </xf>
    <xf numFmtId="1" fontId="141" fillId="36" borderId="15" xfId="47" applyNumberFormat="1" applyFont="1" applyFill="1" applyBorder="1" applyAlignment="1" applyProtection="1">
      <alignment horizontal="center" vertical="center" wrapText="1"/>
      <protection hidden="1"/>
    </xf>
    <xf numFmtId="1" fontId="150" fillId="0" borderId="15" xfId="47" applyNumberFormat="1" applyFont="1" applyFill="1" applyBorder="1" applyAlignment="1" applyProtection="1">
      <alignment horizontal="center" vertical="center" wrapText="1"/>
      <protection/>
    </xf>
    <xf numFmtId="0" fontId="150" fillId="0" borderId="15" xfId="0" applyFont="1" applyFill="1" applyBorder="1" applyAlignment="1" applyProtection="1">
      <alignment horizontal="center" vertical="center" wrapText="1"/>
      <protection/>
    </xf>
    <xf numFmtId="9" fontId="3" fillId="65" borderId="15" xfId="67" applyFont="1" applyFill="1" applyBorder="1" applyAlignment="1" applyProtection="1">
      <alignment horizontal="center" vertical="center" wrapText="1"/>
      <protection hidden="1"/>
    </xf>
    <xf numFmtId="14" fontId="3" fillId="41" borderId="15" xfId="50" applyNumberFormat="1" applyFont="1" applyFill="1" applyBorder="1" applyAlignment="1" applyProtection="1">
      <alignment horizontal="center" vertical="center" wrapText="1"/>
      <protection/>
    </xf>
    <xf numFmtId="9" fontId="3" fillId="64" borderId="15" xfId="67" applyFont="1" applyFill="1" applyBorder="1" applyAlignment="1" applyProtection="1">
      <alignment horizontal="center" vertical="center" wrapText="1"/>
      <protection hidden="1"/>
    </xf>
    <xf numFmtId="9" fontId="3" fillId="41" borderId="15" xfId="67" applyFont="1" applyFill="1" applyBorder="1" applyAlignment="1" applyProtection="1">
      <alignment horizontal="center" vertical="center" wrapText="1"/>
      <protection hidden="1"/>
    </xf>
    <xf numFmtId="44" fontId="3" fillId="41" borderId="15" xfId="55" applyFont="1" applyFill="1" applyBorder="1" applyAlignment="1" applyProtection="1">
      <alignment horizontal="center" vertical="center" wrapText="1"/>
      <protection hidden="1"/>
    </xf>
    <xf numFmtId="1" fontId="3" fillId="41" borderId="15" xfId="61" applyNumberFormat="1" applyFont="1" applyFill="1" applyBorder="1" applyAlignment="1" applyProtection="1">
      <alignment horizontal="center" vertical="center" wrapText="1"/>
      <protection hidden="1"/>
    </xf>
    <xf numFmtId="1" fontId="3" fillId="41" borderId="15" xfId="47" applyNumberFormat="1" applyFont="1" applyFill="1" applyBorder="1" applyAlignment="1" applyProtection="1">
      <alignment horizontal="center" vertical="center" wrapText="1"/>
      <protection hidden="1"/>
    </xf>
    <xf numFmtId="0" fontId="3" fillId="41" borderId="29" xfId="61" applyFont="1" applyFill="1" applyBorder="1" applyAlignment="1" applyProtection="1">
      <alignment horizontal="center" vertical="center" wrapText="1"/>
      <protection hidden="1"/>
    </xf>
    <xf numFmtId="0" fontId="3" fillId="0" borderId="29" xfId="61" applyFont="1" applyFill="1" applyBorder="1" applyAlignment="1" applyProtection="1">
      <alignment horizontal="center" vertical="center" wrapText="1"/>
      <protection hidden="1"/>
    </xf>
    <xf numFmtId="0" fontId="150" fillId="0" borderId="29" xfId="0" applyFont="1" applyFill="1" applyBorder="1" applyAlignment="1" applyProtection="1">
      <alignment horizontal="center" vertical="center" wrapText="1"/>
      <protection/>
    </xf>
    <xf numFmtId="0" fontId="3" fillId="65" borderId="29" xfId="61" applyFont="1" applyFill="1" applyBorder="1" applyAlignment="1" applyProtection="1">
      <alignment horizontal="center" vertical="center" wrapText="1"/>
      <protection hidden="1"/>
    </xf>
    <xf numFmtId="0" fontId="37" fillId="46" borderId="29" xfId="0" applyFont="1" applyFill="1" applyBorder="1" applyAlignment="1">
      <alignment horizontal="left" vertical="center" wrapText="1"/>
    </xf>
    <xf numFmtId="0" fontId="37" fillId="36" borderId="29" xfId="0" applyFont="1" applyFill="1" applyBorder="1" applyAlignment="1">
      <alignment horizontal="left" vertical="center" wrapText="1"/>
    </xf>
    <xf numFmtId="0" fontId="38" fillId="46" borderId="29" xfId="61" applyFont="1" applyFill="1" applyBorder="1" applyAlignment="1" applyProtection="1">
      <alignment horizontal="left" vertical="center" wrapText="1"/>
      <protection hidden="1"/>
    </xf>
    <xf numFmtId="0" fontId="38" fillId="36" borderId="29" xfId="61" applyFont="1" applyFill="1" applyBorder="1" applyAlignment="1" applyProtection="1">
      <alignment horizontal="left" vertical="center" wrapText="1"/>
      <protection hidden="1"/>
    </xf>
    <xf numFmtId="0" fontId="37" fillId="65" borderId="29" xfId="61" applyFont="1" applyFill="1" applyBorder="1" applyAlignment="1" applyProtection="1">
      <alignment horizontal="left" vertical="center" wrapText="1"/>
      <protection hidden="1"/>
    </xf>
    <xf numFmtId="0" fontId="37" fillId="36" borderId="29" xfId="61" applyFont="1" applyFill="1" applyBorder="1" applyAlignment="1" applyProtection="1">
      <alignment horizontal="left" vertical="center" wrapText="1"/>
      <protection hidden="1"/>
    </xf>
    <xf numFmtId="0" fontId="3" fillId="36" borderId="29" xfId="61" applyFont="1" applyFill="1" applyBorder="1" applyAlignment="1" applyProtection="1">
      <alignment horizontal="left" vertical="center" wrapText="1"/>
      <protection hidden="1"/>
    </xf>
    <xf numFmtId="9" fontId="17" fillId="45" borderId="0" xfId="67" applyFont="1" applyFill="1" applyBorder="1" applyAlignment="1" applyProtection="1">
      <alignment horizontal="center" vertical="center" wrapText="1"/>
      <protection/>
    </xf>
    <xf numFmtId="0" fontId="4" fillId="66" borderId="15" xfId="62" applyFont="1" applyFill="1" applyBorder="1" applyAlignment="1" applyProtection="1">
      <alignment horizontal="center" vertical="center" wrapText="1"/>
      <protection hidden="1"/>
    </xf>
    <xf numFmtId="175" fontId="4" fillId="66" borderId="15" xfId="67" applyNumberFormat="1" applyFont="1" applyFill="1" applyBorder="1" applyAlignment="1" applyProtection="1">
      <alignment horizontal="center" vertical="center" wrapText="1"/>
      <protection hidden="1"/>
    </xf>
    <xf numFmtId="14" fontId="4" fillId="36" borderId="15" xfId="51" applyNumberFormat="1" applyFont="1" applyFill="1" applyBorder="1" applyAlignment="1" applyProtection="1">
      <alignment horizontal="center" vertical="center" wrapText="1"/>
      <protection/>
    </xf>
    <xf numFmtId="167" fontId="4" fillId="50" borderId="15" xfId="55" applyNumberFormat="1" applyFont="1" applyFill="1" applyBorder="1" applyAlignment="1" applyProtection="1">
      <alignment horizontal="center" vertical="center" wrapText="1"/>
      <protection hidden="1"/>
    </xf>
    <xf numFmtId="0" fontId="4" fillId="50" borderId="15" xfId="62" applyFont="1" applyFill="1" applyBorder="1" applyAlignment="1" applyProtection="1">
      <alignment horizontal="center" vertical="center" wrapText="1"/>
      <protection hidden="1"/>
    </xf>
    <xf numFmtId="9" fontId="4" fillId="66" borderId="15" xfId="62" applyNumberFormat="1" applyFont="1" applyFill="1" applyBorder="1" applyAlignment="1" applyProtection="1">
      <alignment horizontal="center" vertical="center" wrapText="1"/>
      <protection hidden="1"/>
    </xf>
    <xf numFmtId="167" fontId="4" fillId="66" borderId="15" xfId="55" applyNumberFormat="1" applyFont="1" applyFill="1" applyBorder="1" applyAlignment="1" applyProtection="1">
      <alignment horizontal="center" vertical="center" wrapText="1"/>
      <protection hidden="1"/>
    </xf>
    <xf numFmtId="167" fontId="4" fillId="0" borderId="15" xfId="55" applyNumberFormat="1" applyFont="1" applyFill="1" applyBorder="1" applyAlignment="1" applyProtection="1">
      <alignment horizontal="center" vertical="center" wrapText="1"/>
      <protection hidden="1"/>
    </xf>
    <xf numFmtId="9" fontId="4" fillId="50" borderId="15" xfId="67" applyFont="1" applyFill="1" applyBorder="1" applyAlignment="1" applyProtection="1">
      <alignment horizontal="center" vertical="center" wrapText="1"/>
      <protection hidden="1"/>
    </xf>
    <xf numFmtId="44" fontId="4" fillId="50" borderId="15" xfId="55" applyFont="1" applyFill="1" applyBorder="1" applyAlignment="1" applyProtection="1">
      <alignment horizontal="center" vertical="center" wrapText="1"/>
      <protection hidden="1"/>
    </xf>
    <xf numFmtId="0" fontId="4" fillId="0" borderId="15" xfId="45" applyFont="1" applyFill="1" applyBorder="1" applyAlignment="1">
      <alignment horizontal="center" vertical="center" wrapText="1"/>
      <protection/>
    </xf>
    <xf numFmtId="1" fontId="141" fillId="36" borderId="15" xfId="47" applyNumberFormat="1" applyFont="1" applyFill="1" applyBorder="1" applyAlignment="1">
      <alignment horizontal="center" vertical="center" wrapText="1"/>
    </xf>
    <xf numFmtId="1" fontId="4" fillId="50" borderId="15" xfId="47" applyNumberFormat="1" applyFont="1" applyFill="1" applyBorder="1" applyAlignment="1" applyProtection="1">
      <alignment horizontal="center" vertical="center" wrapText="1"/>
      <protection hidden="1"/>
    </xf>
    <xf numFmtId="1" fontId="144" fillId="40" borderId="52" xfId="47" applyNumberFormat="1" applyFont="1" applyFill="1" applyBorder="1" applyAlignment="1" applyProtection="1">
      <alignment horizontal="center" vertical="center" wrapText="1"/>
      <protection hidden="1"/>
    </xf>
    <xf numFmtId="10" fontId="142" fillId="43" borderId="0" xfId="0" applyNumberFormat="1" applyFont="1" applyFill="1" applyBorder="1" applyAlignment="1">
      <alignment horizontal="center" vertical="center" wrapText="1"/>
    </xf>
    <xf numFmtId="1" fontId="142" fillId="43" borderId="0" xfId="0" applyNumberFormat="1" applyFont="1" applyFill="1" applyBorder="1" applyAlignment="1">
      <alignment horizontal="center" vertical="center" wrapText="1"/>
    </xf>
    <xf numFmtId="172" fontId="142" fillId="43" borderId="0" xfId="0" applyNumberFormat="1" applyFont="1" applyFill="1" applyBorder="1" applyAlignment="1">
      <alignment horizontal="center" vertical="center" wrapText="1"/>
    </xf>
    <xf numFmtId="10" fontId="142" fillId="43" borderId="0" xfId="67" applyNumberFormat="1" applyFont="1" applyFill="1" applyBorder="1" applyAlignment="1">
      <alignment horizontal="center" vertical="center" wrapText="1"/>
    </xf>
    <xf numFmtId="10" fontId="3" fillId="0" borderId="15" xfId="67" applyNumberFormat="1" applyFont="1" applyFill="1" applyBorder="1" applyAlignment="1" applyProtection="1">
      <alignment horizontal="center" vertical="center" wrapText="1"/>
      <protection hidden="1"/>
    </xf>
    <xf numFmtId="0" fontId="15" fillId="0" borderId="15" xfId="62" applyFont="1" applyFill="1" applyBorder="1" applyAlignment="1" applyProtection="1">
      <alignment horizontal="center" vertical="center" wrapText="1"/>
      <protection hidden="1"/>
    </xf>
    <xf numFmtId="10" fontId="3" fillId="36" borderId="15" xfId="67" applyNumberFormat="1" applyFont="1" applyFill="1" applyBorder="1" applyAlignment="1" applyProtection="1">
      <alignment horizontal="center" vertical="center" wrapText="1"/>
      <protection hidden="1"/>
    </xf>
    <xf numFmtId="1" fontId="141" fillId="0" borderId="15" xfId="0" applyNumberFormat="1" applyFont="1" applyBorder="1" applyAlignment="1">
      <alignment horizontal="center" vertical="center" wrapText="1"/>
    </xf>
    <xf numFmtId="0" fontId="3" fillId="36" borderId="15" xfId="62" applyFont="1" applyFill="1" applyBorder="1" applyAlignment="1" applyProtection="1">
      <alignment horizontal="center" vertical="center" wrapText="1"/>
      <protection hidden="1"/>
    </xf>
    <xf numFmtId="0" fontId="141" fillId="0" borderId="15" xfId="61" applyFont="1" applyFill="1" applyBorder="1" applyAlignment="1" applyProtection="1">
      <alignment horizontal="center" vertical="center" wrapText="1"/>
      <protection hidden="1"/>
    </xf>
    <xf numFmtId="0" fontId="141" fillId="2" borderId="15" xfId="61" applyFont="1" applyFill="1" applyBorder="1" applyAlignment="1" applyProtection="1">
      <alignment horizontal="center" vertical="center" wrapText="1"/>
      <protection hidden="1"/>
    </xf>
    <xf numFmtId="9" fontId="3" fillId="0" borderId="15" xfId="67" applyFont="1" applyFill="1" applyBorder="1" applyAlignment="1">
      <alignment horizontal="center" vertical="center" wrapText="1"/>
    </xf>
    <xf numFmtId="9" fontId="141" fillId="2" borderId="15" xfId="67" applyFont="1" applyFill="1" applyBorder="1" applyAlignment="1" applyProtection="1">
      <alignment horizontal="center" vertical="center" wrapText="1"/>
      <protection hidden="1"/>
    </xf>
    <xf numFmtId="0" fontId="3" fillId="0" borderId="29" xfId="62" applyFont="1" applyFill="1" applyBorder="1" applyAlignment="1" applyProtection="1">
      <alignment horizontal="center" vertical="center" wrapText="1"/>
      <protection hidden="1"/>
    </xf>
    <xf numFmtId="0" fontId="15" fillId="0" borderId="29" xfId="62" applyFont="1" applyFill="1" applyBorder="1" applyAlignment="1" applyProtection="1">
      <alignment horizontal="center" vertical="center" wrapText="1"/>
      <protection hidden="1"/>
    </xf>
    <xf numFmtId="0" fontId="3" fillId="36" borderId="29" xfId="0" applyFont="1" applyFill="1" applyBorder="1" applyAlignment="1">
      <alignment horizontal="center" vertical="center" wrapText="1"/>
    </xf>
    <xf numFmtId="0" fontId="3" fillId="0" borderId="29" xfId="45" applyFont="1" applyFill="1" applyBorder="1" applyAlignment="1">
      <alignment horizontal="center" vertical="center" wrapText="1"/>
      <protection/>
    </xf>
    <xf numFmtId="0" fontId="3" fillId="36" borderId="29" xfId="62" applyFont="1" applyFill="1" applyBorder="1" applyAlignment="1" applyProtection="1">
      <alignment horizontal="center" vertical="center" wrapText="1"/>
      <protection hidden="1"/>
    </xf>
    <xf numFmtId="0" fontId="3" fillId="0" borderId="29" xfId="0" applyFont="1" applyFill="1" applyBorder="1" applyAlignment="1">
      <alignment horizontal="center" vertical="center" wrapText="1"/>
    </xf>
    <xf numFmtId="0" fontId="141" fillId="0" borderId="29" xfId="61" applyFont="1" applyFill="1" applyBorder="1" applyAlignment="1" applyProtection="1">
      <alignment horizontal="center" vertical="center" wrapText="1"/>
      <protection hidden="1"/>
    </xf>
    <xf numFmtId="0" fontId="15" fillId="36" borderId="29" xfId="62" applyFont="1" applyFill="1" applyBorder="1" applyAlignment="1" applyProtection="1">
      <alignment horizontal="center" vertical="center" wrapText="1"/>
      <protection hidden="1"/>
    </xf>
    <xf numFmtId="0" fontId="10" fillId="36" borderId="42" xfId="61" applyFont="1" applyFill="1" applyBorder="1" applyAlignment="1" applyProtection="1">
      <alignment horizontal="center" vertical="center" wrapText="1"/>
      <protection hidden="1"/>
    </xf>
    <xf numFmtId="0" fontId="144" fillId="40" borderId="52" xfId="62" applyFont="1" applyFill="1" applyBorder="1" applyAlignment="1" applyProtection="1">
      <alignment horizontal="center" vertical="center" textRotation="90" wrapText="1"/>
      <protection hidden="1"/>
    </xf>
    <xf numFmtId="170" fontId="142" fillId="43" borderId="0" xfId="0" applyNumberFormat="1" applyFont="1" applyFill="1" applyBorder="1" applyAlignment="1" applyProtection="1">
      <alignment horizontal="center" vertical="center" wrapText="1"/>
      <protection/>
    </xf>
    <xf numFmtId="1" fontId="3" fillId="36" borderId="15" xfId="62" applyNumberFormat="1" applyFont="1" applyFill="1" applyBorder="1" applyAlignment="1" applyProtection="1">
      <alignment horizontal="center" vertical="center" wrapText="1"/>
      <protection hidden="1"/>
    </xf>
    <xf numFmtId="14" fontId="3" fillId="36" borderId="15" xfId="51" applyNumberFormat="1" applyFont="1" applyFill="1" applyBorder="1" applyAlignment="1" applyProtection="1">
      <alignment horizontal="center" vertical="center" wrapText="1"/>
      <protection/>
    </xf>
    <xf numFmtId="0" fontId="3" fillId="51" borderId="15" xfId="62" applyFont="1" applyFill="1" applyBorder="1" applyAlignment="1" applyProtection="1">
      <alignment horizontal="center" vertical="center" wrapText="1"/>
      <protection hidden="1"/>
    </xf>
    <xf numFmtId="9" fontId="3" fillId="36" borderId="15" xfId="67" applyFont="1" applyFill="1" applyBorder="1" applyAlignment="1" applyProtection="1">
      <alignment horizontal="center" vertical="center" wrapText="1"/>
      <protection/>
    </xf>
    <xf numFmtId="1" fontId="3" fillId="2" borderId="15" xfId="62" applyNumberFormat="1" applyFont="1" applyFill="1" applyBorder="1" applyAlignment="1" applyProtection="1">
      <alignment horizontal="center" vertical="center" wrapText="1"/>
      <protection hidden="1"/>
    </xf>
    <xf numFmtId="0" fontId="3" fillId="2" borderId="15" xfId="62" applyFont="1" applyFill="1" applyBorder="1" applyAlignment="1" applyProtection="1">
      <alignment horizontal="center" vertical="center" wrapText="1"/>
      <protection hidden="1"/>
    </xf>
    <xf numFmtId="14" fontId="141" fillId="36" borderId="15" xfId="51" applyNumberFormat="1" applyFont="1" applyFill="1" applyBorder="1" applyAlignment="1" applyProtection="1">
      <alignment horizontal="center" vertical="center" wrapText="1"/>
      <protection/>
    </xf>
    <xf numFmtId="170" fontId="3" fillId="36" borderId="15" xfId="55" applyNumberFormat="1" applyFont="1" applyFill="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10" fillId="38" borderId="42" xfId="0" applyFont="1" applyFill="1" applyBorder="1" applyAlignment="1" applyProtection="1">
      <alignment horizontal="center" vertical="center" wrapText="1"/>
      <protection/>
    </xf>
    <xf numFmtId="0" fontId="10" fillId="36" borderId="42" xfId="62" applyFont="1" applyFill="1" applyBorder="1" applyAlignment="1" applyProtection="1">
      <alignment vertical="center" wrapText="1"/>
      <protection hidden="1"/>
    </xf>
    <xf numFmtId="1" fontId="142" fillId="43" borderId="0" xfId="0" applyNumberFormat="1" applyFont="1" applyFill="1" applyBorder="1" applyAlignment="1" applyProtection="1">
      <alignment horizontal="center" vertical="center" wrapText="1"/>
      <protection/>
    </xf>
    <xf numFmtId="171" fontId="142" fillId="43" borderId="0" xfId="0" applyNumberFormat="1" applyFont="1" applyFill="1" applyBorder="1" applyAlignment="1" applyProtection="1">
      <alignment horizontal="center" vertical="center" wrapText="1"/>
      <protection/>
    </xf>
    <xf numFmtId="0" fontId="141" fillId="43" borderId="0" xfId="0" applyFont="1" applyFill="1" applyBorder="1" applyAlignment="1" applyProtection="1">
      <alignment horizontal="center" vertical="center" wrapText="1"/>
      <protection/>
    </xf>
    <xf numFmtId="172" fontId="142" fillId="43" borderId="0" xfId="0" applyNumberFormat="1" applyFont="1" applyFill="1" applyBorder="1" applyAlignment="1" applyProtection="1">
      <alignment horizontal="center" vertical="center" wrapText="1"/>
      <protection/>
    </xf>
    <xf numFmtId="9" fontId="3" fillId="36" borderId="15" xfId="67" applyNumberFormat="1" applyFont="1" applyFill="1" applyBorder="1" applyAlignment="1" applyProtection="1">
      <alignment horizontal="center" vertical="center" wrapText="1"/>
      <protection hidden="1"/>
    </xf>
    <xf numFmtId="14" fontId="3" fillId="36" borderId="15" xfId="50" applyNumberFormat="1" applyFont="1" applyFill="1" applyBorder="1" applyAlignment="1" applyProtection="1">
      <alignment horizontal="center" vertical="center" wrapText="1"/>
      <protection/>
    </xf>
    <xf numFmtId="9" fontId="3" fillId="2" borderId="15" xfId="67" applyNumberFormat="1" applyFont="1" applyFill="1" applyBorder="1" applyAlignment="1" applyProtection="1">
      <alignment horizontal="center" vertical="center" wrapText="1"/>
      <protection hidden="1"/>
    </xf>
    <xf numFmtId="9" fontId="3" fillId="2" borderId="15" xfId="67" applyFont="1" applyFill="1" applyBorder="1" applyAlignment="1" applyProtection="1">
      <alignment horizontal="center" vertical="center" wrapText="1"/>
      <protection/>
    </xf>
    <xf numFmtId="9" fontId="3" fillId="0" borderId="15" xfId="67" applyFont="1" applyBorder="1" applyAlignment="1" applyProtection="1">
      <alignment horizontal="center" vertical="center" wrapText="1"/>
      <protection/>
    </xf>
    <xf numFmtId="9" fontId="3" fillId="62" borderId="15" xfId="67" applyFont="1" applyFill="1" applyBorder="1" applyAlignment="1" applyProtection="1">
      <alignment vertical="center" wrapText="1"/>
      <protection hidden="1"/>
    </xf>
    <xf numFmtId="0" fontId="3" fillId="36" borderId="15" xfId="0" applyFont="1" applyFill="1" applyBorder="1" applyAlignment="1" applyProtection="1">
      <alignment horizontal="center" vertical="center" wrapText="1"/>
      <protection/>
    </xf>
    <xf numFmtId="9" fontId="3" fillId="36" borderId="15" xfId="0" applyNumberFormat="1" applyFont="1" applyFill="1" applyBorder="1" applyAlignment="1" applyProtection="1">
      <alignment horizontal="center" vertical="center" wrapText="1"/>
      <protection/>
    </xf>
    <xf numFmtId="0" fontId="141" fillId="2" borderId="15" xfId="61" applyNumberFormat="1" applyFont="1" applyFill="1" applyBorder="1" applyAlignment="1" applyProtection="1">
      <alignment horizontal="center" vertical="center" wrapText="1"/>
      <protection hidden="1"/>
    </xf>
    <xf numFmtId="3" fontId="141" fillId="2" borderId="15" xfId="0" applyNumberFormat="1" applyFont="1" applyFill="1" applyBorder="1" applyAlignment="1" applyProtection="1">
      <alignment horizontal="center" vertical="center" wrapText="1"/>
      <protection/>
    </xf>
    <xf numFmtId="0" fontId="141" fillId="2" borderId="15" xfId="67" applyNumberFormat="1" applyFont="1" applyFill="1" applyBorder="1" applyAlignment="1" applyProtection="1">
      <alignment horizontal="center" vertical="center" wrapText="1"/>
      <protection/>
    </xf>
    <xf numFmtId="0" fontId="141" fillId="36" borderId="15" xfId="61" applyFont="1" applyFill="1" applyBorder="1" applyAlignment="1" applyProtection="1">
      <alignment horizontal="center" vertical="center" wrapText="1"/>
      <protection hidden="1"/>
    </xf>
    <xf numFmtId="0" fontId="141" fillId="0" borderId="15" xfId="0" applyFont="1" applyBorder="1" applyAlignment="1" applyProtection="1">
      <alignment horizontal="center" vertical="center" wrapText="1"/>
      <protection/>
    </xf>
    <xf numFmtId="9" fontId="141" fillId="0" borderId="15" xfId="67" applyFont="1" applyBorder="1" applyAlignment="1" applyProtection="1">
      <alignment horizontal="center" vertical="center" wrapText="1"/>
      <protection/>
    </xf>
    <xf numFmtId="0" fontId="3" fillId="36" borderId="15" xfId="67" applyNumberFormat="1" applyFont="1" applyFill="1" applyBorder="1" applyAlignment="1" applyProtection="1">
      <alignment horizontal="center" vertical="center" wrapText="1"/>
      <protection hidden="1"/>
    </xf>
    <xf numFmtId="0" fontId="3" fillId="36" borderId="29" xfId="61" applyFont="1" applyFill="1" applyBorder="1" applyAlignment="1" applyProtection="1">
      <alignment horizontal="center" vertical="center" wrapText="1"/>
      <protection hidden="1"/>
    </xf>
    <xf numFmtId="0" fontId="141" fillId="36" borderId="29" xfId="61" applyFont="1" applyFill="1" applyBorder="1" applyAlignment="1" applyProtection="1">
      <alignment horizontal="center" vertical="center" wrapText="1"/>
      <protection hidden="1"/>
    </xf>
    <xf numFmtId="1" fontId="9" fillId="67" borderId="21" xfId="62" applyNumberFormat="1" applyFont="1" applyFill="1" applyBorder="1" applyAlignment="1" applyProtection="1">
      <alignment horizontal="center" vertical="center" wrapText="1"/>
      <protection hidden="1"/>
    </xf>
    <xf numFmtId="1" fontId="3" fillId="37" borderId="15" xfId="62" applyNumberFormat="1" applyFont="1" applyFill="1" applyBorder="1" applyAlignment="1" applyProtection="1">
      <alignment horizontal="center" vertical="center" wrapText="1"/>
      <protection hidden="1"/>
    </xf>
    <xf numFmtId="9" fontId="3" fillId="37" borderId="15" xfId="67" applyFont="1" applyFill="1" applyBorder="1" applyAlignment="1" applyProtection="1">
      <alignment horizontal="center" vertical="center" wrapText="1"/>
      <protection hidden="1"/>
    </xf>
    <xf numFmtId="1" fontId="3" fillId="37" borderId="15" xfId="67" applyNumberFormat="1" applyFont="1" applyFill="1" applyBorder="1" applyAlignment="1" applyProtection="1">
      <alignment horizontal="center" vertical="center" wrapText="1"/>
      <protection hidden="1"/>
    </xf>
    <xf numFmtId="0" fontId="160" fillId="36" borderId="15" xfId="61" applyFont="1" applyFill="1" applyBorder="1" applyAlignment="1" applyProtection="1">
      <alignment horizontal="center" vertical="center" wrapText="1"/>
      <protection hidden="1"/>
    </xf>
    <xf numFmtId="173" fontId="24" fillId="36" borderId="15" xfId="47" applyNumberFormat="1" applyFont="1" applyFill="1" applyBorder="1" applyAlignment="1" applyProtection="1">
      <alignment horizontal="center" vertical="center" wrapText="1"/>
      <protection hidden="1"/>
    </xf>
    <xf numFmtId="175" fontId="24" fillId="36" borderId="15" xfId="67" applyNumberFormat="1" applyFont="1" applyFill="1" applyBorder="1" applyAlignment="1" applyProtection="1">
      <alignment horizontal="center" vertical="center" wrapText="1"/>
      <protection hidden="1"/>
    </xf>
    <xf numFmtId="14" fontId="24" fillId="0" borderId="15" xfId="50" applyNumberFormat="1" applyFont="1" applyFill="1" applyBorder="1" applyAlignment="1" applyProtection="1">
      <alignment horizontal="center" vertical="center" wrapText="1"/>
      <protection hidden="1"/>
    </xf>
    <xf numFmtId="44" fontId="24" fillId="36" borderId="15" xfId="55" applyFont="1" applyFill="1" applyBorder="1" applyAlignment="1" applyProtection="1">
      <alignment vertical="center" wrapText="1"/>
      <protection hidden="1"/>
    </xf>
    <xf numFmtId="1" fontId="160" fillId="0" borderId="15" xfId="47" applyNumberFormat="1" applyFont="1" applyBorder="1" applyAlignment="1" applyProtection="1">
      <alignment horizontal="center" vertical="center" wrapText="1"/>
      <protection hidden="1"/>
    </xf>
    <xf numFmtId="1" fontId="24" fillId="36" borderId="15" xfId="61" applyNumberFormat="1" applyFont="1" applyFill="1" applyBorder="1" applyAlignment="1" applyProtection="1">
      <alignment horizontal="center" vertical="center" wrapText="1"/>
      <protection hidden="1"/>
    </xf>
    <xf numFmtId="1" fontId="24" fillId="2" borderId="15" xfId="67" applyNumberFormat="1" applyFont="1" applyFill="1" applyBorder="1" applyAlignment="1" applyProtection="1">
      <alignment vertical="center" wrapText="1"/>
      <protection hidden="1"/>
    </xf>
    <xf numFmtId="0" fontId="160" fillId="36" borderId="15" xfId="0" applyFont="1" applyFill="1" applyBorder="1" applyAlignment="1" applyProtection="1">
      <alignment horizontal="center" vertical="center" wrapText="1"/>
      <protection hidden="1"/>
    </xf>
    <xf numFmtId="9" fontId="24" fillId="36" borderId="15" xfId="67" applyFont="1" applyFill="1" applyBorder="1" applyAlignment="1" applyProtection="1">
      <alignment horizontal="center" vertical="center" wrapText="1"/>
      <protection hidden="1"/>
    </xf>
    <xf numFmtId="14" fontId="24" fillId="36" borderId="15" xfId="50" applyNumberFormat="1" applyFont="1" applyFill="1" applyBorder="1" applyAlignment="1" applyProtection="1">
      <alignment horizontal="center" vertical="center" wrapText="1"/>
      <protection hidden="1"/>
    </xf>
    <xf numFmtId="9" fontId="24" fillId="2" borderId="15" xfId="67" applyFont="1" applyFill="1" applyBorder="1" applyAlignment="1" applyProtection="1">
      <alignment vertical="center" wrapText="1"/>
      <protection hidden="1"/>
    </xf>
    <xf numFmtId="1" fontId="160" fillId="0" borderId="15" xfId="67" applyNumberFormat="1" applyFont="1" applyBorder="1" applyAlignment="1" applyProtection="1">
      <alignment horizontal="center" vertical="center" wrapText="1"/>
      <protection hidden="1"/>
    </xf>
    <xf numFmtId="0" fontId="160" fillId="0" borderId="15" xfId="0" applyFont="1" applyBorder="1" applyAlignment="1" applyProtection="1">
      <alignment horizontal="center"/>
      <protection hidden="1"/>
    </xf>
    <xf numFmtId="9" fontId="160" fillId="0" borderId="15" xfId="67" applyFont="1" applyBorder="1" applyAlignment="1" applyProtection="1">
      <alignment horizontal="center" vertical="center"/>
      <protection hidden="1"/>
    </xf>
    <xf numFmtId="3" fontId="160" fillId="2" borderId="15" xfId="0" applyNumberFormat="1" applyFont="1" applyFill="1" applyBorder="1" applyAlignment="1" applyProtection="1">
      <alignment horizontal="center" vertical="center" wrapText="1"/>
      <protection hidden="1"/>
    </xf>
    <xf numFmtId="1" fontId="160" fillId="36" borderId="15" xfId="47" applyNumberFormat="1" applyFont="1" applyFill="1" applyBorder="1" applyAlignment="1" applyProtection="1">
      <alignment horizontal="center" vertical="center" wrapText="1"/>
      <protection hidden="1"/>
    </xf>
    <xf numFmtId="0" fontId="160" fillId="2" borderId="15" xfId="61" applyFont="1" applyFill="1" applyBorder="1" applyAlignment="1" applyProtection="1">
      <alignment horizontal="center" vertical="center" wrapText="1"/>
      <protection hidden="1"/>
    </xf>
    <xf numFmtId="171" fontId="160" fillId="36" borderId="15" xfId="61" applyNumberFormat="1" applyFont="1" applyFill="1" applyBorder="1" applyAlignment="1" applyProtection="1">
      <alignment horizontal="center" vertical="center" wrapText="1"/>
      <protection hidden="1"/>
    </xf>
    <xf numFmtId="9" fontId="160" fillId="36" borderId="15" xfId="0" applyNumberFormat="1" applyFont="1" applyFill="1" applyBorder="1" applyAlignment="1" applyProtection="1">
      <alignment horizontal="center" vertical="center" wrapText="1"/>
      <protection hidden="1"/>
    </xf>
    <xf numFmtId="9" fontId="160" fillId="2" borderId="15" xfId="61" applyNumberFormat="1" applyFont="1" applyFill="1" applyBorder="1" applyAlignment="1" applyProtection="1">
      <alignment vertical="center" wrapText="1"/>
      <protection hidden="1"/>
    </xf>
    <xf numFmtId="9" fontId="160" fillId="36" borderId="15" xfId="67" applyFont="1" applyFill="1" applyBorder="1" applyAlignment="1" applyProtection="1">
      <alignment horizontal="center" vertical="center" wrapText="1"/>
      <protection hidden="1"/>
    </xf>
    <xf numFmtId="9" fontId="160" fillId="2" borderId="15" xfId="61" applyNumberFormat="1" applyFont="1" applyFill="1" applyBorder="1" applyAlignment="1" applyProtection="1">
      <alignment horizontal="center" vertical="center" wrapText="1"/>
      <protection hidden="1"/>
    </xf>
    <xf numFmtId="173" fontId="160" fillId="2" borderId="15" xfId="47" applyNumberFormat="1" applyFont="1" applyFill="1" applyBorder="1" applyAlignment="1" applyProtection="1">
      <alignment horizontal="center" vertical="center" wrapText="1"/>
      <protection hidden="1"/>
    </xf>
    <xf numFmtId="1" fontId="160" fillId="2" borderId="15" xfId="61" applyNumberFormat="1" applyFont="1" applyFill="1" applyBorder="1" applyAlignment="1" applyProtection="1">
      <alignment horizontal="center" vertical="center" wrapText="1"/>
      <protection hidden="1"/>
    </xf>
    <xf numFmtId="1" fontId="160" fillId="36" borderId="15" xfId="0" applyNumberFormat="1" applyFont="1" applyFill="1" applyBorder="1" applyAlignment="1" applyProtection="1">
      <alignment horizontal="center" vertical="center" wrapText="1"/>
      <protection hidden="1"/>
    </xf>
    <xf numFmtId="173" fontId="160" fillId="2" borderId="15" xfId="47" applyNumberFormat="1" applyFont="1" applyFill="1" applyBorder="1" applyAlignment="1" applyProtection="1">
      <alignment vertical="center" wrapText="1"/>
      <protection hidden="1"/>
    </xf>
    <xf numFmtId="0" fontId="160" fillId="0" borderId="15" xfId="0" applyFont="1" applyBorder="1" applyAlignment="1" applyProtection="1">
      <alignment/>
      <protection hidden="1"/>
    </xf>
    <xf numFmtId="176" fontId="24" fillId="36" borderId="15" xfId="67" applyNumberFormat="1" applyFont="1" applyFill="1" applyBorder="1" applyAlignment="1" applyProtection="1">
      <alignment horizontal="center" vertical="center" wrapText="1"/>
      <protection hidden="1"/>
    </xf>
    <xf numFmtId="1" fontId="24" fillId="2" borderId="15" xfId="61" applyNumberFormat="1" applyFont="1" applyFill="1" applyBorder="1" applyAlignment="1" applyProtection="1">
      <alignment horizontal="center" vertical="center" wrapText="1"/>
      <protection hidden="1"/>
    </xf>
    <xf numFmtId="173" fontId="24" fillId="2" borderId="15" xfId="47" applyNumberFormat="1" applyFont="1" applyFill="1" applyBorder="1" applyAlignment="1" applyProtection="1">
      <alignment vertical="center" wrapText="1"/>
      <protection hidden="1"/>
    </xf>
    <xf numFmtId="9" fontId="24" fillId="2" borderId="15" xfId="61" applyNumberFormat="1" applyFont="1" applyFill="1" applyBorder="1" applyAlignment="1" applyProtection="1">
      <alignment vertical="center" wrapText="1"/>
      <protection hidden="1"/>
    </xf>
    <xf numFmtId="170" fontId="24" fillId="36" borderId="15" xfId="61" applyNumberFormat="1" applyFont="1" applyFill="1" applyBorder="1" applyAlignment="1" applyProtection="1">
      <alignment horizontal="center" vertical="center" wrapText="1"/>
      <protection hidden="1"/>
    </xf>
    <xf numFmtId="1" fontId="24" fillId="36" borderId="15" xfId="47" applyNumberFormat="1" applyFont="1" applyFill="1" applyBorder="1" applyAlignment="1" applyProtection="1">
      <alignment horizontal="center" vertical="center" wrapText="1"/>
      <protection hidden="1"/>
    </xf>
    <xf numFmtId="0" fontId="24" fillId="2" borderId="15" xfId="67" applyNumberFormat="1" applyFont="1" applyFill="1" applyBorder="1" applyAlignment="1" applyProtection="1">
      <alignment horizontal="center" vertical="center" wrapText="1"/>
      <protection hidden="1"/>
    </xf>
    <xf numFmtId="0" fontId="24" fillId="0" borderId="15" xfId="61" applyFont="1" applyFill="1" applyBorder="1" applyAlignment="1" applyProtection="1">
      <alignment horizontal="center" vertical="center" wrapText="1"/>
      <protection hidden="1"/>
    </xf>
    <xf numFmtId="9" fontId="24" fillId="0" borderId="15" xfId="67" applyFont="1" applyFill="1" applyBorder="1" applyAlignment="1" applyProtection="1">
      <alignment horizontal="center" vertical="center" wrapText="1"/>
      <protection hidden="1"/>
    </xf>
    <xf numFmtId="1" fontId="24" fillId="0" borderId="15" xfId="47" applyNumberFormat="1" applyFont="1" applyFill="1" applyBorder="1" applyAlignment="1" applyProtection="1">
      <alignment horizontal="center" vertical="center" wrapText="1"/>
      <protection hidden="1"/>
    </xf>
    <xf numFmtId="37" fontId="24" fillId="36" borderId="15" xfId="47" applyNumberFormat="1" applyFont="1" applyFill="1" applyBorder="1" applyAlignment="1" applyProtection="1">
      <alignment horizontal="center" vertical="center" wrapText="1"/>
      <protection hidden="1"/>
    </xf>
    <xf numFmtId="170" fontId="169" fillId="36" borderId="15" xfId="61" applyNumberFormat="1" applyFont="1" applyFill="1" applyBorder="1" applyAlignment="1" applyProtection="1">
      <alignment horizontal="center" vertical="center" wrapText="1"/>
      <protection hidden="1"/>
    </xf>
    <xf numFmtId="1" fontId="160" fillId="2" borderId="15" xfId="67" applyNumberFormat="1" applyFont="1" applyFill="1" applyBorder="1" applyAlignment="1" applyProtection="1">
      <alignment horizontal="center" vertical="center" wrapText="1"/>
      <protection hidden="1"/>
    </xf>
    <xf numFmtId="9" fontId="24" fillId="36" borderId="15" xfId="0" applyNumberFormat="1" applyFont="1" applyFill="1" applyBorder="1" applyAlignment="1" applyProtection="1">
      <alignment horizontal="center" vertical="center" wrapText="1"/>
      <protection hidden="1"/>
    </xf>
    <xf numFmtId="3" fontId="24" fillId="2" borderId="15" xfId="0" applyNumberFormat="1" applyFont="1" applyFill="1" applyBorder="1" applyAlignment="1" applyProtection="1">
      <alignment horizontal="center" vertical="center" wrapText="1"/>
      <protection hidden="1"/>
    </xf>
    <xf numFmtId="3" fontId="160" fillId="0" borderId="15" xfId="67" applyNumberFormat="1" applyFont="1" applyBorder="1" applyAlignment="1" applyProtection="1">
      <alignment horizontal="center" vertical="center" wrapText="1"/>
      <protection hidden="1"/>
    </xf>
    <xf numFmtId="0" fontId="24" fillId="36" borderId="15" xfId="0" applyNumberFormat="1" applyFont="1" applyFill="1" applyBorder="1" applyAlignment="1" applyProtection="1">
      <alignment horizontal="center" vertical="center" wrapText="1"/>
      <protection hidden="1"/>
    </xf>
    <xf numFmtId="0" fontId="160" fillId="2" borderId="15" xfId="61" applyNumberFormat="1" applyFont="1" applyFill="1" applyBorder="1" applyAlignment="1" applyProtection="1">
      <alignment horizontal="center" vertical="center" wrapText="1"/>
      <protection hidden="1"/>
    </xf>
    <xf numFmtId="9" fontId="160" fillId="2" borderId="15" xfId="67" applyFont="1" applyFill="1" applyBorder="1" applyAlignment="1" applyProtection="1">
      <alignment horizontal="center" vertical="center" wrapText="1"/>
      <protection hidden="1"/>
    </xf>
    <xf numFmtId="0" fontId="24" fillId="36" borderId="29" xfId="61" applyFont="1" applyFill="1" applyBorder="1" applyAlignment="1" applyProtection="1">
      <alignment horizontal="center" vertical="center" wrapText="1"/>
      <protection hidden="1"/>
    </xf>
    <xf numFmtId="0" fontId="24" fillId="36" borderId="29" xfId="0" applyFont="1" applyFill="1" applyBorder="1" applyAlignment="1" applyProtection="1">
      <alignment horizontal="center" vertical="center" wrapText="1"/>
      <protection hidden="1"/>
    </xf>
    <xf numFmtId="0" fontId="160" fillId="36" borderId="29" xfId="0" applyFont="1" applyFill="1" applyBorder="1" applyAlignment="1" applyProtection="1">
      <alignment horizontal="center" vertical="center" wrapText="1"/>
      <protection hidden="1"/>
    </xf>
    <xf numFmtId="0" fontId="160" fillId="36" borderId="29" xfId="61" applyFont="1" applyFill="1" applyBorder="1" applyAlignment="1" applyProtection="1">
      <alignment horizontal="center" vertical="center" wrapText="1"/>
      <protection hidden="1"/>
    </xf>
    <xf numFmtId="0" fontId="14" fillId="39" borderId="38" xfId="62" applyFont="1" applyFill="1" applyBorder="1" applyAlignment="1" applyProtection="1">
      <alignment horizontal="center" vertical="center" wrapText="1"/>
      <protection hidden="1"/>
    </xf>
    <xf numFmtId="0" fontId="170" fillId="0" borderId="0" xfId="0" applyFont="1" applyAlignment="1">
      <alignment/>
    </xf>
    <xf numFmtId="0" fontId="170" fillId="0" borderId="0" xfId="0" applyFont="1" applyAlignment="1">
      <alignment horizontal="center" vertical="center" wrapText="1"/>
    </xf>
    <xf numFmtId="0" fontId="160" fillId="0" borderId="0" xfId="0" applyFont="1" applyAlignment="1" applyProtection="1">
      <alignment horizontal="center" vertical="center" wrapText="1"/>
      <protection/>
    </xf>
    <xf numFmtId="0" fontId="171" fillId="0" borderId="0" xfId="0" applyFont="1" applyAlignment="1">
      <alignment/>
    </xf>
    <xf numFmtId="1" fontId="142" fillId="0" borderId="0" xfId="0" applyNumberFormat="1" applyFont="1" applyFill="1" applyBorder="1" applyAlignment="1" applyProtection="1">
      <alignment horizontal="center" vertical="center" wrapText="1"/>
      <protection locked="0"/>
    </xf>
    <xf numFmtId="1" fontId="10" fillId="0" borderId="15" xfId="47" applyNumberFormat="1" applyFont="1" applyFill="1" applyBorder="1" applyAlignment="1" applyProtection="1">
      <alignment horizontal="center" vertical="center" wrapText="1"/>
      <protection locked="0"/>
    </xf>
    <xf numFmtId="1" fontId="10" fillId="36" borderId="15" xfId="61" applyNumberFormat="1" applyFont="1" applyFill="1" applyBorder="1" applyAlignment="1" applyProtection="1">
      <alignment horizontal="center" vertical="center" wrapText="1"/>
      <protection hidden="1" locked="0"/>
    </xf>
    <xf numFmtId="1" fontId="142" fillId="0" borderId="0" xfId="0" applyNumberFormat="1" applyFont="1" applyFill="1" applyAlignment="1" applyProtection="1">
      <alignment horizontal="center" vertical="center"/>
      <protection locked="0"/>
    </xf>
    <xf numFmtId="0" fontId="142" fillId="0" borderId="0" xfId="0" applyFont="1" applyAlignment="1">
      <alignment/>
    </xf>
    <xf numFmtId="1" fontId="10" fillId="36" borderId="15" xfId="61" applyNumberFormat="1" applyFont="1" applyFill="1" applyBorder="1" applyAlignment="1" applyProtection="1">
      <alignment horizontal="center" vertical="center" wrapText="1"/>
      <protection hidden="1"/>
    </xf>
    <xf numFmtId="3" fontId="10" fillId="0" borderId="15" xfId="0" applyNumberFormat="1" applyFont="1" applyFill="1" applyBorder="1" applyAlignment="1">
      <alignment horizontal="center" vertical="center" wrapText="1"/>
    </xf>
    <xf numFmtId="1" fontId="139" fillId="0" borderId="0" xfId="0" applyNumberFormat="1" applyFont="1" applyFill="1" applyBorder="1" applyAlignment="1" applyProtection="1">
      <alignment horizontal="center" vertical="center" wrapText="1"/>
      <protection locked="0"/>
    </xf>
    <xf numFmtId="0" fontId="10" fillId="41" borderId="15" xfId="0" applyFont="1" applyFill="1" applyBorder="1" applyAlignment="1" applyProtection="1">
      <alignment horizontal="center" vertical="center" wrapText="1"/>
      <protection locked="0"/>
    </xf>
    <xf numFmtId="1" fontId="139" fillId="0" borderId="0" xfId="0" applyNumberFormat="1" applyFont="1" applyFill="1" applyBorder="1" applyAlignment="1" applyProtection="1">
      <alignment horizontal="center" vertical="center" wrapText="1"/>
      <protection/>
    </xf>
    <xf numFmtId="9" fontId="10" fillId="41" borderId="15" xfId="67" applyFont="1" applyFill="1" applyBorder="1" applyAlignment="1" applyProtection="1">
      <alignment horizontal="center" vertical="center" wrapText="1"/>
      <protection hidden="1"/>
    </xf>
    <xf numFmtId="1" fontId="10" fillId="41" borderId="15" xfId="61" applyNumberFormat="1" applyFont="1" applyFill="1" applyBorder="1" applyAlignment="1" applyProtection="1">
      <alignment horizontal="center" vertical="center" wrapText="1"/>
      <protection hidden="1"/>
    </xf>
    <xf numFmtId="1" fontId="142" fillId="0" borderId="0" xfId="0" applyNumberFormat="1" applyFont="1" applyFill="1" applyBorder="1" applyAlignment="1" applyProtection="1">
      <alignment horizontal="center" vertical="center"/>
      <protection locked="0"/>
    </xf>
    <xf numFmtId="0" fontId="142" fillId="0" borderId="0" xfId="0" applyFont="1" applyFill="1" applyBorder="1" applyAlignment="1" applyProtection="1">
      <alignment horizontal="center" vertical="center"/>
      <protection locked="0"/>
    </xf>
    <xf numFmtId="1" fontId="27" fillId="0" borderId="0" xfId="45" applyNumberFormat="1" applyFont="1" applyFill="1" applyBorder="1" applyAlignment="1">
      <alignment horizontal="center" vertical="center" wrapText="1"/>
      <protection/>
    </xf>
    <xf numFmtId="1" fontId="36" fillId="46" borderId="15" xfId="61" applyNumberFormat="1" applyFont="1" applyFill="1" applyBorder="1" applyAlignment="1" applyProtection="1">
      <alignment horizontal="center" vertical="center" wrapText="1"/>
      <protection hidden="1"/>
    </xf>
    <xf numFmtId="9" fontId="36" fillId="36" borderId="15" xfId="67" applyFont="1" applyFill="1" applyBorder="1" applyAlignment="1" applyProtection="1">
      <alignment horizontal="center" vertical="center" wrapText="1"/>
      <protection hidden="1"/>
    </xf>
    <xf numFmtId="1" fontId="172" fillId="36" borderId="53" xfId="47" applyNumberFormat="1" applyFont="1" applyFill="1" applyBorder="1" applyAlignment="1">
      <alignment horizontal="center" vertical="center" wrapText="1"/>
    </xf>
    <xf numFmtId="0" fontId="173" fillId="0" borderId="0" xfId="0" applyFont="1" applyAlignment="1">
      <alignment horizontal="center" vertical="center" wrapText="1"/>
    </xf>
    <xf numFmtId="1" fontId="152" fillId="0" borderId="0" xfId="45" applyNumberFormat="1" applyFont="1" applyFill="1" applyBorder="1" applyAlignment="1">
      <alignment horizontal="center" vertical="center" wrapText="1"/>
      <protection/>
    </xf>
    <xf numFmtId="1" fontId="17" fillId="0" borderId="15" xfId="47" applyNumberFormat="1" applyFont="1" applyFill="1" applyBorder="1" applyAlignment="1" applyProtection="1">
      <alignment horizontal="center" vertical="center" wrapText="1"/>
      <protection/>
    </xf>
    <xf numFmtId="9" fontId="17" fillId="0" borderId="15" xfId="67" applyFont="1" applyFill="1" applyBorder="1" applyAlignment="1" applyProtection="1">
      <alignment horizontal="center" vertical="center" wrapText="1"/>
      <protection/>
    </xf>
    <xf numFmtId="9" fontId="17" fillId="36" borderId="15" xfId="67" applyFont="1" applyFill="1" applyBorder="1" applyAlignment="1" applyProtection="1">
      <alignment horizontal="center" vertical="center" wrapText="1"/>
      <protection/>
    </xf>
    <xf numFmtId="9" fontId="150" fillId="64" borderId="15" xfId="67" applyFont="1" applyFill="1" applyBorder="1" applyAlignment="1" applyProtection="1">
      <alignment horizontal="center" vertical="center" wrapText="1"/>
      <protection/>
    </xf>
    <xf numFmtId="0" fontId="0" fillId="0" borderId="0" xfId="0" applyBorder="1" applyAlignment="1">
      <alignment horizontal="center" vertical="center"/>
    </xf>
    <xf numFmtId="0" fontId="141" fillId="0" borderId="0" xfId="0" applyFont="1" applyBorder="1" applyAlignment="1">
      <alignment horizontal="center" vertical="center" wrapText="1"/>
    </xf>
    <xf numFmtId="0" fontId="3" fillId="36" borderId="15" xfId="61"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140" fillId="34" borderId="0" xfId="0" applyFont="1" applyFill="1" applyBorder="1" applyAlignment="1" applyProtection="1">
      <alignment horizontal="center" vertical="center" wrapText="1"/>
      <protection locked="0"/>
    </xf>
    <xf numFmtId="0" fontId="141" fillId="0" borderId="11" xfId="0" applyFont="1" applyBorder="1" applyAlignment="1">
      <alignment horizontal="center" vertical="center" wrapText="1"/>
    </xf>
    <xf numFmtId="0" fontId="142" fillId="43" borderId="0" xfId="0" applyFont="1" applyFill="1" applyBorder="1" applyAlignment="1" applyProtection="1">
      <alignment horizontal="center" vertical="center" wrapText="1"/>
      <protection/>
    </xf>
    <xf numFmtId="171" fontId="3" fillId="36" borderId="15" xfId="55" applyNumberFormat="1" applyFont="1" applyFill="1" applyBorder="1" applyAlignment="1" applyProtection="1">
      <alignment horizontal="center" vertical="center" wrapText="1"/>
      <protection hidden="1"/>
    </xf>
    <xf numFmtId="0" fontId="144" fillId="40" borderId="0" xfId="0" applyFont="1" applyFill="1" applyBorder="1" applyAlignment="1" applyProtection="1">
      <alignment horizontal="center" vertical="center" wrapText="1"/>
      <protection/>
    </xf>
    <xf numFmtId="0" fontId="10" fillId="0" borderId="0" xfId="65" applyFont="1" applyBorder="1" applyAlignment="1" applyProtection="1">
      <alignment vertical="center"/>
      <protection/>
    </xf>
    <xf numFmtId="0" fontId="141" fillId="36" borderId="32" xfId="0" applyFont="1" applyFill="1" applyBorder="1" applyAlignment="1" applyProtection="1">
      <alignment horizontal="center"/>
      <protection locked="0"/>
    </xf>
    <xf numFmtId="0" fontId="174" fillId="0" borderId="54" xfId="0" applyFont="1" applyBorder="1" applyAlignment="1">
      <alignment vertical="center"/>
    </xf>
    <xf numFmtId="0" fontId="0" fillId="0" borderId="54" xfId="0" applyBorder="1" applyAlignment="1">
      <alignment horizontal="center" vertical="center"/>
    </xf>
    <xf numFmtId="0" fontId="139" fillId="0" borderId="0" xfId="0" applyFont="1" applyFill="1" applyBorder="1" applyAlignment="1" applyProtection="1">
      <alignment vertical="center"/>
      <protection locked="0"/>
    </xf>
    <xf numFmtId="0" fontId="26" fillId="0" borderId="54" xfId="0" applyFont="1" applyBorder="1" applyAlignment="1">
      <alignment vertical="center" wrapText="1"/>
    </xf>
    <xf numFmtId="0" fontId="26" fillId="0" borderId="55" xfId="0" applyFont="1" applyBorder="1" applyAlignment="1">
      <alignment vertical="center" wrapText="1"/>
    </xf>
    <xf numFmtId="0" fontId="10" fillId="0" borderId="54" xfId="65" applyFont="1" applyBorder="1" applyAlignment="1">
      <alignment vertical="center"/>
      <protection/>
    </xf>
    <xf numFmtId="0" fontId="175" fillId="0" borderId="39" xfId="0" applyFont="1" applyBorder="1" applyAlignment="1">
      <alignment vertical="center"/>
    </xf>
    <xf numFmtId="0" fontId="175" fillId="0" borderId="54" xfId="0" applyFont="1" applyBorder="1" applyAlignment="1">
      <alignment vertical="center"/>
    </xf>
    <xf numFmtId="0" fontId="10" fillId="0" borderId="39" xfId="65" applyFont="1" applyBorder="1" applyAlignment="1" applyProtection="1">
      <alignment vertical="center"/>
      <protection/>
    </xf>
    <xf numFmtId="0" fontId="154" fillId="47" borderId="18" xfId="65" applyFont="1" applyFill="1" applyBorder="1" applyAlignment="1">
      <alignment horizontal="center" vertical="center" wrapText="1"/>
      <protection/>
    </xf>
    <xf numFmtId="0" fontId="155" fillId="47" borderId="18" xfId="65" applyFont="1" applyFill="1" applyBorder="1" applyAlignment="1">
      <alignment horizontal="center" vertical="center" wrapText="1"/>
      <protection/>
    </xf>
    <xf numFmtId="0" fontId="156" fillId="0" borderId="18" xfId="65" applyFont="1" applyBorder="1" applyAlignment="1">
      <alignment/>
      <protection/>
    </xf>
    <xf numFmtId="0" fontId="141" fillId="0" borderId="10" xfId="0" applyFont="1" applyBorder="1" applyAlignment="1">
      <alignment horizontal="center" vertical="center" wrapText="1"/>
    </xf>
    <xf numFmtId="0" fontId="143" fillId="0" borderId="11" xfId="0" applyFont="1" applyBorder="1" applyAlignment="1">
      <alignment/>
    </xf>
    <xf numFmtId="0" fontId="143" fillId="0" borderId="10" xfId="0" applyFont="1" applyBorder="1" applyAlignment="1">
      <alignment/>
    </xf>
    <xf numFmtId="0" fontId="144" fillId="40" borderId="42" xfId="62" applyFont="1" applyFill="1" applyBorder="1" applyAlignment="1" applyProtection="1">
      <alignment horizontal="center" vertical="center" wrapText="1"/>
      <protection hidden="1"/>
    </xf>
    <xf numFmtId="0" fontId="144" fillId="40" borderId="56" xfId="62" applyFont="1" applyFill="1" applyBorder="1" applyAlignment="1" applyProtection="1">
      <alignment horizontal="center" vertical="center" wrapText="1"/>
      <protection hidden="1"/>
    </xf>
    <xf numFmtId="0" fontId="142" fillId="43" borderId="54" xfId="0" applyFont="1" applyFill="1" applyBorder="1" applyAlignment="1" applyProtection="1">
      <alignment vertical="center" wrapText="1"/>
      <protection/>
    </xf>
    <xf numFmtId="0" fontId="142" fillId="43" borderId="54" xfId="0" applyFont="1" applyFill="1" applyBorder="1" applyAlignment="1" applyProtection="1">
      <alignment horizontal="center" vertical="center" wrapText="1"/>
      <protection/>
    </xf>
    <xf numFmtId="9" fontId="142" fillId="43" borderId="54" xfId="67" applyFont="1" applyFill="1" applyBorder="1" applyAlignment="1" applyProtection="1">
      <alignment horizontal="center" vertical="center" wrapText="1"/>
      <protection/>
    </xf>
    <xf numFmtId="3" fontId="142" fillId="43" borderId="54" xfId="0" applyNumberFormat="1" applyFont="1" applyFill="1" applyBorder="1" applyAlignment="1" applyProtection="1">
      <alignment horizontal="center" vertical="center" wrapText="1"/>
      <protection/>
    </xf>
    <xf numFmtId="170" fontId="142" fillId="43" borderId="54" xfId="0" applyNumberFormat="1" applyFont="1" applyFill="1" applyBorder="1" applyAlignment="1" applyProtection="1">
      <alignment horizontal="center" vertical="center" wrapText="1"/>
      <protection/>
    </xf>
    <xf numFmtId="0" fontId="142" fillId="43" borderId="57" xfId="0" applyFont="1" applyFill="1" applyBorder="1" applyAlignment="1" applyProtection="1">
      <alignment horizontal="center" vertical="center" wrapText="1"/>
      <protection/>
    </xf>
    <xf numFmtId="0" fontId="144" fillId="40" borderId="14" xfId="0" applyFont="1" applyFill="1" applyBorder="1" applyAlignment="1" applyProtection="1">
      <alignment vertical="center" wrapText="1"/>
      <protection/>
    </xf>
    <xf numFmtId="0" fontId="144" fillId="40" borderId="14" xfId="0" applyFont="1" applyFill="1" applyBorder="1" applyAlignment="1" applyProtection="1">
      <alignment horizontal="center" vertical="center" wrapText="1"/>
      <protection/>
    </xf>
    <xf numFmtId="9" fontId="144" fillId="40" borderId="14" xfId="67" applyFont="1" applyFill="1" applyBorder="1" applyAlignment="1" applyProtection="1">
      <alignment horizontal="center" vertical="center" wrapText="1"/>
      <protection/>
    </xf>
    <xf numFmtId="3" fontId="144" fillId="40" borderId="14" xfId="0" applyNumberFormat="1" applyFont="1" applyFill="1" applyBorder="1" applyAlignment="1" applyProtection="1">
      <alignment horizontal="center" vertical="center" wrapText="1"/>
      <protection/>
    </xf>
    <xf numFmtId="170" fontId="144" fillId="40" borderId="14" xfId="0" applyNumberFormat="1" applyFont="1" applyFill="1" applyBorder="1" applyAlignment="1" applyProtection="1">
      <alignment horizontal="center" vertical="center" wrapText="1"/>
      <protection/>
    </xf>
    <xf numFmtId="0" fontId="144" fillId="40" borderId="58" xfId="0" applyFont="1" applyFill="1" applyBorder="1" applyAlignment="1" applyProtection="1">
      <alignment horizontal="center" vertical="center" wrapText="1"/>
      <protection/>
    </xf>
    <xf numFmtId="0" fontId="144" fillId="0" borderId="11" xfId="0" applyFont="1" applyFill="1" applyBorder="1" applyAlignment="1" applyProtection="1">
      <alignment horizontal="center" vertical="center" wrapText="1"/>
      <protection/>
    </xf>
    <xf numFmtId="0" fontId="144" fillId="0" borderId="10" xfId="0" applyFont="1" applyFill="1" applyBorder="1" applyAlignment="1" applyProtection="1">
      <alignment horizontal="center" vertical="center" wrapText="1"/>
      <protection/>
    </xf>
    <xf numFmtId="0" fontId="142" fillId="0" borderId="11" xfId="0" applyFont="1" applyBorder="1" applyAlignment="1" applyProtection="1">
      <alignment horizontal="center" vertical="center" wrapText="1"/>
      <protection/>
    </xf>
    <xf numFmtId="0" fontId="143" fillId="0" borderId="0" xfId="0" applyFont="1" applyBorder="1" applyAlignment="1" applyProtection="1">
      <alignment horizontal="center" vertical="center"/>
      <protection/>
    </xf>
    <xf numFmtId="0" fontId="143" fillId="0" borderId="10" xfId="0" applyFont="1" applyBorder="1" applyAlignment="1" applyProtection="1">
      <alignment/>
      <protection/>
    </xf>
    <xf numFmtId="0" fontId="142" fillId="43" borderId="10" xfId="0" applyFont="1" applyFill="1" applyBorder="1" applyAlignment="1" applyProtection="1">
      <alignment horizontal="center" vertical="center" wrapText="1"/>
      <protection/>
    </xf>
    <xf numFmtId="0" fontId="142" fillId="43" borderId="59" xfId="0" applyFont="1" applyFill="1" applyBorder="1" applyAlignment="1" applyProtection="1">
      <alignment horizontal="center" vertical="center" wrapText="1"/>
      <protection/>
    </xf>
    <xf numFmtId="0" fontId="144" fillId="40" borderId="54" xfId="0" applyFont="1" applyFill="1" applyBorder="1" applyAlignment="1" applyProtection="1">
      <alignment horizontal="center" vertical="center" wrapText="1"/>
      <protection/>
    </xf>
    <xf numFmtId="9" fontId="144" fillId="40" borderId="54" xfId="67" applyFont="1" applyFill="1" applyBorder="1" applyAlignment="1" applyProtection="1">
      <alignment horizontal="center" vertical="center" wrapText="1"/>
      <protection/>
    </xf>
    <xf numFmtId="3" fontId="144" fillId="40" borderId="54" xfId="0" applyNumberFormat="1" applyFont="1" applyFill="1" applyBorder="1" applyAlignment="1" applyProtection="1">
      <alignment horizontal="center" vertical="center" wrapText="1"/>
      <protection/>
    </xf>
    <xf numFmtId="170" fontId="144" fillId="40" borderId="54" xfId="0" applyNumberFormat="1" applyFont="1" applyFill="1" applyBorder="1" applyAlignment="1" applyProtection="1">
      <alignment horizontal="center" vertical="center" wrapText="1"/>
      <protection/>
    </xf>
    <xf numFmtId="0" fontId="144" fillId="40" borderId="57" xfId="0" applyFont="1" applyFill="1" applyBorder="1" applyAlignment="1" applyProtection="1">
      <alignment horizontal="center" vertical="center" wrapText="1"/>
      <protection/>
    </xf>
    <xf numFmtId="0" fontId="10" fillId="48" borderId="14" xfId="62" applyFont="1" applyFill="1" applyBorder="1" applyAlignment="1" applyProtection="1">
      <alignment horizontal="center" vertical="center" wrapText="1"/>
      <protection hidden="1"/>
    </xf>
    <xf numFmtId="9" fontId="10" fillId="48" borderId="14" xfId="62" applyNumberFormat="1" applyFont="1" applyFill="1" applyBorder="1" applyAlignment="1" applyProtection="1">
      <alignment horizontal="center" vertical="center" wrapText="1"/>
      <protection hidden="1"/>
    </xf>
    <xf numFmtId="2" fontId="10" fillId="48" borderId="14" xfId="62" applyNumberFormat="1" applyFont="1" applyFill="1" applyBorder="1" applyAlignment="1" applyProtection="1">
      <alignment horizontal="center" vertical="center" wrapText="1"/>
      <protection hidden="1"/>
    </xf>
    <xf numFmtId="170" fontId="10" fillId="48" borderId="14" xfId="62" applyNumberFormat="1" applyFont="1" applyFill="1" applyBorder="1" applyAlignment="1" applyProtection="1">
      <alignment horizontal="center" vertical="center" wrapText="1"/>
      <protection hidden="1"/>
    </xf>
    <xf numFmtId="170" fontId="12" fillId="48" borderId="14" xfId="62" applyNumberFormat="1" applyFont="1" applyFill="1" applyBorder="1" applyAlignment="1" applyProtection="1">
      <alignment horizontal="center" vertical="center" wrapText="1"/>
      <protection hidden="1"/>
    </xf>
    <xf numFmtId="0" fontId="10" fillId="48" borderId="58" xfId="62" applyFont="1" applyFill="1" applyBorder="1" applyAlignment="1" applyProtection="1">
      <alignment horizontal="center" vertical="center" wrapText="1"/>
      <protection hidden="1"/>
    </xf>
    <xf numFmtId="0" fontId="43" fillId="52" borderId="60" xfId="45" applyFont="1" applyFill="1" applyBorder="1" applyAlignment="1" applyProtection="1">
      <alignment horizontal="center" vertical="center" wrapText="1"/>
      <protection/>
    </xf>
    <xf numFmtId="0" fontId="15" fillId="0" borderId="11" xfId="45" applyFont="1" applyBorder="1" applyAlignment="1" applyProtection="1">
      <alignment horizontal="center" vertical="center" wrapText="1"/>
      <protection/>
    </xf>
    <xf numFmtId="0" fontId="16" fillId="68" borderId="42" xfId="45" applyFont="1" applyFill="1" applyBorder="1" applyAlignment="1" applyProtection="1">
      <alignment horizontal="center" vertical="center" wrapText="1"/>
      <protection/>
    </xf>
    <xf numFmtId="0" fontId="14" fillId="39" borderId="61" xfId="62" applyFont="1" applyFill="1" applyBorder="1" applyAlignment="1" applyProtection="1">
      <alignment horizontal="center" vertical="center" wrapText="1"/>
      <protection hidden="1"/>
    </xf>
    <xf numFmtId="0" fontId="14" fillId="39" borderId="62" xfId="62" applyFont="1" applyFill="1" applyBorder="1" applyAlignment="1" applyProtection="1">
      <alignment horizontal="center" vertical="center" wrapText="1"/>
      <protection hidden="1"/>
    </xf>
    <xf numFmtId="0" fontId="14" fillId="39" borderId="63" xfId="62" applyFont="1" applyFill="1" applyBorder="1" applyAlignment="1" applyProtection="1">
      <alignment horizontal="center" vertical="center" wrapText="1"/>
      <protection hidden="1"/>
    </xf>
    <xf numFmtId="0" fontId="14" fillId="39" borderId="64" xfId="62" applyFont="1" applyFill="1" applyBorder="1" applyAlignment="1" applyProtection="1">
      <alignment horizontal="center" vertical="center" wrapText="1"/>
      <protection hidden="1"/>
    </xf>
    <xf numFmtId="0" fontId="14" fillId="39" borderId="65" xfId="62" applyFont="1" applyFill="1" applyBorder="1" applyAlignment="1" applyProtection="1">
      <alignment horizontal="center" vertical="center" wrapText="1"/>
      <protection hidden="1"/>
    </xf>
    <xf numFmtId="0" fontId="14" fillId="39" borderId="65" xfId="62" applyFont="1" applyFill="1" applyBorder="1" applyAlignment="1" applyProtection="1">
      <alignment horizontal="center" vertical="center" textRotation="90" wrapText="1"/>
      <protection hidden="1"/>
    </xf>
    <xf numFmtId="167" fontId="14" fillId="39" borderId="65" xfId="55" applyNumberFormat="1" applyFont="1" applyFill="1" applyBorder="1" applyAlignment="1" applyProtection="1">
      <alignment horizontal="center" vertical="center" wrapText="1"/>
      <protection hidden="1"/>
    </xf>
    <xf numFmtId="0" fontId="14" fillId="39" borderId="66" xfId="62" applyFont="1" applyFill="1" applyBorder="1" applyAlignment="1" applyProtection="1">
      <alignment horizontal="center" vertical="center" wrapText="1"/>
      <protection hidden="1"/>
    </xf>
    <xf numFmtId="0" fontId="142" fillId="57" borderId="67" xfId="45" applyFont="1" applyFill="1" applyBorder="1" applyAlignment="1" applyProtection="1">
      <alignment horizontal="center" vertical="center" wrapText="1"/>
      <protection/>
    </xf>
    <xf numFmtId="0" fontId="16" fillId="52" borderId="68" xfId="45" applyFont="1" applyFill="1" applyBorder="1" applyAlignment="1" applyProtection="1">
      <alignment horizontal="center" vertical="center" wrapText="1"/>
      <protection/>
    </xf>
    <xf numFmtId="0" fontId="3" fillId="0" borderId="25" xfId="62" applyFont="1" applyFill="1" applyBorder="1" applyAlignment="1" applyProtection="1">
      <alignment horizontal="center" vertical="center" wrapText="1"/>
      <protection hidden="1"/>
    </xf>
    <xf numFmtId="0" fontId="16" fillId="43" borderId="54" xfId="45" applyFont="1" applyFill="1" applyBorder="1" applyAlignment="1" applyProtection="1">
      <alignment horizontal="center" vertical="center" wrapText="1"/>
      <protection/>
    </xf>
    <xf numFmtId="0" fontId="16" fillId="52" borderId="69" xfId="45" applyFont="1" applyFill="1" applyBorder="1" applyAlignment="1" applyProtection="1">
      <alignment horizontal="center" vertical="center" wrapText="1"/>
      <protection/>
    </xf>
    <xf numFmtId="9" fontId="16" fillId="52" borderId="69" xfId="45" applyNumberFormat="1" applyFont="1" applyFill="1" applyBorder="1" applyAlignment="1" applyProtection="1">
      <alignment horizontal="center" vertical="center" wrapText="1"/>
      <protection/>
    </xf>
    <xf numFmtId="167" fontId="16" fillId="52" borderId="70" xfId="55" applyNumberFormat="1" applyFont="1" applyFill="1" applyBorder="1" applyAlignment="1" applyProtection="1">
      <alignment horizontal="center" vertical="center" wrapText="1"/>
      <protection/>
    </xf>
    <xf numFmtId="167" fontId="16" fillId="52" borderId="69" xfId="55" applyNumberFormat="1" applyFont="1" applyFill="1" applyBorder="1" applyAlignment="1" applyProtection="1">
      <alignment horizontal="center" vertical="center" wrapText="1"/>
      <protection/>
    </xf>
    <xf numFmtId="0" fontId="16" fillId="52" borderId="71" xfId="45" applyFont="1" applyFill="1" applyBorder="1" applyAlignment="1" applyProtection="1">
      <alignment horizontal="center" vertical="center" wrapText="1"/>
      <protection/>
    </xf>
    <xf numFmtId="0" fontId="14" fillId="39" borderId="62" xfId="45" applyFont="1" applyFill="1" applyBorder="1" applyAlignment="1" applyProtection="1">
      <alignment horizontal="center" vertical="center" wrapText="1"/>
      <protection/>
    </xf>
    <xf numFmtId="167" fontId="14" fillId="39" borderId="72" xfId="55" applyNumberFormat="1" applyFont="1" applyFill="1" applyBorder="1" applyAlignment="1" applyProtection="1">
      <alignment horizontal="center" vertical="center" wrapText="1"/>
      <protection/>
    </xf>
    <xf numFmtId="167" fontId="14" fillId="39" borderId="69" xfId="55" applyNumberFormat="1" applyFont="1" applyFill="1" applyBorder="1" applyAlignment="1" applyProtection="1">
      <alignment horizontal="center" vertical="center" wrapText="1"/>
      <protection/>
    </xf>
    <xf numFmtId="0" fontId="14" fillId="39" borderId="73" xfId="45" applyFont="1" applyFill="1" applyBorder="1" applyAlignment="1" applyProtection="1">
      <alignment horizontal="center" vertical="center" wrapText="1"/>
      <protection/>
    </xf>
    <xf numFmtId="0" fontId="15" fillId="0" borderId="74" xfId="45" applyFont="1" applyBorder="1" applyAlignment="1" applyProtection="1">
      <alignment vertical="center" wrapText="1"/>
      <protection/>
    </xf>
    <xf numFmtId="0" fontId="15" fillId="0" borderId="62" xfId="45" applyFont="1" applyBorder="1" applyAlignment="1" applyProtection="1">
      <alignment vertical="center" wrapText="1"/>
      <protection/>
    </xf>
    <xf numFmtId="0" fontId="15" fillId="0" borderId="54" xfId="45" applyFont="1" applyBorder="1" applyAlignment="1" applyProtection="1">
      <alignment vertical="center" wrapText="1"/>
      <protection/>
    </xf>
    <xf numFmtId="0" fontId="16" fillId="0" borderId="62" xfId="45" applyFont="1" applyBorder="1" applyAlignment="1" applyProtection="1">
      <alignment vertical="center" wrapText="1"/>
      <protection/>
    </xf>
    <xf numFmtId="167" fontId="15" fillId="0" borderId="62" xfId="55" applyNumberFormat="1" applyFont="1" applyBorder="1" applyAlignment="1" applyProtection="1">
      <alignment vertical="center" wrapText="1"/>
      <protection/>
    </xf>
    <xf numFmtId="0" fontId="15" fillId="0" borderId="75" xfId="45" applyFont="1" applyBorder="1" applyAlignment="1" applyProtection="1">
      <alignment vertical="center" wrapText="1"/>
      <protection/>
    </xf>
    <xf numFmtId="0" fontId="16" fillId="68" borderId="76" xfId="45" applyFont="1" applyFill="1" applyBorder="1" applyAlignment="1" applyProtection="1">
      <alignment horizontal="center" vertical="center" wrapText="1"/>
      <protection/>
    </xf>
    <xf numFmtId="167" fontId="14" fillId="39" borderId="77" xfId="55" applyNumberFormat="1" applyFont="1" applyFill="1" applyBorder="1" applyAlignment="1" applyProtection="1">
      <alignment horizontal="center" vertical="center" wrapText="1"/>
      <protection hidden="1"/>
    </xf>
    <xf numFmtId="0" fontId="16" fillId="69" borderId="57" xfId="45" applyFont="1" applyFill="1" applyBorder="1" applyAlignment="1" applyProtection="1">
      <alignment horizontal="center" vertical="center" wrapText="1"/>
      <protection/>
    </xf>
    <xf numFmtId="9" fontId="16" fillId="52" borderId="69" xfId="70" applyFont="1" applyFill="1" applyBorder="1" applyAlignment="1" applyProtection="1">
      <alignment horizontal="center" vertical="center" wrapText="1"/>
      <protection/>
    </xf>
    <xf numFmtId="1" fontId="16" fillId="52" borderId="69" xfId="45" applyNumberFormat="1" applyFont="1" applyFill="1" applyBorder="1" applyAlignment="1" applyProtection="1">
      <alignment horizontal="center" vertical="center" wrapText="1"/>
      <protection/>
    </xf>
    <xf numFmtId="0" fontId="16" fillId="52" borderId="78" xfId="45" applyFont="1" applyFill="1" applyBorder="1" applyAlignment="1" applyProtection="1">
      <alignment horizontal="center" vertical="center" wrapText="1"/>
      <protection/>
    </xf>
    <xf numFmtId="167" fontId="14" fillId="39" borderId="62" xfId="55" applyNumberFormat="1" applyFont="1" applyFill="1" applyBorder="1" applyAlignment="1" applyProtection="1">
      <alignment horizontal="center" vertical="center" wrapText="1"/>
      <protection/>
    </xf>
    <xf numFmtId="0" fontId="14" fillId="39" borderId="79" xfId="45" applyFont="1" applyFill="1" applyBorder="1" applyAlignment="1" applyProtection="1">
      <alignment horizontal="center" vertical="center" wrapText="1"/>
      <protection/>
    </xf>
    <xf numFmtId="0" fontId="15" fillId="53" borderId="58" xfId="45" applyFont="1" applyFill="1" applyBorder="1" applyAlignment="1" applyProtection="1">
      <alignment horizontal="center" vertical="center" wrapText="1"/>
      <protection/>
    </xf>
    <xf numFmtId="0" fontId="15" fillId="53" borderId="54" xfId="45" applyFont="1" applyFill="1" applyBorder="1" applyAlignment="1" applyProtection="1">
      <alignment horizontal="center" vertical="center" wrapText="1"/>
      <protection/>
    </xf>
    <xf numFmtId="1" fontId="15" fillId="53" borderId="54" xfId="51" applyNumberFormat="1" applyFont="1" applyFill="1" applyBorder="1" applyAlignment="1" applyProtection="1">
      <alignment horizontal="center" vertical="center" wrapText="1"/>
      <protection/>
    </xf>
    <xf numFmtId="9" fontId="15" fillId="53" borderId="54" xfId="45" applyNumberFormat="1" applyFont="1" applyFill="1" applyBorder="1" applyAlignment="1" applyProtection="1">
      <alignment horizontal="center" vertical="center" wrapText="1"/>
      <protection/>
    </xf>
    <xf numFmtId="166" fontId="15" fillId="53" borderId="54" xfId="45" applyNumberFormat="1" applyFont="1" applyFill="1" applyBorder="1" applyAlignment="1" applyProtection="1">
      <alignment horizontal="center" vertical="center" wrapText="1"/>
      <protection/>
    </xf>
    <xf numFmtId="0" fontId="16" fillId="53" borderId="54" xfId="45" applyFont="1" applyFill="1" applyBorder="1" applyAlignment="1" applyProtection="1">
      <alignment horizontal="center" vertical="center" wrapText="1"/>
      <protection/>
    </xf>
    <xf numFmtId="167" fontId="16" fillId="53" borderId="54" xfId="55" applyNumberFormat="1" applyFont="1" applyFill="1" applyBorder="1" applyAlignment="1" applyProtection="1">
      <alignment horizontal="center" vertical="center" wrapText="1"/>
      <protection/>
    </xf>
    <xf numFmtId="0" fontId="15" fillId="53" borderId="80" xfId="45" applyFont="1" applyFill="1" applyBorder="1" applyAlignment="1" applyProtection="1">
      <alignment horizontal="center" vertical="center" wrapText="1"/>
      <protection/>
    </xf>
    <xf numFmtId="0" fontId="141" fillId="36" borderId="38" xfId="0" applyFont="1" applyFill="1" applyBorder="1" applyAlignment="1" applyProtection="1">
      <alignment horizontal="center" vertical="center" wrapText="1"/>
      <protection locked="0"/>
    </xf>
    <xf numFmtId="0" fontId="141" fillId="36" borderId="21" xfId="0" applyFont="1" applyFill="1" applyBorder="1" applyAlignment="1" applyProtection="1">
      <alignment horizontal="center" vertical="center"/>
      <protection locked="0"/>
    </xf>
    <xf numFmtId="0" fontId="142" fillId="36" borderId="43" xfId="0" applyFont="1" applyFill="1" applyBorder="1" applyAlignment="1" applyProtection="1">
      <alignment horizontal="center" vertical="center" wrapText="1"/>
      <protection locked="0"/>
    </xf>
    <xf numFmtId="0" fontId="141" fillId="0" borderId="10" xfId="0" applyFont="1" applyFill="1" applyBorder="1" applyAlignment="1" applyProtection="1">
      <alignment horizontal="center" vertical="center" wrapText="1"/>
      <protection locked="0"/>
    </xf>
    <xf numFmtId="0" fontId="142" fillId="70" borderId="14" xfId="0" applyFont="1" applyFill="1" applyBorder="1" applyAlignment="1" applyProtection="1">
      <alignment horizontal="center" vertical="center" wrapText="1"/>
      <protection locked="0"/>
    </xf>
    <xf numFmtId="0" fontId="144" fillId="40" borderId="14" xfId="61" applyFont="1" applyFill="1" applyBorder="1" applyAlignment="1" applyProtection="1">
      <alignment horizontal="center" vertical="center" wrapText="1"/>
      <protection hidden="1" locked="0"/>
    </xf>
    <xf numFmtId="0" fontId="144" fillId="71" borderId="39" xfId="61" applyFont="1" applyFill="1" applyBorder="1" applyAlignment="1" applyProtection="1">
      <alignment horizontal="center" vertical="center" wrapText="1"/>
      <protection hidden="1" locked="0"/>
    </xf>
    <xf numFmtId="0" fontId="144" fillId="40" borderId="81" xfId="61" applyFont="1" applyFill="1" applyBorder="1" applyAlignment="1" applyProtection="1">
      <alignment horizontal="center" vertical="center" wrapText="1"/>
      <protection hidden="1" locked="0"/>
    </xf>
    <xf numFmtId="1" fontId="144" fillId="40" borderId="82" xfId="47" applyNumberFormat="1" applyFont="1" applyFill="1" applyBorder="1" applyAlignment="1" applyProtection="1">
      <alignment horizontal="center" vertical="center" wrapText="1"/>
      <protection hidden="1" locked="0"/>
    </xf>
    <xf numFmtId="0" fontId="144" fillId="40" borderId="82" xfId="61" applyFont="1" applyFill="1" applyBorder="1" applyAlignment="1" applyProtection="1">
      <alignment horizontal="center" vertical="center" wrapText="1"/>
      <protection hidden="1" locked="0"/>
    </xf>
    <xf numFmtId="9" fontId="144" fillId="40" borderId="82" xfId="67" applyFont="1" applyFill="1" applyBorder="1" applyAlignment="1" applyProtection="1">
      <alignment horizontal="center" vertical="center" wrapText="1"/>
      <protection hidden="1" locked="0"/>
    </xf>
    <xf numFmtId="0" fontId="144" fillId="40" borderId="82" xfId="61" applyFont="1" applyFill="1" applyBorder="1" applyAlignment="1" applyProtection="1">
      <alignment horizontal="center" vertical="center" textRotation="90" wrapText="1"/>
      <protection hidden="1" locked="0"/>
    </xf>
    <xf numFmtId="1" fontId="144" fillId="40" borderId="82" xfId="61" applyNumberFormat="1" applyFont="1" applyFill="1" applyBorder="1" applyAlignment="1" applyProtection="1">
      <alignment horizontal="center" vertical="center" textRotation="90" wrapText="1"/>
      <protection hidden="1" locked="0"/>
    </xf>
    <xf numFmtId="1" fontId="144" fillId="40" borderId="82" xfId="61" applyNumberFormat="1" applyFont="1" applyFill="1" applyBorder="1" applyAlignment="1" applyProtection="1">
      <alignment horizontal="center" vertical="center" wrapText="1"/>
      <protection hidden="1" locked="0"/>
    </xf>
    <xf numFmtId="171" fontId="144" fillId="40" borderId="82" xfId="61" applyNumberFormat="1" applyFont="1" applyFill="1" applyBorder="1" applyAlignment="1" applyProtection="1">
      <alignment horizontal="center" vertical="center" wrapText="1"/>
      <protection hidden="1" locked="0"/>
    </xf>
    <xf numFmtId="171" fontId="144" fillId="40" borderId="83" xfId="61" applyNumberFormat="1" applyFont="1" applyFill="1" applyBorder="1" applyAlignment="1" applyProtection="1">
      <alignment horizontal="center" vertical="center" wrapText="1"/>
      <protection hidden="1" locked="0"/>
    </xf>
    <xf numFmtId="0" fontId="144" fillId="40" borderId="84" xfId="61" applyFont="1" applyFill="1" applyBorder="1" applyAlignment="1" applyProtection="1">
      <alignment horizontal="center" vertical="center" wrapText="1"/>
      <protection hidden="1" locked="0"/>
    </xf>
    <xf numFmtId="0" fontId="10" fillId="38" borderId="85" xfId="61" applyFont="1" applyFill="1" applyBorder="1" applyAlignment="1" applyProtection="1">
      <alignment horizontal="center" vertical="center" wrapText="1"/>
      <protection hidden="1" locked="0"/>
    </xf>
    <xf numFmtId="0" fontId="10" fillId="72" borderId="50" xfId="0" applyFont="1" applyFill="1" applyBorder="1" applyAlignment="1" applyProtection="1">
      <alignment horizontal="center" vertical="center" wrapText="1"/>
      <protection locked="0"/>
    </xf>
    <xf numFmtId="0" fontId="10" fillId="38" borderId="39" xfId="0" applyFont="1" applyFill="1" applyBorder="1" applyAlignment="1" applyProtection="1">
      <alignment horizontal="center" vertical="center" wrapText="1"/>
      <protection locked="0"/>
    </xf>
    <xf numFmtId="0" fontId="10" fillId="38" borderId="50" xfId="61" applyFont="1" applyFill="1" applyBorder="1" applyAlignment="1" applyProtection="1">
      <alignment horizontal="center" vertical="center" wrapText="1"/>
      <protection hidden="1" locked="0"/>
    </xf>
    <xf numFmtId="0" fontId="10" fillId="38" borderId="54" xfId="61" applyFont="1" applyFill="1" applyBorder="1" applyAlignment="1" applyProtection="1">
      <alignment horizontal="center" vertical="center" wrapText="1"/>
      <protection hidden="1" locked="0"/>
    </xf>
    <xf numFmtId="0" fontId="10" fillId="38" borderId="39" xfId="61" applyFont="1" applyFill="1" applyBorder="1" applyAlignment="1" applyProtection="1">
      <alignment horizontal="center" vertical="center" wrapText="1"/>
      <protection hidden="1" locked="0"/>
    </xf>
    <xf numFmtId="0" fontId="142" fillId="43" borderId="54" xfId="0" applyFont="1" applyFill="1" applyBorder="1" applyAlignment="1" applyProtection="1">
      <alignment horizontal="center" vertical="center" wrapText="1"/>
      <protection locked="0"/>
    </xf>
    <xf numFmtId="9" fontId="10" fillId="43" borderId="54" xfId="67" applyFont="1" applyFill="1" applyBorder="1" applyAlignment="1" applyProtection="1">
      <alignment horizontal="center" vertical="center" wrapText="1"/>
      <protection locked="0"/>
    </xf>
    <xf numFmtId="0" fontId="144" fillId="40" borderId="14" xfId="0" applyFont="1" applyFill="1" applyBorder="1" applyAlignment="1" applyProtection="1">
      <alignment horizontal="center" vertical="center" wrapText="1"/>
      <protection locked="0"/>
    </xf>
    <xf numFmtId="9" fontId="176" fillId="40" borderId="14" xfId="67" applyFont="1" applyFill="1" applyBorder="1" applyAlignment="1" applyProtection="1">
      <alignment horizontal="center" vertical="center" wrapText="1"/>
      <protection locked="0"/>
    </xf>
    <xf numFmtId="1" fontId="144" fillId="40" borderId="14" xfId="0" applyNumberFormat="1" applyFont="1" applyFill="1" applyBorder="1" applyAlignment="1" applyProtection="1">
      <alignment horizontal="center" vertical="center" wrapText="1"/>
      <protection locked="0"/>
    </xf>
    <xf numFmtId="0" fontId="144" fillId="40" borderId="39" xfId="61" applyFont="1" applyFill="1" applyBorder="1" applyAlignment="1" applyProtection="1">
      <alignment horizontal="center" vertical="center" wrapText="1"/>
      <protection hidden="1" locked="0"/>
    </xf>
    <xf numFmtId="0" fontId="144" fillId="40" borderId="85" xfId="61" applyFont="1" applyFill="1" applyBorder="1" applyAlignment="1" applyProtection="1">
      <alignment horizontal="center" vertical="center" wrapText="1"/>
      <protection hidden="1" locked="0"/>
    </xf>
    <xf numFmtId="0" fontId="144" fillId="40" borderId="56" xfId="61" applyFont="1" applyFill="1" applyBorder="1" applyAlignment="1" applyProtection="1">
      <alignment horizontal="center" vertical="center" wrapText="1"/>
      <protection hidden="1" locked="0"/>
    </xf>
    <xf numFmtId="0" fontId="10" fillId="38" borderId="85" xfId="61" applyFont="1" applyFill="1" applyBorder="1" applyAlignment="1" applyProtection="1">
      <alignment vertical="center" wrapText="1"/>
      <protection hidden="1" locked="0"/>
    </xf>
    <xf numFmtId="0" fontId="10" fillId="38" borderId="85" xfId="61" applyFont="1" applyFill="1" applyBorder="1" applyAlignment="1" applyProtection="1" quotePrefix="1">
      <alignment vertical="center" wrapText="1"/>
      <protection hidden="1" locked="0"/>
    </xf>
    <xf numFmtId="9" fontId="144" fillId="40" borderId="84" xfId="67" applyFont="1" applyFill="1" applyBorder="1" applyAlignment="1" applyProtection="1">
      <alignment horizontal="center" vertical="center" wrapText="1"/>
      <protection hidden="1" locked="0"/>
    </xf>
    <xf numFmtId="0" fontId="144" fillId="40" borderId="84" xfId="61" applyFont="1" applyFill="1" applyBorder="1" applyAlignment="1" applyProtection="1">
      <alignment horizontal="center" vertical="center" textRotation="90" wrapText="1"/>
      <protection hidden="1" locked="0"/>
    </xf>
    <xf numFmtId="1" fontId="144" fillId="40" borderId="84" xfId="61" applyNumberFormat="1" applyFont="1" applyFill="1" applyBorder="1" applyAlignment="1" applyProtection="1">
      <alignment horizontal="center" vertical="center" textRotation="90" wrapText="1"/>
      <protection hidden="1" locked="0"/>
    </xf>
    <xf numFmtId="1" fontId="144" fillId="40" borderId="84" xfId="61" applyNumberFormat="1" applyFont="1" applyFill="1" applyBorder="1" applyAlignment="1" applyProtection="1">
      <alignment horizontal="center" vertical="center" wrapText="1"/>
      <protection hidden="1" locked="0"/>
    </xf>
    <xf numFmtId="171" fontId="144" fillId="40" borderId="84" xfId="61" applyNumberFormat="1" applyFont="1" applyFill="1" applyBorder="1" applyAlignment="1" applyProtection="1">
      <alignment horizontal="center" vertical="center" wrapText="1"/>
      <protection hidden="1" locked="0"/>
    </xf>
    <xf numFmtId="0" fontId="10" fillId="38" borderId="86" xfId="61" applyFont="1" applyFill="1" applyBorder="1" applyAlignment="1" applyProtection="1">
      <alignment horizontal="center" vertical="center" wrapText="1"/>
      <protection hidden="1" locked="0"/>
    </xf>
    <xf numFmtId="0" fontId="141" fillId="43" borderId="54" xfId="0" applyFont="1" applyFill="1" applyBorder="1" applyAlignment="1" applyProtection="1">
      <alignment horizontal="center" vertical="center" wrapText="1"/>
      <protection locked="0"/>
    </xf>
    <xf numFmtId="0" fontId="142" fillId="43" borderId="87" xfId="0" applyFont="1" applyFill="1" applyBorder="1" applyAlignment="1" applyProtection="1">
      <alignment horizontal="center" vertical="center" wrapText="1"/>
      <protection locked="0"/>
    </xf>
    <xf numFmtId="1" fontId="142" fillId="43" borderId="87" xfId="0" applyNumberFormat="1" applyFont="1" applyFill="1" applyBorder="1" applyAlignment="1" applyProtection="1">
      <alignment horizontal="center" vertical="center" wrapText="1"/>
      <protection locked="0"/>
    </xf>
    <xf numFmtId="44" fontId="142" fillId="43" borderId="87" xfId="55" applyFont="1" applyFill="1" applyBorder="1" applyAlignment="1" applyProtection="1">
      <alignment horizontal="center" vertical="center" wrapText="1"/>
      <protection locked="0"/>
    </xf>
    <xf numFmtId="44" fontId="142" fillId="43" borderId="88" xfId="55" applyFont="1" applyFill="1" applyBorder="1" applyAlignment="1" applyProtection="1">
      <alignment horizontal="center" vertical="center" wrapText="1"/>
      <protection locked="0"/>
    </xf>
    <xf numFmtId="0" fontId="142" fillId="43" borderId="89" xfId="0" applyFont="1" applyFill="1" applyBorder="1" applyAlignment="1" applyProtection="1">
      <alignment horizontal="center" vertical="center" wrapText="1"/>
      <protection locked="0"/>
    </xf>
    <xf numFmtId="44" fontId="144" fillId="73" borderId="54" xfId="55" applyFont="1" applyFill="1" applyBorder="1" applyAlignment="1" applyProtection="1">
      <alignment horizontal="center" vertical="center" wrapText="1"/>
      <protection locked="0"/>
    </xf>
    <xf numFmtId="0" fontId="144" fillId="40" borderId="89" xfId="0" applyFont="1" applyFill="1" applyBorder="1" applyAlignment="1" applyProtection="1">
      <alignment horizontal="center" vertical="center" wrapText="1"/>
      <protection locked="0"/>
    </xf>
    <xf numFmtId="0" fontId="142" fillId="65" borderId="26" xfId="0" applyFont="1" applyFill="1" applyBorder="1" applyAlignment="1" applyProtection="1">
      <alignment horizontal="center" vertical="center" wrapText="1"/>
      <protection/>
    </xf>
    <xf numFmtId="0" fontId="141" fillId="48" borderId="54" xfId="0" applyFont="1" applyFill="1" applyBorder="1" applyAlignment="1" applyProtection="1">
      <alignment horizontal="center" vertical="center" wrapText="1"/>
      <protection locked="0"/>
    </xf>
    <xf numFmtId="1" fontId="141" fillId="48" borderId="54" xfId="47" applyNumberFormat="1" applyFont="1" applyFill="1" applyBorder="1" applyAlignment="1" applyProtection="1">
      <alignment horizontal="center" vertical="center" wrapText="1"/>
      <protection locked="0"/>
    </xf>
    <xf numFmtId="9" fontId="149" fillId="48" borderId="54" xfId="67" applyFont="1" applyFill="1" applyBorder="1" applyAlignment="1" applyProtection="1">
      <alignment horizontal="center" vertical="center" wrapText="1"/>
      <protection locked="0"/>
    </xf>
    <xf numFmtId="166" fontId="141" fillId="48" borderId="54" xfId="0" applyNumberFormat="1" applyFont="1" applyFill="1" applyBorder="1" applyAlignment="1" applyProtection="1">
      <alignment horizontal="center" vertical="center" wrapText="1"/>
      <protection locked="0"/>
    </xf>
    <xf numFmtId="1" fontId="141" fillId="48" borderId="54" xfId="0" applyNumberFormat="1" applyFont="1" applyFill="1" applyBorder="1" applyAlignment="1" applyProtection="1">
      <alignment horizontal="center" vertical="center" wrapText="1"/>
      <protection locked="0"/>
    </xf>
    <xf numFmtId="1" fontId="142" fillId="48" borderId="54" xfId="0" applyNumberFormat="1" applyFont="1" applyFill="1" applyBorder="1" applyAlignment="1" applyProtection="1">
      <alignment horizontal="center" vertical="center" wrapText="1"/>
      <protection locked="0"/>
    </xf>
    <xf numFmtId="44" fontId="142" fillId="48" borderId="54" xfId="55" applyFont="1" applyFill="1" applyBorder="1" applyAlignment="1" applyProtection="1">
      <alignment horizontal="center" vertical="center" wrapText="1"/>
      <protection locked="0"/>
    </xf>
    <xf numFmtId="0" fontId="144" fillId="40" borderId="42" xfId="61" applyFont="1" applyFill="1" applyBorder="1" applyAlignment="1" applyProtection="1">
      <alignment horizontal="center" vertical="center" wrapText="1"/>
      <protection hidden="1" locked="0"/>
    </xf>
    <xf numFmtId="0" fontId="10" fillId="38" borderId="42" xfId="0" applyFont="1" applyFill="1" applyBorder="1" applyAlignment="1" applyProtection="1">
      <alignment horizontal="center" vertical="center" wrapText="1"/>
      <protection locked="0"/>
    </xf>
    <xf numFmtId="0" fontId="0" fillId="0" borderId="39" xfId="0" applyBorder="1" applyAlignment="1">
      <alignment horizontal="center" vertical="center"/>
    </xf>
    <xf numFmtId="0" fontId="174" fillId="0" borderId="39" xfId="0" applyFont="1" applyBorder="1" applyAlignment="1">
      <alignment vertical="center"/>
    </xf>
    <xf numFmtId="0" fontId="147" fillId="0" borderId="11" xfId="0" applyFont="1" applyBorder="1" applyAlignment="1">
      <alignment horizontal="center" vertical="center" wrapText="1"/>
    </xf>
    <xf numFmtId="0" fontId="147" fillId="0" borderId="10" xfId="0" applyFont="1" applyBorder="1" applyAlignment="1">
      <alignment horizontal="center" vertical="center" wrapText="1"/>
    </xf>
    <xf numFmtId="0" fontId="177" fillId="43" borderId="13" xfId="0" applyFont="1" applyFill="1" applyBorder="1" applyAlignment="1">
      <alignment horizontal="center" vertical="center" wrapText="1"/>
    </xf>
    <xf numFmtId="0" fontId="145" fillId="74" borderId="13" xfId="0" applyFont="1" applyFill="1" applyBorder="1" applyAlignment="1">
      <alignment horizontal="center" vertical="center" wrapText="1"/>
    </xf>
    <xf numFmtId="0" fontId="144" fillId="40" borderId="42" xfId="61" applyFont="1" applyFill="1" applyBorder="1" applyAlignment="1" applyProtection="1">
      <alignment horizontal="center" vertical="center" wrapText="1"/>
      <protection hidden="1"/>
    </xf>
    <xf numFmtId="0" fontId="144" fillId="40" borderId="14" xfId="61" applyFont="1" applyFill="1" applyBorder="1" applyAlignment="1" applyProtection="1">
      <alignment horizontal="center" vertical="center" wrapText="1"/>
      <protection hidden="1"/>
    </xf>
    <xf numFmtId="0" fontId="144" fillId="40" borderId="58" xfId="61" applyFont="1" applyFill="1" applyBorder="1" applyAlignment="1" applyProtection="1">
      <alignment horizontal="center" vertical="center" wrapText="1"/>
      <protection hidden="1"/>
    </xf>
    <xf numFmtId="0" fontId="144" fillId="40" borderId="83" xfId="61" applyFont="1" applyFill="1" applyBorder="1" applyAlignment="1" applyProtection="1">
      <alignment horizontal="center" vertical="center" wrapText="1"/>
      <protection hidden="1"/>
    </xf>
    <xf numFmtId="0" fontId="144" fillId="40" borderId="52" xfId="61" applyFont="1" applyFill="1" applyBorder="1" applyAlignment="1" applyProtection="1">
      <alignment horizontal="center" vertical="center" wrapText="1"/>
      <protection hidden="1"/>
    </xf>
    <xf numFmtId="0" fontId="144" fillId="40" borderId="56" xfId="61" applyFont="1" applyFill="1" applyBorder="1" applyAlignment="1" applyProtection="1">
      <alignment horizontal="center" vertical="center" wrapText="1"/>
      <protection hidden="1"/>
    </xf>
    <xf numFmtId="0" fontId="144" fillId="40" borderId="84" xfId="61" applyFont="1" applyFill="1" applyBorder="1" applyAlignment="1" applyProtection="1">
      <alignment horizontal="center" vertical="center" wrapText="1"/>
      <protection hidden="1"/>
    </xf>
    <xf numFmtId="0" fontId="144" fillId="40" borderId="84" xfId="61" applyFont="1" applyFill="1" applyBorder="1" applyAlignment="1" applyProtection="1">
      <alignment horizontal="center" vertical="center" textRotation="90" wrapText="1"/>
      <protection hidden="1"/>
    </xf>
    <xf numFmtId="171" fontId="144" fillId="40" borderId="84" xfId="61" applyNumberFormat="1" applyFont="1" applyFill="1" applyBorder="1" applyAlignment="1" applyProtection="1">
      <alignment horizontal="center" vertical="center" wrapText="1"/>
      <protection hidden="1"/>
    </xf>
    <xf numFmtId="0" fontId="3" fillId="0" borderId="56" xfId="0" applyFont="1" applyFill="1" applyBorder="1" applyAlignment="1">
      <alignment horizontal="center" vertical="center" wrapText="1"/>
    </xf>
    <xf numFmtId="9" fontId="3" fillId="0" borderId="56" xfId="67" applyFont="1" applyFill="1" applyBorder="1" applyAlignment="1">
      <alignment horizontal="center" vertical="center" wrapText="1"/>
    </xf>
    <xf numFmtId="9" fontId="3" fillId="0" borderId="52" xfId="0" applyNumberFormat="1" applyFont="1" applyFill="1" applyBorder="1" applyAlignment="1">
      <alignment horizontal="center" vertical="center" wrapText="1"/>
    </xf>
    <xf numFmtId="9" fontId="3" fillId="0" borderId="85" xfId="0" applyNumberFormat="1" applyFont="1" applyFill="1" applyBorder="1" applyAlignment="1">
      <alignment horizontal="center" vertical="center" wrapText="1"/>
    </xf>
    <xf numFmtId="0" fontId="142" fillId="43" borderId="14" xfId="0" applyFont="1" applyFill="1" applyBorder="1" applyAlignment="1">
      <alignment horizontal="center" vertical="center" wrapText="1"/>
    </xf>
    <xf numFmtId="49" fontId="10" fillId="75" borderId="39" xfId="0" applyNumberFormat="1" applyFont="1" applyFill="1" applyBorder="1" applyAlignment="1">
      <alignment horizontal="center" vertical="center" wrapText="1"/>
    </xf>
    <xf numFmtId="9" fontId="3" fillId="0" borderId="42" xfId="0" applyNumberFormat="1" applyFont="1" applyFill="1" applyBorder="1" applyAlignment="1">
      <alignment horizontal="center" vertical="center" wrapText="1"/>
    </xf>
    <xf numFmtId="0" fontId="3" fillId="36" borderId="59" xfId="61" applyFont="1" applyFill="1" applyBorder="1" applyAlignment="1" applyProtection="1">
      <alignment horizontal="center" vertical="center" wrapText="1"/>
      <protection hidden="1"/>
    </xf>
    <xf numFmtId="49" fontId="10" fillId="6" borderId="39" xfId="0" applyNumberFormat="1" applyFont="1" applyFill="1" applyBorder="1" applyAlignment="1">
      <alignment horizontal="center" vertical="center" wrapText="1"/>
    </xf>
    <xf numFmtId="49" fontId="10" fillId="6" borderId="52"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142" fillId="43" borderId="13" xfId="0" applyFont="1" applyFill="1" applyBorder="1" applyAlignment="1">
      <alignment horizontal="center" vertical="center" wrapText="1"/>
    </xf>
    <xf numFmtId="0" fontId="142" fillId="43" borderId="39" xfId="0" applyFont="1" applyFill="1" applyBorder="1" applyAlignment="1">
      <alignment horizontal="center" vertical="center" wrapText="1"/>
    </xf>
    <xf numFmtId="0" fontId="142" fillId="43" borderId="54" xfId="0" applyFont="1" applyFill="1" applyBorder="1" applyAlignment="1">
      <alignment horizontal="center" vertical="center" wrapText="1"/>
    </xf>
    <xf numFmtId="9" fontId="142" fillId="43" borderId="54" xfId="0" applyNumberFormat="1" applyFont="1" applyFill="1" applyBorder="1" applyAlignment="1">
      <alignment horizontal="center" vertical="center" wrapText="1"/>
    </xf>
    <xf numFmtId="171" fontId="142" fillId="43" borderId="54" xfId="0" applyNumberFormat="1" applyFont="1" applyFill="1" applyBorder="1" applyAlignment="1">
      <alignment horizontal="center" vertical="center" wrapText="1"/>
    </xf>
    <xf numFmtId="0" fontId="142" fillId="43" borderId="57" xfId="0" applyFont="1" applyFill="1" applyBorder="1" applyAlignment="1">
      <alignment horizontal="center" vertical="center" wrapText="1"/>
    </xf>
    <xf numFmtId="0" fontId="144" fillId="40" borderId="14" xfId="0" applyFont="1" applyFill="1" applyBorder="1" applyAlignment="1">
      <alignment horizontal="center" vertical="center" wrapText="1"/>
    </xf>
    <xf numFmtId="0" fontId="144" fillId="40" borderId="13" xfId="0" applyFont="1" applyFill="1" applyBorder="1" applyAlignment="1">
      <alignment horizontal="center" vertical="center" wrapText="1"/>
    </xf>
    <xf numFmtId="171" fontId="144" fillId="40" borderId="54" xfId="0" applyNumberFormat="1" applyFont="1" applyFill="1" applyBorder="1" applyAlignment="1">
      <alignment horizontal="center" vertical="center" wrapText="1"/>
    </xf>
    <xf numFmtId="0" fontId="144" fillId="40" borderId="90" xfId="0" applyFont="1" applyFill="1" applyBorder="1" applyAlignment="1">
      <alignment horizontal="center" vertical="center" wrapText="1"/>
    </xf>
    <xf numFmtId="0" fontId="144" fillId="40" borderId="39" xfId="61" applyFont="1" applyFill="1" applyBorder="1" applyAlignment="1" applyProtection="1">
      <alignment horizontal="center" vertical="center" wrapText="1"/>
      <protection hidden="1"/>
    </xf>
    <xf numFmtId="0" fontId="144" fillId="40" borderId="81" xfId="61" applyFont="1" applyFill="1" applyBorder="1" applyAlignment="1" applyProtection="1">
      <alignment horizontal="center" vertical="center" wrapText="1"/>
      <protection hidden="1"/>
    </xf>
    <xf numFmtId="1" fontId="144" fillId="40" borderId="82" xfId="47" applyNumberFormat="1" applyFont="1" applyFill="1" applyBorder="1" applyAlignment="1" applyProtection="1">
      <alignment horizontal="center" vertical="center" wrapText="1"/>
      <protection hidden="1"/>
    </xf>
    <xf numFmtId="0" fontId="144" fillId="40" borderId="82" xfId="61" applyFont="1" applyFill="1" applyBorder="1" applyAlignment="1" applyProtection="1">
      <alignment horizontal="center" vertical="center" wrapText="1"/>
      <protection hidden="1"/>
    </xf>
    <xf numFmtId="9" fontId="144" fillId="40" borderId="82" xfId="61" applyNumberFormat="1" applyFont="1" applyFill="1" applyBorder="1" applyAlignment="1" applyProtection="1">
      <alignment horizontal="center" vertical="center" wrapText="1"/>
      <protection hidden="1"/>
    </xf>
    <xf numFmtId="0" fontId="144" fillId="40" borderId="82" xfId="61" applyFont="1" applyFill="1" applyBorder="1" applyAlignment="1" applyProtection="1">
      <alignment horizontal="center" vertical="center" textRotation="90" wrapText="1"/>
      <protection hidden="1"/>
    </xf>
    <xf numFmtId="171" fontId="144" fillId="40" borderId="82" xfId="61" applyNumberFormat="1" applyFont="1" applyFill="1" applyBorder="1" applyAlignment="1" applyProtection="1">
      <alignment horizontal="center" vertical="center" wrapText="1"/>
      <protection hidden="1"/>
    </xf>
    <xf numFmtId="0" fontId="3" fillId="0" borderId="42" xfId="61" applyFont="1" applyFill="1" applyBorder="1" applyAlignment="1" applyProtection="1">
      <alignment horizontal="center" vertical="center" wrapText="1"/>
      <protection hidden="1"/>
    </xf>
    <xf numFmtId="9" fontId="3" fillId="0" borderId="42" xfId="61" applyNumberFormat="1" applyFont="1" applyFill="1" applyBorder="1" applyAlignment="1" applyProtection="1">
      <alignment horizontal="center" vertical="center" wrapText="1"/>
      <protection hidden="1"/>
    </xf>
    <xf numFmtId="0" fontId="3" fillId="0" borderId="11" xfId="61" applyFont="1" applyFill="1" applyBorder="1" applyAlignment="1" applyProtection="1">
      <alignment horizontal="center" vertical="center" wrapText="1"/>
      <protection hidden="1"/>
    </xf>
    <xf numFmtId="0" fontId="3" fillId="36" borderId="42" xfId="61" applyFont="1" applyFill="1" applyBorder="1" applyAlignment="1" applyProtection="1">
      <alignment horizontal="center" vertical="center" wrapText="1"/>
      <protection hidden="1"/>
    </xf>
    <xf numFmtId="9" fontId="3" fillId="36" borderId="42" xfId="61" applyNumberFormat="1" applyFont="1" applyFill="1" applyBorder="1" applyAlignment="1" applyProtection="1">
      <alignment horizontal="center" vertical="center" wrapText="1"/>
      <protection hidden="1"/>
    </xf>
    <xf numFmtId="0" fontId="3" fillId="36" borderId="13" xfId="61" applyFont="1" applyFill="1" applyBorder="1" applyAlignment="1" applyProtection="1">
      <alignment horizontal="center" vertical="center" wrapText="1"/>
      <protection hidden="1"/>
    </xf>
    <xf numFmtId="0" fontId="3" fillId="36" borderId="52" xfId="61" applyFont="1" applyFill="1" applyBorder="1" applyAlignment="1" applyProtection="1">
      <alignment horizontal="center" vertical="center" wrapText="1"/>
      <protection hidden="1"/>
    </xf>
    <xf numFmtId="9" fontId="3" fillId="36" borderId="52" xfId="61" applyNumberFormat="1" applyFont="1" applyFill="1" applyBorder="1" applyAlignment="1" applyProtection="1">
      <alignment horizontal="center" vertical="center" wrapText="1"/>
      <protection hidden="1"/>
    </xf>
    <xf numFmtId="0" fontId="3" fillId="36" borderId="11" xfId="61" applyFont="1" applyFill="1" applyBorder="1" applyAlignment="1" applyProtection="1">
      <alignment horizontal="center" vertical="center" wrapText="1"/>
      <protection hidden="1"/>
    </xf>
    <xf numFmtId="0" fontId="3" fillId="0" borderId="52"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6" borderId="52" xfId="61" applyFont="1" applyFill="1" applyBorder="1" applyAlignment="1" applyProtection="1">
      <alignment horizontal="center" vertical="center" wrapText="1"/>
      <protection hidden="1"/>
    </xf>
    <xf numFmtId="0" fontId="3" fillId="10" borderId="13" xfId="61" applyFont="1" applyFill="1" applyBorder="1" applyAlignment="1" applyProtection="1">
      <alignment horizontal="center" vertical="center" wrapText="1"/>
      <protection hidden="1"/>
    </xf>
    <xf numFmtId="0" fontId="3" fillId="36" borderId="42" xfId="0" applyFont="1" applyFill="1" applyBorder="1" applyAlignment="1">
      <alignment horizontal="center" vertical="center" wrapText="1"/>
    </xf>
    <xf numFmtId="9" fontId="3" fillId="36" borderId="42" xfId="0" applyNumberFormat="1" applyFont="1" applyFill="1" applyBorder="1" applyAlignment="1">
      <alignment horizontal="center" vertical="center" wrapText="1"/>
    </xf>
    <xf numFmtId="0" fontId="3" fillId="36" borderId="59"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2" xfId="0" applyFont="1" applyFill="1" applyBorder="1" applyAlignment="1">
      <alignment horizontal="center" vertical="center" wrapText="1"/>
    </xf>
    <xf numFmtId="9" fontId="3" fillId="0" borderId="59" xfId="0" applyNumberFormat="1" applyFont="1" applyFill="1" applyBorder="1" applyAlignment="1">
      <alignment horizontal="center" vertical="center" wrapText="1"/>
    </xf>
    <xf numFmtId="9" fontId="3" fillId="0" borderId="51" xfId="0" applyNumberFormat="1"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6" borderId="42" xfId="61" applyFont="1" applyFill="1" applyBorder="1" applyAlignment="1" applyProtection="1">
      <alignment horizontal="center" vertical="center" wrapText="1"/>
      <protection hidden="1"/>
    </xf>
    <xf numFmtId="9" fontId="3" fillId="36" borderId="59" xfId="61" applyNumberFormat="1" applyFont="1" applyFill="1" applyBorder="1" applyAlignment="1" applyProtection="1">
      <alignment horizontal="center" vertical="center" wrapText="1"/>
      <protection hidden="1"/>
    </xf>
    <xf numFmtId="0" fontId="3" fillId="36" borderId="85" xfId="61" applyFont="1" applyFill="1" applyBorder="1" applyAlignment="1" applyProtection="1">
      <alignment horizontal="center" vertical="center" wrapText="1"/>
      <protection hidden="1"/>
    </xf>
    <xf numFmtId="9" fontId="3" fillId="0" borderId="52" xfId="61" applyNumberFormat="1" applyFont="1" applyFill="1" applyBorder="1" applyAlignment="1" applyProtection="1">
      <alignment horizontal="center" vertical="center" wrapText="1"/>
      <protection hidden="1"/>
    </xf>
    <xf numFmtId="0" fontId="3" fillId="0" borderId="85" xfId="61" applyFont="1" applyFill="1" applyBorder="1" applyAlignment="1" applyProtection="1">
      <alignment horizontal="center" vertical="center" wrapText="1"/>
      <protection hidden="1"/>
    </xf>
    <xf numFmtId="0" fontId="144" fillId="40" borderId="14" xfId="0" applyFont="1" applyFill="1" applyBorder="1" applyAlignment="1">
      <alignment vertical="center" wrapText="1"/>
    </xf>
    <xf numFmtId="171" fontId="144" fillId="40" borderId="91" xfId="0" applyNumberFormat="1" applyFont="1" applyFill="1" applyBorder="1" applyAlignment="1">
      <alignment horizontal="center" vertical="center" wrapText="1"/>
    </xf>
    <xf numFmtId="0" fontId="147" fillId="48" borderId="54" xfId="0" applyFont="1" applyFill="1" applyBorder="1" applyAlignment="1">
      <alignment horizontal="center" vertical="center" wrapText="1"/>
    </xf>
    <xf numFmtId="1" fontId="147" fillId="48" borderId="54" xfId="47" applyNumberFormat="1" applyFont="1" applyFill="1" applyBorder="1" applyAlignment="1">
      <alignment horizontal="center" vertical="center" wrapText="1"/>
    </xf>
    <xf numFmtId="9" fontId="147" fillId="48" borderId="54" xfId="0" applyNumberFormat="1" applyFont="1" applyFill="1" applyBorder="1" applyAlignment="1">
      <alignment horizontal="center" vertical="center" wrapText="1"/>
    </xf>
    <xf numFmtId="166" fontId="147" fillId="48" borderId="54" xfId="0" applyNumberFormat="1" applyFont="1" applyFill="1" applyBorder="1" applyAlignment="1">
      <alignment horizontal="center" vertical="center" wrapText="1"/>
    </xf>
    <xf numFmtId="0" fontId="145" fillId="48" borderId="54" xfId="0" applyFont="1" applyFill="1" applyBorder="1" applyAlignment="1">
      <alignment horizontal="center" vertical="center" wrapText="1"/>
    </xf>
    <xf numFmtId="171" fontId="147" fillId="48" borderId="54" xfId="0" applyNumberFormat="1" applyFont="1" applyFill="1" applyBorder="1" applyAlignment="1">
      <alignment horizontal="center" vertical="center" wrapText="1"/>
    </xf>
    <xf numFmtId="0" fontId="145" fillId="74" borderId="14" xfId="0" applyFont="1" applyFill="1" applyBorder="1" applyAlignment="1">
      <alignment horizontal="center" vertical="center" wrapText="1"/>
    </xf>
    <xf numFmtId="0" fontId="10" fillId="37" borderId="92" xfId="61" applyFont="1" applyFill="1" applyBorder="1" applyAlignment="1" applyProtection="1">
      <alignment horizontal="center" vertical="center" wrapText="1"/>
      <protection hidden="1"/>
    </xf>
    <xf numFmtId="0" fontId="10" fillId="37" borderId="93" xfId="61" applyFont="1" applyFill="1" applyBorder="1" applyAlignment="1" applyProtection="1">
      <alignment horizontal="center" vertical="center" wrapText="1"/>
      <protection hidden="1"/>
    </xf>
    <xf numFmtId="0" fontId="10" fillId="57" borderId="93" xfId="61" applyFont="1" applyFill="1" applyBorder="1" applyAlignment="1" applyProtection="1">
      <alignment horizontal="center" vertical="center" wrapText="1"/>
      <protection hidden="1"/>
    </xf>
    <xf numFmtId="0" fontId="144" fillId="40" borderId="13" xfId="0" applyFont="1" applyFill="1" applyBorder="1" applyAlignment="1">
      <alignment horizontal="center" vertical="center" wrapText="1"/>
    </xf>
    <xf numFmtId="171" fontId="144" fillId="40" borderId="91" xfId="0" applyNumberFormat="1" applyFont="1" applyFill="1" applyBorder="1" applyAlignment="1">
      <alignment horizontal="center" vertical="center" wrapText="1"/>
    </xf>
    <xf numFmtId="0" fontId="140" fillId="34" borderId="39" xfId="0" applyFont="1" applyFill="1" applyBorder="1" applyAlignment="1" applyProtection="1">
      <alignment horizontal="center" vertical="center" wrapText="1"/>
      <protection locked="0"/>
    </xf>
    <xf numFmtId="0" fontId="140" fillId="34" borderId="56" xfId="0" applyFont="1" applyFill="1" applyBorder="1" applyAlignment="1" applyProtection="1">
      <alignment horizontal="center" vertical="center" wrapText="1"/>
      <protection locked="0"/>
    </xf>
    <xf numFmtId="0" fontId="139" fillId="42" borderId="14" xfId="0" applyFont="1" applyFill="1" applyBorder="1" applyAlignment="1" applyProtection="1">
      <alignment horizontal="center" vertical="center" wrapText="1"/>
      <protection locked="0"/>
    </xf>
    <xf numFmtId="0" fontId="140" fillId="34" borderId="42" xfId="61" applyFont="1" applyFill="1" applyBorder="1" applyAlignment="1" applyProtection="1">
      <alignment horizontal="center" vertical="center" wrapText="1"/>
      <protection hidden="1"/>
    </xf>
    <xf numFmtId="0" fontId="140" fillId="34" borderId="39" xfId="61" applyFont="1" applyFill="1" applyBorder="1" applyAlignment="1" applyProtection="1">
      <alignment horizontal="center" vertical="center" wrapText="1"/>
      <protection hidden="1"/>
    </xf>
    <xf numFmtId="0" fontId="140" fillId="34" borderId="52" xfId="61" applyFont="1" applyFill="1" applyBorder="1" applyAlignment="1" applyProtection="1">
      <alignment horizontal="center" vertical="center" wrapText="1"/>
      <protection hidden="1"/>
    </xf>
    <xf numFmtId="0" fontId="144" fillId="40" borderId="52" xfId="62" applyFont="1" applyFill="1" applyBorder="1" applyAlignment="1" applyProtection="1">
      <alignment horizontal="center" vertical="center" wrapText="1"/>
      <protection hidden="1"/>
    </xf>
    <xf numFmtId="9" fontId="144" fillId="40" borderId="52" xfId="62" applyNumberFormat="1" applyFont="1" applyFill="1" applyBorder="1" applyAlignment="1" applyProtection="1">
      <alignment horizontal="center" vertical="center" wrapText="1"/>
      <protection hidden="1"/>
    </xf>
    <xf numFmtId="0" fontId="140" fillId="34" borderId="94" xfId="61" applyFont="1" applyFill="1" applyBorder="1" applyAlignment="1" applyProtection="1">
      <alignment horizontal="center" vertical="center" wrapText="1"/>
      <protection hidden="1"/>
    </xf>
    <xf numFmtId="0" fontId="140" fillId="34" borderId="94" xfId="61" applyFont="1" applyFill="1" applyBorder="1" applyAlignment="1" applyProtection="1">
      <alignment horizontal="center" vertical="center" textRotation="90" wrapText="1"/>
      <protection hidden="1"/>
    </xf>
    <xf numFmtId="1" fontId="140" fillId="34" borderId="94" xfId="61" applyNumberFormat="1" applyFont="1" applyFill="1" applyBorder="1" applyAlignment="1" applyProtection="1">
      <alignment horizontal="center" vertical="center" wrapText="1"/>
      <protection hidden="1"/>
    </xf>
    <xf numFmtId="0" fontId="139" fillId="33" borderId="54" xfId="0" applyFont="1" applyFill="1" applyBorder="1" applyAlignment="1" applyProtection="1">
      <alignment horizontal="center" vertical="center" wrapText="1"/>
      <protection/>
    </xf>
    <xf numFmtId="9" fontId="139" fillId="33" borderId="54" xfId="0" applyNumberFormat="1" applyFont="1" applyFill="1" applyBorder="1" applyAlignment="1" applyProtection="1">
      <alignment horizontal="center" vertical="center" wrapText="1"/>
      <protection/>
    </xf>
    <xf numFmtId="1" fontId="139" fillId="33" borderId="54" xfId="0" applyNumberFormat="1" applyFont="1" applyFill="1" applyBorder="1" applyAlignment="1" applyProtection="1">
      <alignment horizontal="center" vertical="center" wrapText="1"/>
      <protection/>
    </xf>
    <xf numFmtId="0" fontId="140" fillId="34" borderId="14" xfId="0" applyFont="1" applyFill="1" applyBorder="1" applyAlignment="1" applyProtection="1">
      <alignment horizontal="center" vertical="center" wrapText="1"/>
      <protection/>
    </xf>
    <xf numFmtId="0" fontId="140" fillId="34" borderId="14" xfId="0" applyFont="1" applyFill="1" applyBorder="1" applyAlignment="1" applyProtection="1">
      <alignment vertical="center" wrapText="1"/>
      <protection/>
    </xf>
    <xf numFmtId="0" fontId="140" fillId="34" borderId="54" xfId="0" applyFont="1" applyFill="1" applyBorder="1" applyAlignment="1" applyProtection="1">
      <alignment horizontal="center" vertical="center" wrapText="1"/>
      <protection/>
    </xf>
    <xf numFmtId="9" fontId="140" fillId="34" borderId="54" xfId="67" applyFont="1" applyFill="1" applyBorder="1" applyAlignment="1" applyProtection="1">
      <alignment horizontal="center" vertical="center" wrapText="1"/>
      <protection/>
    </xf>
    <xf numFmtId="1" fontId="140" fillId="34" borderId="54" xfId="0" applyNumberFormat="1" applyFont="1" applyFill="1" applyBorder="1" applyAlignment="1" applyProtection="1">
      <alignment horizontal="center" vertical="center" wrapText="1"/>
      <protection/>
    </xf>
    <xf numFmtId="0" fontId="139" fillId="42" borderId="14" xfId="0" applyFont="1" applyFill="1" applyBorder="1" applyAlignment="1" applyProtection="1">
      <alignment horizontal="center" vertical="center" wrapText="1"/>
      <protection/>
    </xf>
    <xf numFmtId="0" fontId="140" fillId="34" borderId="95" xfId="61" applyFont="1" applyFill="1" applyBorder="1" applyAlignment="1" applyProtection="1">
      <alignment horizontal="center" vertical="center" wrapText="1"/>
      <protection hidden="1"/>
    </xf>
    <xf numFmtId="1" fontId="140" fillId="34" borderId="94" xfId="47" applyNumberFormat="1" applyFont="1" applyFill="1" applyBorder="1" applyAlignment="1" applyProtection="1">
      <alignment horizontal="center" vertical="center" wrapText="1"/>
      <protection hidden="1"/>
    </xf>
    <xf numFmtId="9" fontId="140" fillId="34" borderId="94" xfId="61" applyNumberFormat="1" applyFont="1" applyFill="1" applyBorder="1" applyAlignment="1" applyProtection="1">
      <alignment horizontal="center" vertical="center" wrapText="1"/>
      <protection hidden="1"/>
    </xf>
    <xf numFmtId="0" fontId="10" fillId="76" borderId="42" xfId="61" applyFont="1" applyFill="1" applyBorder="1" applyAlignment="1" applyProtection="1">
      <alignment horizontal="center" vertical="center" wrapText="1"/>
      <protection hidden="1"/>
    </xf>
    <xf numFmtId="0" fontId="140" fillId="34" borderId="39" xfId="0" applyFont="1" applyFill="1" applyBorder="1" applyAlignment="1" applyProtection="1">
      <alignment horizontal="center" vertical="center" wrapText="1"/>
      <protection/>
    </xf>
    <xf numFmtId="0" fontId="140" fillId="34" borderId="85" xfId="0" applyFont="1" applyFill="1" applyBorder="1" applyAlignment="1" applyProtection="1">
      <alignment horizontal="center" vertical="center" wrapText="1"/>
      <protection/>
    </xf>
    <xf numFmtId="9" fontId="140" fillId="34" borderId="39" xfId="67" applyFont="1" applyFill="1" applyBorder="1" applyAlignment="1" applyProtection="1">
      <alignment horizontal="center" vertical="center" wrapText="1"/>
      <protection/>
    </xf>
    <xf numFmtId="1" fontId="140" fillId="34" borderId="39" xfId="0" applyNumberFormat="1" applyFont="1" applyFill="1" applyBorder="1" applyAlignment="1" applyProtection="1">
      <alignment horizontal="center" vertical="center" wrapText="1"/>
      <protection/>
    </xf>
    <xf numFmtId="0" fontId="150" fillId="77" borderId="14" xfId="0" applyFont="1" applyFill="1" applyBorder="1" applyAlignment="1" applyProtection="1">
      <alignment horizontal="center" vertical="center" wrapText="1"/>
      <protection/>
    </xf>
    <xf numFmtId="1" fontId="150" fillId="77" borderId="14" xfId="47" applyNumberFormat="1" applyFont="1" applyFill="1" applyBorder="1" applyAlignment="1" applyProtection="1">
      <alignment horizontal="center" vertical="center" wrapText="1"/>
      <protection/>
    </xf>
    <xf numFmtId="9" fontId="150" fillId="77" borderId="14" xfId="0" applyNumberFormat="1" applyFont="1" applyFill="1" applyBorder="1" applyAlignment="1" applyProtection="1">
      <alignment horizontal="center" vertical="center" wrapText="1"/>
      <protection/>
    </xf>
    <xf numFmtId="166" fontId="150" fillId="77" borderId="14" xfId="0" applyNumberFormat="1" applyFont="1" applyFill="1" applyBorder="1" applyAlignment="1" applyProtection="1">
      <alignment horizontal="center" vertical="center" wrapText="1"/>
      <protection/>
    </xf>
    <xf numFmtId="1" fontId="139" fillId="77" borderId="14" xfId="0" applyNumberFormat="1" applyFont="1" applyFill="1" applyBorder="1" applyAlignment="1" applyProtection="1">
      <alignment horizontal="center" vertical="center" wrapText="1"/>
      <protection/>
    </xf>
    <xf numFmtId="44" fontId="139" fillId="77" borderId="14" xfId="55" applyFont="1" applyFill="1" applyBorder="1" applyAlignment="1" applyProtection="1">
      <alignment horizontal="center" vertical="center" wrapText="1"/>
      <protection/>
    </xf>
    <xf numFmtId="1" fontId="150" fillId="77" borderId="58" xfId="0" applyNumberFormat="1" applyFont="1" applyFill="1" applyBorder="1" applyAlignment="1" applyProtection="1">
      <alignment horizontal="center" vertical="center" wrapText="1"/>
      <protection/>
    </xf>
    <xf numFmtId="0" fontId="139" fillId="0" borderId="14" xfId="0" applyFont="1" applyFill="1" applyBorder="1" applyAlignment="1" applyProtection="1">
      <alignment vertical="center"/>
      <protection locked="0"/>
    </xf>
    <xf numFmtId="0" fontId="141" fillId="0" borderId="14" xfId="0" applyFont="1" applyFill="1" applyBorder="1" applyAlignment="1" applyProtection="1">
      <alignment horizontal="center" vertical="center"/>
      <protection locked="0"/>
    </xf>
    <xf numFmtId="0" fontId="26" fillId="0" borderId="39" xfId="0" applyFont="1" applyBorder="1" applyAlignment="1">
      <alignment vertical="center" wrapText="1"/>
    </xf>
    <xf numFmtId="0" fontId="27" fillId="0" borderId="10" xfId="0" applyFont="1" applyBorder="1" applyAlignment="1">
      <alignment horizontal="center" vertical="center" wrapText="1"/>
    </xf>
    <xf numFmtId="0" fontId="27" fillId="54" borderId="13" xfId="0" applyFont="1" applyFill="1" applyBorder="1" applyAlignment="1">
      <alignment horizontal="center" vertical="center" wrapText="1"/>
    </xf>
    <xf numFmtId="0" fontId="27" fillId="78" borderId="14" xfId="0" applyFont="1" applyFill="1" applyBorder="1" applyAlignment="1">
      <alignment horizontal="center" vertical="center" wrapText="1"/>
    </xf>
    <xf numFmtId="0" fontId="30" fillId="0" borderId="10" xfId="45" applyFont="1" applyFill="1" applyBorder="1" applyAlignment="1">
      <alignment horizontal="center" vertical="center" wrapText="1"/>
      <protection/>
    </xf>
    <xf numFmtId="0" fontId="33" fillId="73" borderId="52" xfId="61" applyFont="1" applyFill="1" applyBorder="1" applyAlignment="1" applyProtection="1">
      <alignment horizontal="center" vertical="center" wrapText="1"/>
      <protection hidden="1"/>
    </xf>
    <xf numFmtId="0" fontId="33" fillId="73" borderId="39" xfId="61" applyFont="1" applyFill="1" applyBorder="1" applyAlignment="1" applyProtection="1">
      <alignment horizontal="center" vertical="center" wrapText="1"/>
      <protection hidden="1"/>
    </xf>
    <xf numFmtId="0" fontId="33" fillId="73" borderId="96" xfId="61" applyFont="1" applyFill="1" applyBorder="1" applyAlignment="1" applyProtection="1">
      <alignment horizontal="center" vertical="center" wrapText="1"/>
      <protection hidden="1"/>
    </xf>
    <xf numFmtId="1" fontId="33" fillId="73" borderId="97" xfId="54" applyNumberFormat="1" applyFont="1" applyFill="1" applyBorder="1" applyAlignment="1" applyProtection="1">
      <alignment horizontal="center" vertical="center" wrapText="1"/>
      <protection hidden="1"/>
    </xf>
    <xf numFmtId="0" fontId="33" fillId="73" borderId="97" xfId="61" applyFont="1" applyFill="1" applyBorder="1" applyAlignment="1" applyProtection="1">
      <alignment horizontal="center" vertical="center" wrapText="1"/>
      <protection hidden="1"/>
    </xf>
    <xf numFmtId="9" fontId="33" fillId="73" borderId="97" xfId="61" applyNumberFormat="1" applyFont="1" applyFill="1" applyBorder="1" applyAlignment="1" applyProtection="1">
      <alignment horizontal="center" vertical="center" wrapText="1"/>
      <protection hidden="1"/>
    </xf>
    <xf numFmtId="0" fontId="33" fillId="73" borderId="97" xfId="61" applyFont="1" applyFill="1" applyBorder="1" applyAlignment="1" applyProtection="1">
      <alignment horizontal="center" vertical="center" textRotation="90" wrapText="1"/>
      <protection hidden="1"/>
    </xf>
    <xf numFmtId="1" fontId="33" fillId="73" borderId="97" xfId="61" applyNumberFormat="1" applyFont="1" applyFill="1" applyBorder="1" applyAlignment="1" applyProtection="1">
      <alignment horizontal="center" vertical="center" wrapText="1"/>
      <protection hidden="1"/>
    </xf>
    <xf numFmtId="44" fontId="33" fillId="73" borderId="97" xfId="55" applyFont="1" applyFill="1" applyBorder="1" applyAlignment="1" applyProtection="1">
      <alignment horizontal="center" vertical="center" wrapText="1"/>
      <protection hidden="1"/>
    </xf>
    <xf numFmtId="171" fontId="33" fillId="73" borderId="97" xfId="61" applyNumberFormat="1" applyFont="1" applyFill="1" applyBorder="1" applyAlignment="1" applyProtection="1">
      <alignment horizontal="center" vertical="center" wrapText="1"/>
      <protection hidden="1"/>
    </xf>
    <xf numFmtId="0" fontId="33" fillId="73" borderId="98" xfId="61" applyFont="1" applyFill="1" applyBorder="1" applyAlignment="1" applyProtection="1">
      <alignment horizontal="center" vertical="center" wrapText="1"/>
      <protection hidden="1"/>
    </xf>
    <xf numFmtId="0" fontId="35" fillId="54" borderId="25" xfId="0" applyFont="1" applyFill="1" applyBorder="1" applyAlignment="1">
      <alignment horizontal="center" vertical="center" wrapText="1"/>
    </xf>
    <xf numFmtId="44" fontId="37" fillId="46" borderId="38" xfId="55" applyFont="1" applyFill="1" applyBorder="1" applyAlignment="1" applyProtection="1">
      <alignment horizontal="center" vertical="center" wrapText="1"/>
      <protection hidden="1"/>
    </xf>
    <xf numFmtId="171" fontId="37" fillId="46" borderId="38" xfId="61" applyNumberFormat="1" applyFont="1" applyFill="1" applyBorder="1" applyAlignment="1" applyProtection="1">
      <alignment horizontal="center" vertical="center" wrapText="1"/>
      <protection hidden="1"/>
    </xf>
    <xf numFmtId="0" fontId="35" fillId="54" borderId="24" xfId="0" applyFont="1" applyFill="1" applyBorder="1" applyAlignment="1">
      <alignment horizontal="center" vertical="center" wrapText="1"/>
    </xf>
    <xf numFmtId="0" fontId="33" fillId="79" borderId="54" xfId="0" applyFont="1" applyFill="1" applyBorder="1" applyAlignment="1">
      <alignment horizontal="center" vertical="center" wrapText="1"/>
    </xf>
    <xf numFmtId="0" fontId="33" fillId="79" borderId="50" xfId="0" applyFont="1" applyFill="1" applyBorder="1" applyAlignment="1">
      <alignment horizontal="center" vertical="center" wrapText="1"/>
    </xf>
    <xf numFmtId="0" fontId="41" fillId="79" borderId="54" xfId="0" applyFont="1" applyFill="1" applyBorder="1" applyAlignment="1">
      <alignment horizontal="center" vertical="center" wrapText="1"/>
    </xf>
    <xf numFmtId="10" fontId="33" fillId="79" borderId="54" xfId="0" applyNumberFormat="1" applyFont="1" applyFill="1" applyBorder="1" applyAlignment="1">
      <alignment horizontal="center" vertical="center" wrapText="1"/>
    </xf>
    <xf numFmtId="0" fontId="33" fillId="79" borderId="14" xfId="0" applyFont="1" applyFill="1" applyBorder="1" applyAlignment="1">
      <alignment horizontal="center" vertical="center" wrapText="1"/>
    </xf>
    <xf numFmtId="1" fontId="33" fillId="79" borderId="14" xfId="0" applyNumberFormat="1" applyFont="1" applyFill="1" applyBorder="1" applyAlignment="1">
      <alignment horizontal="center" vertical="center" wrapText="1"/>
    </xf>
    <xf numFmtId="44" fontId="33" fillId="79" borderId="99" xfId="55" applyFont="1" applyFill="1" applyBorder="1" applyAlignment="1">
      <alignment horizontal="center" vertical="center" wrapText="1"/>
    </xf>
    <xf numFmtId="171" fontId="33" fillId="79" borderId="54" xfId="0" applyNumberFormat="1" applyFont="1" applyFill="1" applyBorder="1" applyAlignment="1">
      <alignment horizontal="center" vertical="center" wrapText="1"/>
    </xf>
    <xf numFmtId="0" fontId="33" fillId="79" borderId="100" xfId="0" applyFont="1" applyFill="1" applyBorder="1" applyAlignment="1">
      <alignment horizontal="center" vertical="center" wrapText="1"/>
    </xf>
    <xf numFmtId="0" fontId="30" fillId="80" borderId="50" xfId="0" applyFont="1" applyFill="1" applyBorder="1" applyAlignment="1">
      <alignment horizontal="center" vertical="center" wrapText="1"/>
    </xf>
    <xf numFmtId="0" fontId="27" fillId="80" borderId="54" xfId="0" applyFont="1" applyFill="1" applyBorder="1" applyAlignment="1">
      <alignment horizontal="center" vertical="center" wrapText="1"/>
    </xf>
    <xf numFmtId="0" fontId="30" fillId="80" borderId="54" xfId="0" applyFont="1" applyFill="1" applyBorder="1" applyAlignment="1">
      <alignment horizontal="center" vertical="center" wrapText="1"/>
    </xf>
    <xf numFmtId="1" fontId="27" fillId="80" borderId="54" xfId="54" applyNumberFormat="1" applyFont="1" applyFill="1" applyBorder="1" applyAlignment="1">
      <alignment horizontal="center" vertical="center" wrapText="1"/>
    </xf>
    <xf numFmtId="0" fontId="31" fillId="80" borderId="54" xfId="0" applyFont="1" applyFill="1" applyBorder="1" applyAlignment="1">
      <alignment horizontal="center" vertical="center" wrapText="1"/>
    </xf>
    <xf numFmtId="9" fontId="27" fillId="80" borderId="54" xfId="0" applyNumberFormat="1" applyFont="1" applyFill="1" applyBorder="1" applyAlignment="1">
      <alignment horizontal="center" vertical="center" wrapText="1"/>
    </xf>
    <xf numFmtId="166" fontId="27" fillId="80" borderId="54" xfId="0" applyNumberFormat="1" applyFont="1" applyFill="1" applyBorder="1" applyAlignment="1">
      <alignment horizontal="center" vertical="center" wrapText="1"/>
    </xf>
    <xf numFmtId="1" fontId="27" fillId="80" borderId="54" xfId="0" applyNumberFormat="1" applyFont="1" applyFill="1" applyBorder="1" applyAlignment="1">
      <alignment horizontal="center" vertical="center" wrapText="1"/>
    </xf>
    <xf numFmtId="44" fontId="27" fillId="80" borderId="54" xfId="55" applyFont="1" applyFill="1" applyBorder="1" applyAlignment="1">
      <alignment horizontal="center" vertical="center" wrapText="1"/>
    </xf>
    <xf numFmtId="170" fontId="27" fillId="80" borderId="54" xfId="0" applyNumberFormat="1" applyFont="1" applyFill="1" applyBorder="1" applyAlignment="1">
      <alignment horizontal="center" vertical="center" wrapText="1"/>
    </xf>
    <xf numFmtId="0" fontId="27" fillId="80" borderId="57" xfId="0" applyFont="1" applyFill="1" applyBorder="1" applyAlignment="1">
      <alignment horizontal="center" vertical="center" wrapText="1"/>
    </xf>
    <xf numFmtId="0" fontId="151" fillId="0" borderId="10" xfId="45" applyFont="1" applyFill="1" applyBorder="1" applyAlignment="1">
      <alignment horizontal="center" vertical="center" wrapText="1"/>
      <protection/>
    </xf>
    <xf numFmtId="0" fontId="17" fillId="45" borderId="10" xfId="45" applyFont="1" applyFill="1" applyBorder="1" applyAlignment="1">
      <alignment horizontal="center" vertical="center" wrapText="1"/>
      <protection/>
    </xf>
    <xf numFmtId="1" fontId="150" fillId="77" borderId="14" xfId="0" applyNumberFormat="1" applyFont="1" applyFill="1" applyBorder="1" applyAlignment="1" applyProtection="1">
      <alignment horizontal="center" vertical="center" wrapText="1"/>
      <protection/>
    </xf>
    <xf numFmtId="0" fontId="10" fillId="0" borderId="39" xfId="65" applyFont="1" applyBorder="1" applyAlignment="1">
      <alignment vertical="center"/>
      <protection/>
    </xf>
    <xf numFmtId="0" fontId="142" fillId="43" borderId="13" xfId="0" applyFont="1" applyFill="1" applyBorder="1" applyAlignment="1">
      <alignment horizontal="center" vertical="center" wrapText="1"/>
    </xf>
    <xf numFmtId="0" fontId="142" fillId="74" borderId="14" xfId="0" applyFont="1" applyFill="1" applyBorder="1" applyAlignment="1">
      <alignment horizontal="center" vertical="center" wrapText="1"/>
    </xf>
    <xf numFmtId="1" fontId="144" fillId="40" borderId="52" xfId="47" applyNumberFormat="1" applyFont="1" applyFill="1" applyBorder="1" applyAlignment="1" applyProtection="1">
      <alignment horizontal="center" vertical="center" wrapText="1"/>
      <protection hidden="1"/>
    </xf>
    <xf numFmtId="9" fontId="144" fillId="40" borderId="52" xfId="61" applyNumberFormat="1" applyFont="1" applyFill="1" applyBorder="1" applyAlignment="1" applyProtection="1">
      <alignment horizontal="center" vertical="center" wrapText="1"/>
      <protection hidden="1"/>
    </xf>
    <xf numFmtId="0" fontId="144" fillId="40" borderId="52" xfId="61" applyFont="1" applyFill="1" applyBorder="1" applyAlignment="1" applyProtection="1">
      <alignment horizontal="center" vertical="center" textRotation="90" wrapText="1"/>
      <protection hidden="1"/>
    </xf>
    <xf numFmtId="1" fontId="144" fillId="40" borderId="52" xfId="61" applyNumberFormat="1" applyFont="1" applyFill="1" applyBorder="1" applyAlignment="1" applyProtection="1">
      <alignment horizontal="center" vertical="center" wrapText="1"/>
      <protection hidden="1"/>
    </xf>
    <xf numFmtId="0" fontId="142" fillId="43" borderId="54" xfId="0" applyFont="1" applyFill="1" applyBorder="1" applyAlignment="1">
      <alignment horizontal="center" vertical="center" wrapText="1"/>
    </xf>
    <xf numFmtId="0" fontId="142" fillId="43" borderId="50" xfId="0" applyFont="1" applyFill="1" applyBorder="1" applyAlignment="1">
      <alignment horizontal="center" vertical="center" wrapText="1"/>
    </xf>
    <xf numFmtId="10" fontId="142" fillId="43" borderId="54" xfId="0" applyNumberFormat="1" applyFont="1" applyFill="1" applyBorder="1" applyAlignment="1">
      <alignment horizontal="center" vertical="center" wrapText="1"/>
    </xf>
    <xf numFmtId="1" fontId="142" fillId="43" borderId="54" xfId="0" applyNumberFormat="1" applyFont="1" applyFill="1" applyBorder="1" applyAlignment="1">
      <alignment horizontal="center" vertical="center" wrapText="1"/>
    </xf>
    <xf numFmtId="171" fontId="142" fillId="43" borderId="54" xfId="0" applyNumberFormat="1" applyFont="1" applyFill="1" applyBorder="1" applyAlignment="1">
      <alignment horizontal="center" vertical="center" wrapText="1"/>
    </xf>
    <xf numFmtId="0" fontId="142" fillId="43" borderId="89" xfId="0" applyFont="1" applyFill="1" applyBorder="1" applyAlignment="1">
      <alignment horizontal="center" vertical="center" wrapText="1"/>
    </xf>
    <xf numFmtId="0" fontId="144" fillId="40" borderId="54" xfId="0" applyFont="1" applyFill="1" applyBorder="1" applyAlignment="1">
      <alignment horizontal="center" vertical="center" wrapText="1"/>
    </xf>
    <xf numFmtId="10" fontId="144" fillId="40" borderId="54" xfId="0" applyNumberFormat="1" applyFont="1" applyFill="1" applyBorder="1" applyAlignment="1">
      <alignment horizontal="center" vertical="center" wrapText="1"/>
    </xf>
    <xf numFmtId="1" fontId="144" fillId="40" borderId="54" xfId="0" applyNumberFormat="1" applyFont="1" applyFill="1" applyBorder="1" applyAlignment="1">
      <alignment horizontal="center" vertical="center" wrapText="1"/>
    </xf>
    <xf numFmtId="171" fontId="144" fillId="40" borderId="54" xfId="0" applyNumberFormat="1" applyFont="1" applyFill="1" applyBorder="1" applyAlignment="1">
      <alignment horizontal="center" vertical="center" wrapText="1"/>
    </xf>
    <xf numFmtId="0" fontId="144" fillId="40" borderId="89" xfId="0" applyFont="1" applyFill="1" applyBorder="1" applyAlignment="1">
      <alignment horizontal="center" vertical="center" wrapText="1"/>
    </xf>
    <xf numFmtId="0" fontId="10" fillId="38" borderId="42" xfId="61" applyFont="1" applyFill="1" applyBorder="1" applyAlignment="1" applyProtection="1">
      <alignment horizontal="center" vertical="center" wrapText="1"/>
      <protection hidden="1"/>
    </xf>
    <xf numFmtId="0" fontId="10" fillId="36" borderId="42" xfId="61" applyFont="1" applyFill="1" applyBorder="1" applyAlignment="1" applyProtection="1">
      <alignment horizontal="center" vertical="center" wrapText="1"/>
      <protection hidden="1"/>
    </xf>
    <xf numFmtId="172" fontId="142" fillId="43" borderId="54" xfId="0" applyNumberFormat="1" applyFont="1" applyFill="1" applyBorder="1" applyAlignment="1">
      <alignment horizontal="center" vertical="center" wrapText="1"/>
    </xf>
    <xf numFmtId="9" fontId="144" fillId="40" borderId="14" xfId="67" applyFont="1" applyFill="1" applyBorder="1" applyAlignment="1">
      <alignment horizontal="center" vertical="center" wrapText="1"/>
    </xf>
    <xf numFmtId="1" fontId="144" fillId="40" borderId="14" xfId="0" applyNumberFormat="1" applyFont="1" applyFill="1" applyBorder="1" applyAlignment="1">
      <alignment horizontal="center" vertical="center" wrapText="1"/>
    </xf>
    <xf numFmtId="171" fontId="144" fillId="40" borderId="14" xfId="0" applyNumberFormat="1" applyFont="1" applyFill="1" applyBorder="1" applyAlignment="1">
      <alignment horizontal="center" vertical="center" wrapText="1"/>
    </xf>
    <xf numFmtId="0" fontId="144" fillId="40" borderId="101" xfId="0" applyFont="1" applyFill="1" applyBorder="1" applyAlignment="1">
      <alignment horizontal="center" vertical="center" wrapText="1"/>
    </xf>
    <xf numFmtId="0" fontId="141" fillId="48" borderId="54" xfId="0" applyFont="1" applyFill="1" applyBorder="1" applyAlignment="1">
      <alignment horizontal="center" vertical="center" wrapText="1"/>
    </xf>
    <xf numFmtId="1" fontId="141" fillId="48" borderId="54" xfId="47" applyNumberFormat="1" applyFont="1" applyFill="1" applyBorder="1" applyAlignment="1">
      <alignment horizontal="center" vertical="center" wrapText="1"/>
    </xf>
    <xf numFmtId="9" fontId="141" fillId="48" borderId="54" xfId="0" applyNumberFormat="1" applyFont="1" applyFill="1" applyBorder="1" applyAlignment="1">
      <alignment horizontal="center" vertical="center" wrapText="1"/>
    </xf>
    <xf numFmtId="166" fontId="141" fillId="48" borderId="54" xfId="0" applyNumberFormat="1" applyFont="1" applyFill="1" applyBorder="1" applyAlignment="1">
      <alignment horizontal="center" vertical="center" wrapText="1"/>
    </xf>
    <xf numFmtId="1" fontId="142" fillId="48" borderId="54" xfId="0" applyNumberFormat="1" applyFont="1" applyFill="1" applyBorder="1" applyAlignment="1">
      <alignment horizontal="center" vertical="center" wrapText="1"/>
    </xf>
    <xf numFmtId="171" fontId="142" fillId="48" borderId="54" xfId="0" applyNumberFormat="1" applyFont="1" applyFill="1" applyBorder="1" applyAlignment="1">
      <alignment horizontal="center" vertical="center" wrapText="1"/>
    </xf>
    <xf numFmtId="0" fontId="141" fillId="48" borderId="101" xfId="0" applyFont="1" applyFill="1" applyBorder="1" applyAlignment="1">
      <alignment horizontal="center" vertical="center" wrapText="1"/>
    </xf>
    <xf numFmtId="0" fontId="3" fillId="36" borderId="31" xfId="62" applyFont="1" applyFill="1" applyBorder="1" applyAlignment="1" applyProtection="1">
      <alignment horizontal="center" vertical="center" wrapText="1"/>
      <protection hidden="1"/>
    </xf>
    <xf numFmtId="0" fontId="3" fillId="36" borderId="38" xfId="62" applyFont="1" applyFill="1" applyBorder="1" applyAlignment="1" applyProtection="1">
      <alignment horizontal="center" vertical="center" wrapText="1"/>
      <protection hidden="1"/>
    </xf>
    <xf numFmtId="1" fontId="3" fillId="36" borderId="38" xfId="62" applyNumberFormat="1" applyFont="1" applyFill="1" applyBorder="1" applyAlignment="1" applyProtection="1">
      <alignment horizontal="center" vertical="center" wrapText="1"/>
      <protection hidden="1"/>
    </xf>
    <xf numFmtId="14" fontId="3" fillId="36" borderId="38" xfId="51" applyNumberFormat="1" applyFont="1" applyFill="1" applyBorder="1" applyAlignment="1" applyProtection="1">
      <alignment horizontal="center" vertical="center" wrapText="1"/>
      <protection/>
    </xf>
    <xf numFmtId="0" fontId="3" fillId="0" borderId="38" xfId="62" applyFont="1" applyFill="1" applyBorder="1" applyAlignment="1" applyProtection="1">
      <alignment horizontal="center" vertical="center" wrapText="1"/>
      <protection hidden="1"/>
    </xf>
    <xf numFmtId="9" fontId="3" fillId="36" borderId="38" xfId="67" applyFont="1" applyFill="1" applyBorder="1" applyAlignment="1" applyProtection="1">
      <alignment horizontal="center" vertical="center" wrapText="1"/>
      <protection/>
    </xf>
    <xf numFmtId="1" fontId="3" fillId="2" borderId="38" xfId="62" applyNumberFormat="1" applyFont="1" applyFill="1" applyBorder="1" applyAlignment="1" applyProtection="1">
      <alignment horizontal="center" vertical="center" wrapText="1"/>
      <protection hidden="1"/>
    </xf>
    <xf numFmtId="171" fontId="3" fillId="36" borderId="38" xfId="55" applyNumberFormat="1" applyFont="1" applyFill="1" applyBorder="1" applyAlignment="1" applyProtection="1">
      <alignment horizontal="center" vertical="center" wrapText="1"/>
      <protection hidden="1"/>
    </xf>
    <xf numFmtId="0" fontId="3" fillId="36" borderId="21" xfId="62" applyFont="1" applyFill="1" applyBorder="1" applyAlignment="1" applyProtection="1">
      <alignment horizontal="center" vertical="center" wrapText="1"/>
      <protection hidden="1"/>
    </xf>
    <xf numFmtId="1" fontId="3" fillId="36" borderId="21" xfId="62" applyNumberFormat="1" applyFont="1" applyFill="1" applyBorder="1" applyAlignment="1" applyProtection="1">
      <alignment horizontal="center" vertical="center" wrapText="1"/>
      <protection hidden="1"/>
    </xf>
    <xf numFmtId="14" fontId="3" fillId="36" borderId="21" xfId="51" applyNumberFormat="1" applyFont="1" applyFill="1" applyBorder="1" applyAlignment="1" applyProtection="1">
      <alignment horizontal="center" vertical="center" wrapText="1"/>
      <protection/>
    </xf>
    <xf numFmtId="9" fontId="3" fillId="36" borderId="21" xfId="67" applyFont="1" applyFill="1" applyBorder="1" applyAlignment="1" applyProtection="1">
      <alignment horizontal="center" vertical="center" wrapText="1"/>
      <protection/>
    </xf>
    <xf numFmtId="0" fontId="3" fillId="2" borderId="21" xfId="62" applyFont="1" applyFill="1" applyBorder="1" applyAlignment="1" applyProtection="1">
      <alignment horizontal="center" vertical="center" wrapText="1"/>
      <protection hidden="1"/>
    </xf>
    <xf numFmtId="171" fontId="3" fillId="36" borderId="21" xfId="55" applyNumberFormat="1" applyFont="1" applyFill="1" applyBorder="1" applyAlignment="1" applyProtection="1">
      <alignment horizontal="center" vertical="center" wrapText="1"/>
      <protection hidden="1"/>
    </xf>
    <xf numFmtId="0" fontId="3" fillId="0" borderId="102" xfId="62" applyFont="1" applyFill="1" applyBorder="1" applyAlignment="1" applyProtection="1">
      <alignment horizontal="center" vertical="center" wrapText="1"/>
      <protection hidden="1"/>
    </xf>
    <xf numFmtId="0" fontId="3" fillId="36" borderId="43" xfId="62" applyFont="1" applyFill="1" applyBorder="1" applyAlignment="1" applyProtection="1">
      <alignment horizontal="center" vertical="center" wrapText="1"/>
      <protection hidden="1"/>
    </xf>
    <xf numFmtId="1" fontId="3" fillId="36" borderId="43" xfId="62" applyNumberFormat="1" applyFont="1" applyFill="1" applyBorder="1" applyAlignment="1" applyProtection="1">
      <alignment horizontal="center" vertical="center" wrapText="1"/>
      <protection hidden="1"/>
    </xf>
    <xf numFmtId="14" fontId="3" fillId="36" borderId="43" xfId="51" applyNumberFormat="1" applyFont="1" applyFill="1" applyBorder="1" applyAlignment="1" applyProtection="1">
      <alignment horizontal="center" vertical="center" wrapText="1"/>
      <protection/>
    </xf>
    <xf numFmtId="0" fontId="3" fillId="0" borderId="43" xfId="62" applyFont="1" applyFill="1" applyBorder="1" applyAlignment="1" applyProtection="1">
      <alignment horizontal="center" vertical="center" wrapText="1"/>
      <protection hidden="1"/>
    </xf>
    <xf numFmtId="9" fontId="3" fillId="36" borderId="43" xfId="67" applyFont="1" applyFill="1" applyBorder="1" applyAlignment="1" applyProtection="1">
      <alignment horizontal="center" vertical="center" wrapText="1"/>
      <protection/>
    </xf>
    <xf numFmtId="0" fontId="3" fillId="2" borderId="43" xfId="62" applyFont="1" applyFill="1" applyBorder="1" applyAlignment="1" applyProtection="1">
      <alignment horizontal="center" vertical="center" wrapText="1"/>
      <protection hidden="1"/>
    </xf>
    <xf numFmtId="171" fontId="3" fillId="36" borderId="43" xfId="55" applyNumberFormat="1" applyFont="1" applyFill="1" applyBorder="1" applyAlignment="1" applyProtection="1">
      <alignment horizontal="center" vertical="center" wrapText="1"/>
      <protection hidden="1"/>
    </xf>
    <xf numFmtId="0" fontId="3" fillId="0" borderId="103" xfId="62" applyFont="1" applyFill="1" applyBorder="1" applyAlignment="1" applyProtection="1">
      <alignment horizontal="center" vertical="center" wrapText="1"/>
      <protection hidden="1"/>
    </xf>
    <xf numFmtId="0" fontId="3" fillId="36" borderId="26" xfId="62" applyFont="1" applyFill="1" applyBorder="1" applyAlignment="1" applyProtection="1">
      <alignment horizontal="center" vertical="center" wrapText="1"/>
      <protection hidden="1"/>
    </xf>
    <xf numFmtId="1" fontId="3" fillId="36" borderId="26" xfId="62" applyNumberFormat="1" applyFont="1" applyFill="1" applyBorder="1" applyAlignment="1" applyProtection="1">
      <alignment horizontal="center" vertical="center" wrapText="1"/>
      <protection hidden="1"/>
    </xf>
    <xf numFmtId="14" fontId="3" fillId="36" borderId="26" xfId="51" applyNumberFormat="1" applyFont="1" applyFill="1" applyBorder="1" applyAlignment="1" applyProtection="1">
      <alignment horizontal="center" vertical="center" wrapText="1"/>
      <protection/>
    </xf>
    <xf numFmtId="0" fontId="3" fillId="0" borderId="26" xfId="62" applyFont="1" applyFill="1" applyBorder="1" applyAlignment="1" applyProtection="1">
      <alignment horizontal="center" vertical="center" wrapText="1"/>
      <protection hidden="1"/>
    </xf>
    <xf numFmtId="9" fontId="3" fillId="36" borderId="26" xfId="67" applyFont="1" applyFill="1" applyBorder="1" applyAlignment="1" applyProtection="1">
      <alignment horizontal="center" vertical="center" wrapText="1"/>
      <protection/>
    </xf>
    <xf numFmtId="0" fontId="3" fillId="2" borderId="26" xfId="62" applyFont="1" applyFill="1" applyBorder="1" applyAlignment="1" applyProtection="1">
      <alignment horizontal="center" vertical="center" wrapText="1"/>
      <protection hidden="1"/>
    </xf>
    <xf numFmtId="171" fontId="3" fillId="36" borderId="26" xfId="55" applyNumberFormat="1" applyFont="1" applyFill="1" applyBorder="1" applyAlignment="1" applyProtection="1">
      <alignment horizontal="center" vertical="center" wrapText="1"/>
      <protection hidden="1"/>
    </xf>
    <xf numFmtId="0" fontId="3" fillId="0" borderId="31" xfId="62" applyFont="1" applyFill="1" applyBorder="1" applyAlignment="1" applyProtection="1">
      <alignment horizontal="center" vertical="center" wrapText="1"/>
      <protection hidden="1"/>
    </xf>
    <xf numFmtId="0" fontId="3" fillId="2" borderId="38" xfId="62" applyFont="1" applyFill="1" applyBorder="1" applyAlignment="1" applyProtection="1">
      <alignment horizontal="center" vertical="center" wrapText="1"/>
      <protection hidden="1"/>
    </xf>
    <xf numFmtId="0" fontId="3" fillId="36" borderId="20" xfId="62" applyFont="1" applyFill="1" applyBorder="1" applyAlignment="1" applyProtection="1">
      <alignment horizontal="center" vertical="center" wrapText="1"/>
      <protection hidden="1"/>
    </xf>
    <xf numFmtId="0" fontId="3" fillId="36" borderId="104" xfId="62" applyFont="1" applyFill="1" applyBorder="1" applyAlignment="1" applyProtection="1">
      <alignment horizontal="center" vertical="center" wrapText="1"/>
      <protection hidden="1"/>
    </xf>
    <xf numFmtId="0" fontId="3" fillId="36" borderId="33" xfId="62" applyFont="1" applyFill="1" applyBorder="1" applyAlignment="1" applyProtection="1">
      <alignment horizontal="center" vertical="center" wrapText="1"/>
      <protection hidden="1"/>
    </xf>
    <xf numFmtId="0" fontId="10" fillId="57" borderId="42" xfId="45" applyFont="1" applyFill="1" applyBorder="1" applyAlignment="1" applyProtection="1">
      <alignment horizontal="center" vertical="center" wrapText="1"/>
      <protection/>
    </xf>
    <xf numFmtId="0" fontId="142" fillId="43" borderId="54" xfId="0" applyFont="1" applyFill="1" applyBorder="1" applyAlignment="1" applyProtection="1">
      <alignment horizontal="center" vertical="center" wrapText="1"/>
      <protection/>
    </xf>
    <xf numFmtId="10" fontId="142" fillId="43" borderId="54" xfId="0" applyNumberFormat="1" applyFont="1" applyFill="1" applyBorder="1" applyAlignment="1" applyProtection="1">
      <alignment horizontal="center" vertical="center" wrapText="1"/>
      <protection/>
    </xf>
    <xf numFmtId="171" fontId="142" fillId="43" borderId="49" xfId="0" applyNumberFormat="1" applyFont="1" applyFill="1" applyBorder="1" applyAlignment="1" applyProtection="1">
      <alignment horizontal="center" vertical="center" wrapText="1"/>
      <protection/>
    </xf>
    <xf numFmtId="171" fontId="142" fillId="43" borderId="54" xfId="0" applyNumberFormat="1" applyFont="1" applyFill="1" applyBorder="1" applyAlignment="1" applyProtection="1">
      <alignment horizontal="center" vertical="center" wrapText="1"/>
      <protection/>
    </xf>
    <xf numFmtId="0" fontId="142" fillId="43" borderId="57" xfId="0" applyFont="1" applyFill="1" applyBorder="1" applyAlignment="1" applyProtection="1">
      <alignment horizontal="center" vertical="center" wrapText="1"/>
      <protection/>
    </xf>
    <xf numFmtId="0" fontId="144" fillId="40" borderId="14" xfId="0" applyFont="1" applyFill="1" applyBorder="1" applyAlignment="1" applyProtection="1">
      <alignment horizontal="center" vertical="center" wrapText="1"/>
      <protection/>
    </xf>
    <xf numFmtId="0" fontId="144" fillId="40" borderId="13" xfId="0" applyFont="1" applyFill="1" applyBorder="1" applyAlignment="1" applyProtection="1">
      <alignment horizontal="center" vertical="center" wrapText="1"/>
      <protection/>
    </xf>
    <xf numFmtId="171" fontId="144" fillId="40" borderId="91" xfId="0" applyNumberFormat="1" applyFont="1" applyFill="1" applyBorder="1" applyAlignment="1" applyProtection="1">
      <alignment horizontal="center" vertical="center" wrapText="1"/>
      <protection/>
    </xf>
    <xf numFmtId="171" fontId="144" fillId="40" borderId="54" xfId="0" applyNumberFormat="1" applyFont="1" applyFill="1" applyBorder="1" applyAlignment="1" applyProtection="1">
      <alignment horizontal="center" vertical="center" wrapText="1"/>
      <protection/>
    </xf>
    <xf numFmtId="0" fontId="144" fillId="40" borderId="90" xfId="0" applyFont="1" applyFill="1" applyBorder="1" applyAlignment="1" applyProtection="1">
      <alignment horizontal="center" vertical="center" wrapText="1"/>
      <protection/>
    </xf>
    <xf numFmtId="0" fontId="142" fillId="74" borderId="14" xfId="0" applyFont="1" applyFill="1" applyBorder="1" applyAlignment="1" applyProtection="1">
      <alignment horizontal="center" vertical="center" wrapText="1"/>
      <protection/>
    </xf>
    <xf numFmtId="0" fontId="142" fillId="43" borderId="11" xfId="0" applyFont="1" applyFill="1" applyBorder="1" applyAlignment="1" applyProtection="1">
      <alignment horizontal="center" vertical="center" wrapText="1"/>
      <protection/>
    </xf>
    <xf numFmtId="9" fontId="142" fillId="43" borderId="54" xfId="67" applyFont="1" applyFill="1" applyBorder="1" applyAlignment="1" applyProtection="1">
      <alignment horizontal="center" vertical="center" wrapText="1"/>
      <protection/>
    </xf>
    <xf numFmtId="1" fontId="142" fillId="43" borderId="54" xfId="0" applyNumberFormat="1" applyFont="1" applyFill="1" applyBorder="1" applyAlignment="1" applyProtection="1">
      <alignment horizontal="center" vertical="center" wrapText="1"/>
      <protection/>
    </xf>
    <xf numFmtId="0" fontId="142" fillId="43" borderId="89" xfId="0" applyFont="1" applyFill="1" applyBorder="1" applyAlignment="1" applyProtection="1">
      <alignment horizontal="center" vertical="center" wrapText="1"/>
      <protection/>
    </xf>
    <xf numFmtId="9" fontId="144" fillId="40" borderId="14" xfId="67" applyFont="1" applyFill="1" applyBorder="1" applyAlignment="1" applyProtection="1">
      <alignment horizontal="center" vertical="center" wrapText="1"/>
      <protection/>
    </xf>
    <xf numFmtId="1" fontId="144" fillId="40" borderId="14" xfId="0" applyNumberFormat="1" applyFont="1" applyFill="1" applyBorder="1" applyAlignment="1" applyProtection="1">
      <alignment horizontal="center" vertical="center" wrapText="1"/>
      <protection/>
    </xf>
    <xf numFmtId="171" fontId="144" fillId="40" borderId="14" xfId="0" applyNumberFormat="1" applyFont="1" applyFill="1" applyBorder="1" applyAlignment="1" applyProtection="1">
      <alignment horizontal="center" vertical="center" wrapText="1"/>
      <protection/>
    </xf>
    <xf numFmtId="0" fontId="144" fillId="40" borderId="89" xfId="0" applyFont="1" applyFill="1" applyBorder="1" applyAlignment="1" applyProtection="1">
      <alignment horizontal="center" vertical="center" wrapText="1"/>
      <protection/>
    </xf>
    <xf numFmtId="0" fontId="141" fillId="48" borderId="50" xfId="0" applyFont="1" applyFill="1" applyBorder="1" applyAlignment="1" applyProtection="1">
      <alignment horizontal="center" vertical="center" wrapText="1"/>
      <protection/>
    </xf>
    <xf numFmtId="0" fontId="142" fillId="48" borderId="54" xfId="0" applyFont="1" applyFill="1" applyBorder="1" applyAlignment="1" applyProtection="1">
      <alignment horizontal="center" vertical="center" wrapText="1"/>
      <protection/>
    </xf>
    <xf numFmtId="0" fontId="141" fillId="48" borderId="54" xfId="0" applyFont="1" applyFill="1" applyBorder="1" applyAlignment="1" applyProtection="1">
      <alignment horizontal="center" vertical="center" wrapText="1"/>
      <protection/>
    </xf>
    <xf numFmtId="1" fontId="141" fillId="48" borderId="54" xfId="47" applyNumberFormat="1" applyFont="1" applyFill="1" applyBorder="1" applyAlignment="1" applyProtection="1">
      <alignment horizontal="center" vertical="center" wrapText="1"/>
      <protection/>
    </xf>
    <xf numFmtId="9" fontId="141" fillId="48" borderId="54" xfId="0" applyNumberFormat="1" applyFont="1" applyFill="1" applyBorder="1" applyAlignment="1" applyProtection="1">
      <alignment horizontal="center" vertical="center" wrapText="1"/>
      <protection/>
    </xf>
    <xf numFmtId="166" fontId="141" fillId="48" borderId="54" xfId="0" applyNumberFormat="1" applyFont="1" applyFill="1" applyBorder="1" applyAlignment="1" applyProtection="1">
      <alignment horizontal="center" vertical="center" wrapText="1"/>
      <protection/>
    </xf>
    <xf numFmtId="1" fontId="141" fillId="48" borderId="54" xfId="0" applyNumberFormat="1" applyFont="1" applyFill="1" applyBorder="1" applyAlignment="1" applyProtection="1">
      <alignment horizontal="center" vertical="center" wrapText="1"/>
      <protection/>
    </xf>
    <xf numFmtId="170" fontId="142" fillId="48" borderId="54" xfId="0" applyNumberFormat="1" applyFont="1" applyFill="1" applyBorder="1" applyAlignment="1" applyProtection="1">
      <alignment horizontal="center" vertical="center" wrapText="1"/>
      <protection/>
    </xf>
    <xf numFmtId="0" fontId="141" fillId="48" borderId="89" xfId="0" applyFont="1" applyFill="1" applyBorder="1" applyAlignment="1" applyProtection="1">
      <alignment horizontal="center" vertical="center" wrapText="1"/>
      <protection/>
    </xf>
    <xf numFmtId="0" fontId="144" fillId="40" borderId="85" xfId="61" applyFont="1" applyFill="1" applyBorder="1" applyAlignment="1" applyProtection="1">
      <alignment horizontal="center" vertical="center" wrapText="1"/>
      <protection hidden="1"/>
    </xf>
    <xf numFmtId="0" fontId="144" fillId="40" borderId="105" xfId="61" applyFont="1" applyFill="1" applyBorder="1" applyAlignment="1" applyProtection="1">
      <alignment horizontal="center" vertical="center" wrapText="1"/>
      <protection hidden="1"/>
    </xf>
    <xf numFmtId="9" fontId="144" fillId="40" borderId="81" xfId="61" applyNumberFormat="1" applyFont="1" applyFill="1" applyBorder="1" applyAlignment="1" applyProtection="1">
      <alignment horizontal="center" vertical="center" wrapText="1"/>
      <protection hidden="1"/>
    </xf>
    <xf numFmtId="1" fontId="144" fillId="40" borderId="82" xfId="61" applyNumberFormat="1" applyFont="1" applyFill="1" applyBorder="1" applyAlignment="1" applyProtection="1">
      <alignment horizontal="center" vertical="center" wrapText="1"/>
      <protection hidden="1"/>
    </xf>
    <xf numFmtId="0" fontId="178" fillId="40" borderId="83" xfId="61" applyFont="1" applyFill="1" applyBorder="1" applyAlignment="1" applyProtection="1">
      <alignment horizontal="center" vertical="center" wrapText="1"/>
      <protection hidden="1"/>
    </xf>
    <xf numFmtId="1" fontId="3" fillId="0" borderId="43" xfId="47" applyNumberFormat="1" applyFont="1" applyFill="1" applyBorder="1" applyAlignment="1" applyProtection="1">
      <alignment horizontal="center" vertical="center" wrapText="1"/>
      <protection hidden="1"/>
    </xf>
    <xf numFmtId="9" fontId="3" fillId="0" borderId="43" xfId="67" applyFont="1" applyFill="1" applyBorder="1" applyAlignment="1" applyProtection="1">
      <alignment horizontal="center" vertical="center" wrapText="1"/>
      <protection/>
    </xf>
    <xf numFmtId="14" fontId="3" fillId="36" borderId="43" xfId="50" applyNumberFormat="1" applyFont="1" applyFill="1" applyBorder="1" applyAlignment="1" applyProtection="1">
      <alignment horizontal="center" vertical="center" wrapText="1"/>
      <protection/>
    </xf>
    <xf numFmtId="0" fontId="3" fillId="6" borderId="43" xfId="61" applyFont="1" applyFill="1" applyBorder="1" applyAlignment="1" applyProtection="1">
      <alignment horizontal="center" vertical="center" wrapText="1"/>
      <protection hidden="1"/>
    </xf>
    <xf numFmtId="1" fontId="3" fillId="36" borderId="43" xfId="61" applyNumberFormat="1" applyFont="1" applyFill="1" applyBorder="1" applyAlignment="1" applyProtection="1">
      <alignment horizontal="center" vertical="center" wrapText="1"/>
      <protection hidden="1"/>
    </xf>
    <xf numFmtId="171" fontId="3" fillId="36" borderId="43" xfId="61" applyNumberFormat="1" applyFont="1" applyFill="1" applyBorder="1" applyAlignment="1" applyProtection="1">
      <alignment horizontal="center" vertical="center" wrapText="1"/>
      <protection hidden="1"/>
    </xf>
    <xf numFmtId="172" fontId="142" fillId="43" borderId="54" xfId="0" applyNumberFormat="1" applyFont="1" applyFill="1" applyBorder="1" applyAlignment="1" applyProtection="1">
      <alignment horizontal="center" vertical="center" wrapText="1"/>
      <protection/>
    </xf>
    <xf numFmtId="0" fontId="144" fillId="40" borderId="14" xfId="0" applyFont="1" applyFill="1" applyBorder="1" applyAlignment="1" applyProtection="1">
      <alignment vertical="center" wrapText="1"/>
      <protection/>
    </xf>
    <xf numFmtId="0" fontId="144" fillId="40" borderId="54" xfId="0" applyFont="1" applyFill="1" applyBorder="1" applyAlignment="1" applyProtection="1">
      <alignment horizontal="center" vertical="center" wrapText="1"/>
      <protection/>
    </xf>
    <xf numFmtId="9" fontId="144" fillId="40" borderId="54" xfId="67" applyFont="1" applyFill="1" applyBorder="1" applyAlignment="1" applyProtection="1">
      <alignment horizontal="center" vertical="center" wrapText="1"/>
      <protection/>
    </xf>
    <xf numFmtId="1" fontId="144" fillId="40" borderId="54" xfId="0" applyNumberFormat="1" applyFont="1" applyFill="1" applyBorder="1" applyAlignment="1" applyProtection="1">
      <alignment horizontal="center" vertical="center" wrapText="1"/>
      <protection/>
    </xf>
    <xf numFmtId="0" fontId="144" fillId="40" borderId="57" xfId="0" applyFont="1" applyFill="1" applyBorder="1" applyAlignment="1" applyProtection="1">
      <alignment horizontal="center" vertical="center" wrapText="1"/>
      <protection/>
    </xf>
    <xf numFmtId="170" fontId="179" fillId="48" borderId="54" xfId="0" applyNumberFormat="1" applyFont="1" applyFill="1" applyBorder="1" applyAlignment="1" applyProtection="1">
      <alignment horizontal="center" vertical="center" wrapText="1"/>
      <protection/>
    </xf>
    <xf numFmtId="171" fontId="177" fillId="48" borderId="54" xfId="0" applyNumberFormat="1" applyFont="1" applyFill="1" applyBorder="1" applyAlignment="1" applyProtection="1">
      <alignment horizontal="center" vertical="center" wrapText="1"/>
      <protection/>
    </xf>
    <xf numFmtId="0" fontId="141" fillId="48" borderId="57" xfId="0" applyFont="1" applyFill="1" applyBorder="1" applyAlignment="1" applyProtection="1">
      <alignment horizontal="center" vertical="center" wrapText="1"/>
      <protection/>
    </xf>
    <xf numFmtId="0" fontId="142" fillId="0" borderId="39" xfId="0" applyFont="1" applyBorder="1" applyAlignment="1" applyProtection="1">
      <alignment vertical="center"/>
      <protection/>
    </xf>
    <xf numFmtId="0" fontId="142" fillId="0" borderId="54" xfId="0" applyFont="1" applyBorder="1" applyAlignment="1" applyProtection="1">
      <alignment vertical="center"/>
      <protection/>
    </xf>
    <xf numFmtId="0" fontId="154" fillId="0" borderId="39" xfId="0" applyFont="1" applyBorder="1" applyAlignment="1" applyProtection="1">
      <alignment vertical="center"/>
      <protection/>
    </xf>
    <xf numFmtId="0" fontId="154" fillId="0" borderId="54" xfId="0" applyFont="1" applyBorder="1" applyAlignment="1" applyProtection="1">
      <alignment vertical="center"/>
      <protection/>
    </xf>
    <xf numFmtId="0" fontId="161" fillId="43" borderId="13" xfId="0" applyFont="1" applyFill="1" applyBorder="1" applyAlignment="1" applyProtection="1">
      <alignment horizontal="center" vertical="center" wrapText="1"/>
      <protection/>
    </xf>
    <xf numFmtId="0" fontId="154" fillId="36" borderId="11" xfId="0" applyFont="1" applyFill="1" applyBorder="1" applyAlignment="1" applyProtection="1">
      <alignment horizontal="center" vertical="center" wrapText="1"/>
      <protection/>
    </xf>
    <xf numFmtId="0" fontId="162" fillId="40" borderId="37" xfId="0" applyFont="1" applyFill="1" applyBorder="1" applyAlignment="1" applyProtection="1">
      <alignment horizontal="center" vertical="center" wrapText="1"/>
      <protection hidden="1"/>
    </xf>
    <xf numFmtId="0" fontId="162" fillId="40" borderId="52" xfId="0" applyFont="1" applyFill="1" applyBorder="1" applyAlignment="1" applyProtection="1">
      <alignment horizontal="center" vertical="center" wrapText="1"/>
      <protection hidden="1"/>
    </xf>
    <xf numFmtId="0" fontId="162" fillId="40" borderId="31" xfId="0" applyFont="1" applyFill="1" applyBorder="1" applyAlignment="1" applyProtection="1">
      <alignment horizontal="center" vertical="center" wrapText="1"/>
      <protection hidden="1"/>
    </xf>
    <xf numFmtId="0" fontId="162" fillId="40" borderId="38" xfId="0" applyFont="1" applyFill="1" applyBorder="1" applyAlignment="1" applyProtection="1">
      <alignment horizontal="center" vertical="center" textRotation="90" wrapText="1"/>
      <protection hidden="1"/>
    </xf>
    <xf numFmtId="0" fontId="162" fillId="40" borderId="106" xfId="0" applyFont="1" applyFill="1" applyBorder="1" applyAlignment="1" applyProtection="1">
      <alignment horizontal="center" vertical="center" wrapText="1"/>
      <protection hidden="1"/>
    </xf>
    <xf numFmtId="0" fontId="162" fillId="40" borderId="29" xfId="0" applyFont="1" applyFill="1" applyBorder="1" applyAlignment="1" applyProtection="1">
      <alignment vertical="center" wrapText="1"/>
      <protection hidden="1"/>
    </xf>
    <xf numFmtId="0" fontId="160" fillId="0" borderId="11" xfId="0" applyFont="1" applyBorder="1" applyAlignment="1" applyProtection="1">
      <alignment vertical="center" wrapText="1"/>
      <protection hidden="1"/>
    </xf>
    <xf numFmtId="0" fontId="160" fillId="0" borderId="10" xfId="0" applyFont="1" applyBorder="1" applyAlignment="1" applyProtection="1">
      <alignment vertical="center" wrapText="1"/>
      <protection hidden="1"/>
    </xf>
    <xf numFmtId="0" fontId="162" fillId="40" borderId="107" xfId="61" applyFont="1" applyFill="1" applyBorder="1" applyAlignment="1" applyProtection="1">
      <alignment horizontal="center" vertical="center" wrapText="1"/>
      <protection hidden="1"/>
    </xf>
    <xf numFmtId="0" fontId="162" fillId="40" borderId="108" xfId="61" applyFont="1" applyFill="1" applyBorder="1" applyAlignment="1" applyProtection="1">
      <alignment horizontal="center" vertical="center" wrapText="1"/>
      <protection hidden="1"/>
    </xf>
    <xf numFmtId="1" fontId="162" fillId="40" borderId="108" xfId="47" applyNumberFormat="1" applyFont="1" applyFill="1" applyBorder="1" applyAlignment="1" applyProtection="1">
      <alignment horizontal="center" vertical="center" wrapText="1"/>
      <protection hidden="1"/>
    </xf>
    <xf numFmtId="9" fontId="162" fillId="40" borderId="108" xfId="61" applyNumberFormat="1" applyFont="1" applyFill="1" applyBorder="1" applyAlignment="1" applyProtection="1">
      <alignment horizontal="center" vertical="center" wrapText="1"/>
      <protection hidden="1"/>
    </xf>
    <xf numFmtId="0" fontId="162" fillId="40" borderId="108" xfId="61" applyFont="1" applyFill="1" applyBorder="1" applyAlignment="1" applyProtection="1">
      <alignment horizontal="center" vertical="center" textRotation="90" wrapText="1"/>
      <protection hidden="1"/>
    </xf>
    <xf numFmtId="1" fontId="162" fillId="40" borderId="108" xfId="61" applyNumberFormat="1" applyFont="1" applyFill="1" applyBorder="1" applyAlignment="1" applyProtection="1">
      <alignment horizontal="center" vertical="center" wrapText="1"/>
      <protection hidden="1"/>
    </xf>
    <xf numFmtId="171" fontId="180" fillId="40" borderId="108" xfId="61" applyNumberFormat="1" applyFont="1" applyFill="1" applyBorder="1" applyAlignment="1" applyProtection="1">
      <alignment horizontal="center" vertical="center" wrapText="1"/>
      <protection hidden="1"/>
    </xf>
    <xf numFmtId="0" fontId="162" fillId="40" borderId="109" xfId="61" applyFont="1" applyFill="1" applyBorder="1" applyAlignment="1" applyProtection="1">
      <alignment horizontal="center" vertical="center" wrapText="1"/>
      <protection hidden="1"/>
    </xf>
    <xf numFmtId="9" fontId="161" fillId="43" borderId="110" xfId="67" applyFont="1" applyFill="1" applyBorder="1" applyAlignment="1" applyProtection="1">
      <alignment horizontal="center" vertical="center" wrapText="1"/>
      <protection hidden="1"/>
    </xf>
    <xf numFmtId="1" fontId="161" fillId="43" borderId="110" xfId="0" applyNumberFormat="1" applyFont="1" applyFill="1" applyBorder="1" applyAlignment="1" applyProtection="1">
      <alignment horizontal="center" vertical="center" wrapText="1"/>
      <protection hidden="1"/>
    </xf>
    <xf numFmtId="171" fontId="161" fillId="43" borderId="110" xfId="0" applyNumberFormat="1" applyFont="1" applyFill="1" applyBorder="1" applyAlignment="1" applyProtection="1">
      <alignment horizontal="center" vertical="center" wrapText="1"/>
      <protection hidden="1"/>
    </xf>
    <xf numFmtId="0" fontId="161" fillId="43" borderId="111" xfId="0" applyFont="1" applyFill="1" applyBorder="1" applyAlignment="1" applyProtection="1">
      <alignment horizontal="center" vertical="center" wrapText="1"/>
      <protection hidden="1"/>
    </xf>
    <xf numFmtId="0" fontId="161" fillId="43" borderId="51" xfId="0" applyFont="1" applyFill="1" applyBorder="1" applyAlignment="1" applyProtection="1">
      <alignment horizontal="center" vertical="center" wrapText="1"/>
      <protection hidden="1"/>
    </xf>
    <xf numFmtId="0" fontId="142" fillId="43" borderId="38" xfId="0" applyFont="1" applyFill="1" applyBorder="1" applyAlignment="1" applyProtection="1">
      <alignment horizontal="center" vertical="center" wrapText="1"/>
      <protection hidden="1"/>
    </xf>
    <xf numFmtId="10" fontId="142" fillId="43" borderId="38" xfId="0" applyNumberFormat="1" applyFont="1" applyFill="1" applyBorder="1" applyAlignment="1" applyProtection="1">
      <alignment horizontal="center" vertical="center" wrapText="1"/>
      <protection hidden="1"/>
    </xf>
    <xf numFmtId="0" fontId="142" fillId="36" borderId="31" xfId="0" applyFont="1" applyFill="1" applyBorder="1" applyAlignment="1" applyProtection="1">
      <alignment vertical="center" wrapText="1"/>
      <protection/>
    </xf>
    <xf numFmtId="0" fontId="156" fillId="0" borderId="28" xfId="65" applyFont="1" applyBorder="1" applyAlignment="1">
      <alignment horizontal="center" vertical="center" wrapText="1"/>
      <protection/>
    </xf>
    <xf numFmtId="0" fontId="157" fillId="0" borderId="15" xfId="65" applyFont="1" applyBorder="1" applyAlignment="1">
      <alignment horizontal="center" vertical="center" wrapText="1"/>
      <protection/>
    </xf>
    <xf numFmtId="0" fontId="156" fillId="0" borderId="15" xfId="65" applyFont="1" applyBorder="1" applyAlignment="1">
      <alignment horizontal="center" vertical="center" wrapText="1"/>
      <protection/>
    </xf>
    <xf numFmtId="1" fontId="156" fillId="0" borderId="15" xfId="65" applyNumberFormat="1" applyFont="1" applyBorder="1" applyAlignment="1">
      <alignment horizontal="center" vertical="center" wrapText="1"/>
      <protection/>
    </xf>
    <xf numFmtId="9" fontId="156" fillId="0" borderId="15" xfId="65" applyNumberFormat="1" applyFont="1" applyBorder="1" applyAlignment="1">
      <alignment horizontal="center" vertical="center" wrapText="1"/>
      <protection/>
    </xf>
    <xf numFmtId="14" fontId="153" fillId="36" borderId="15" xfId="65" applyNumberFormat="1" applyFont="1" applyFill="1" applyBorder="1" applyAlignment="1">
      <alignment horizontal="center" vertical="center" wrapText="1"/>
      <protection/>
    </xf>
    <xf numFmtId="164" fontId="156" fillId="0" borderId="15" xfId="65" applyNumberFormat="1" applyFont="1" applyBorder="1" applyAlignment="1">
      <alignment horizontal="center" vertical="center" wrapText="1"/>
      <protection/>
    </xf>
    <xf numFmtId="164" fontId="156" fillId="0" borderId="25" xfId="65" applyNumberFormat="1" applyFont="1" applyBorder="1" applyAlignment="1">
      <alignment horizontal="center" vertical="center" wrapText="1"/>
      <protection/>
    </xf>
    <xf numFmtId="0" fontId="156" fillId="0" borderId="38" xfId="65" applyFont="1" applyBorder="1" applyAlignment="1">
      <alignment/>
      <protection/>
    </xf>
    <xf numFmtId="0" fontId="156" fillId="0" borderId="106" xfId="65" applyFont="1" applyBorder="1" applyAlignment="1">
      <alignment/>
      <protection/>
    </xf>
    <xf numFmtId="0" fontId="181" fillId="81" borderId="107" xfId="65" applyFont="1" applyFill="1" applyBorder="1" applyAlignment="1">
      <alignment horizontal="center" vertical="center" wrapText="1"/>
      <protection/>
    </xf>
    <xf numFmtId="0" fontId="181" fillId="81" borderId="108" xfId="65" applyFont="1" applyFill="1" applyBorder="1" applyAlignment="1">
      <alignment horizontal="center" vertical="center" wrapText="1"/>
      <protection/>
    </xf>
    <xf numFmtId="0" fontId="181" fillId="81" borderId="108" xfId="65" applyFont="1" applyFill="1" applyBorder="1" applyAlignment="1">
      <alignment horizontal="center" vertical="center" textRotation="90" wrapText="1"/>
      <protection/>
    </xf>
    <xf numFmtId="171" fontId="181" fillId="81" borderId="108" xfId="65" applyNumberFormat="1" applyFont="1" applyFill="1" applyBorder="1" applyAlignment="1">
      <alignment horizontal="center" vertical="center" wrapText="1"/>
      <protection/>
    </xf>
    <xf numFmtId="171" fontId="181" fillId="34" borderId="108" xfId="55" applyNumberFormat="1" applyFont="1" applyFill="1" applyBorder="1" applyAlignment="1" applyProtection="1">
      <alignment horizontal="center" vertical="center" wrapText="1"/>
      <protection hidden="1"/>
    </xf>
    <xf numFmtId="171" fontId="181" fillId="34" borderId="112" xfId="55" applyNumberFormat="1" applyFont="1" applyFill="1" applyBorder="1" applyAlignment="1" applyProtection="1">
      <alignment horizontal="center" vertical="center" wrapText="1"/>
      <protection hidden="1"/>
    </xf>
    <xf numFmtId="0" fontId="181" fillId="34" borderId="109" xfId="61" applyFont="1" applyFill="1" applyBorder="1" applyAlignment="1" applyProtection="1">
      <alignment horizontal="center" vertical="center" wrapText="1"/>
      <protection hidden="1"/>
    </xf>
    <xf numFmtId="0" fontId="154" fillId="82" borderId="42" xfId="65" applyFont="1" applyFill="1" applyBorder="1" applyAlignment="1">
      <alignment horizontal="center" vertical="center" wrapText="1"/>
      <protection/>
    </xf>
    <xf numFmtId="0" fontId="154" fillId="47" borderId="52" xfId="65" applyFont="1" applyFill="1" applyBorder="1" applyAlignment="1">
      <alignment horizontal="center" vertical="center" wrapText="1"/>
      <protection/>
    </xf>
    <xf numFmtId="0" fontId="180" fillId="40" borderId="113" xfId="0" applyFont="1" applyFill="1" applyBorder="1" applyAlignment="1" applyProtection="1">
      <alignment horizontal="center" vertical="center" wrapText="1"/>
      <protection hidden="1"/>
    </xf>
    <xf numFmtId="9" fontId="180" fillId="40" borderId="113" xfId="67" applyFont="1" applyFill="1" applyBorder="1" applyAlignment="1" applyProtection="1">
      <alignment horizontal="center" vertical="center" wrapText="1"/>
      <protection hidden="1"/>
    </xf>
    <xf numFmtId="171" fontId="180" fillId="40" borderId="113" xfId="0" applyNumberFormat="1" applyFont="1" applyFill="1" applyBorder="1" applyAlignment="1" applyProtection="1">
      <alignment horizontal="center" vertical="center" wrapText="1"/>
      <protection hidden="1"/>
    </xf>
    <xf numFmtId="171" fontId="180" fillId="40" borderId="114" xfId="0" applyNumberFormat="1" applyFont="1" applyFill="1" applyBorder="1" applyAlignment="1" applyProtection="1">
      <alignment horizontal="center" vertical="center" wrapText="1"/>
      <protection hidden="1"/>
    </xf>
    <xf numFmtId="171" fontId="180" fillId="40" borderId="115" xfId="0" applyNumberFormat="1" applyFont="1" applyFill="1" applyBorder="1" applyAlignment="1" applyProtection="1">
      <alignment horizontal="center" vertical="center" wrapText="1"/>
      <protection hidden="1"/>
    </xf>
    <xf numFmtId="0" fontId="156" fillId="0" borderId="19" xfId="65" applyFont="1" applyBorder="1" applyAlignment="1">
      <alignment/>
      <protection/>
    </xf>
    <xf numFmtId="0" fontId="157" fillId="83" borderId="114" xfId="65" applyFont="1" applyFill="1" applyBorder="1" applyAlignment="1">
      <alignment vertical="center" wrapText="1"/>
      <protection/>
    </xf>
    <xf numFmtId="0" fontId="156" fillId="0" borderId="116" xfId="65" applyFont="1" applyBorder="1" applyAlignment="1">
      <alignment horizontal="center" vertical="center" wrapText="1"/>
      <protection/>
    </xf>
    <xf numFmtId="174" fontId="156" fillId="0" borderId="19" xfId="65" applyNumberFormat="1" applyFont="1" applyBorder="1" applyAlignment="1">
      <alignment horizontal="center" vertical="center" wrapText="1"/>
      <protection/>
    </xf>
    <xf numFmtId="0" fontId="181" fillId="84" borderId="117" xfId="65" applyFont="1" applyFill="1" applyBorder="1" applyAlignment="1">
      <alignment horizontal="center" vertical="center" wrapText="1"/>
      <protection/>
    </xf>
    <xf numFmtId="0" fontId="181" fillId="84" borderId="113" xfId="65" applyFont="1" applyFill="1" applyBorder="1" applyAlignment="1">
      <alignment horizontal="center" vertical="center" wrapText="1"/>
      <protection/>
    </xf>
    <xf numFmtId="0" fontId="181" fillId="84" borderId="108" xfId="65" applyFont="1" applyFill="1" applyBorder="1" applyAlignment="1">
      <alignment horizontal="center" vertical="center" wrapText="1"/>
      <protection/>
    </xf>
    <xf numFmtId="1" fontId="181" fillId="84" borderId="108" xfId="65" applyNumberFormat="1" applyFont="1" applyFill="1" applyBorder="1" applyAlignment="1">
      <alignment horizontal="center" vertical="center" wrapText="1"/>
      <protection/>
    </xf>
    <xf numFmtId="9" fontId="181" fillId="84" borderId="108" xfId="65" applyNumberFormat="1" applyFont="1" applyFill="1" applyBorder="1" applyAlignment="1">
      <alignment horizontal="center" vertical="center" wrapText="1"/>
      <protection/>
    </xf>
    <xf numFmtId="174" fontId="181" fillId="84" borderId="108" xfId="65" applyNumberFormat="1" applyFont="1" applyFill="1" applyBorder="1" applyAlignment="1">
      <alignment horizontal="center" vertical="center" wrapText="1"/>
      <protection/>
    </xf>
    <xf numFmtId="174" fontId="181" fillId="84" borderId="112" xfId="65" applyNumberFormat="1" applyFont="1" applyFill="1" applyBorder="1" applyAlignment="1">
      <alignment horizontal="center" vertical="center" wrapText="1"/>
      <protection/>
    </xf>
    <xf numFmtId="174" fontId="181" fillId="84" borderId="109" xfId="65" applyNumberFormat="1" applyFont="1" applyFill="1" applyBorder="1" applyAlignment="1">
      <alignment horizontal="center" vertical="center" wrapText="1"/>
      <protection/>
    </xf>
    <xf numFmtId="0" fontId="154" fillId="47" borderId="108" xfId="65" applyFont="1" applyFill="1" applyBorder="1" applyAlignment="1">
      <alignment horizontal="center" vertical="center" wrapText="1"/>
      <protection/>
    </xf>
    <xf numFmtId="0" fontId="23" fillId="82" borderId="42" xfId="65" applyFont="1" applyFill="1" applyBorder="1" applyAlignment="1">
      <alignment horizontal="center" vertical="center" wrapText="1"/>
      <protection/>
    </xf>
    <xf numFmtId="174" fontId="155" fillId="47" borderId="24" xfId="65" applyNumberFormat="1" applyFont="1" applyFill="1" applyBorder="1" applyAlignment="1">
      <alignment horizontal="center" vertical="center" wrapText="1"/>
      <protection/>
    </xf>
    <xf numFmtId="0" fontId="180" fillId="40" borderId="15" xfId="0" applyFont="1" applyFill="1" applyBorder="1" applyAlignment="1" applyProtection="1">
      <alignment horizontal="center" vertical="center" wrapText="1"/>
      <protection hidden="1"/>
    </xf>
    <xf numFmtId="9" fontId="180" fillId="40" borderId="15" xfId="67" applyFont="1" applyFill="1" applyBorder="1" applyAlignment="1" applyProtection="1">
      <alignment horizontal="center" vertical="center" wrapText="1"/>
      <protection hidden="1"/>
    </xf>
    <xf numFmtId="171" fontId="180" fillId="40" borderId="15" xfId="0" applyNumberFormat="1" applyFont="1" applyFill="1" applyBorder="1" applyAlignment="1" applyProtection="1">
      <alignment horizontal="center" vertical="center" wrapText="1"/>
      <protection hidden="1"/>
    </xf>
    <xf numFmtId="171" fontId="180" fillId="40" borderId="25" xfId="0" applyNumberFormat="1" applyFont="1" applyFill="1" applyBorder="1" applyAlignment="1" applyProtection="1">
      <alignment horizontal="center" vertical="center" wrapText="1"/>
      <protection hidden="1"/>
    </xf>
    <xf numFmtId="0" fontId="153" fillId="0" borderId="37" xfId="0" applyFont="1" applyBorder="1" applyAlignment="1">
      <alignment/>
    </xf>
    <xf numFmtId="0" fontId="153" fillId="0" borderId="38" xfId="0" applyFont="1" applyBorder="1" applyAlignment="1">
      <alignment/>
    </xf>
    <xf numFmtId="0" fontId="153" fillId="36" borderId="38" xfId="0" applyFont="1" applyFill="1" applyBorder="1" applyAlignment="1">
      <alignment/>
    </xf>
    <xf numFmtId="0" fontId="158" fillId="0" borderId="38" xfId="0" applyFont="1" applyBorder="1" applyAlignment="1">
      <alignment/>
    </xf>
    <xf numFmtId="0" fontId="153" fillId="0" borderId="106" xfId="0" applyFont="1" applyBorder="1" applyAlignment="1">
      <alignment/>
    </xf>
    <xf numFmtId="0" fontId="180" fillId="40" borderId="117" xfId="61" applyFont="1" applyFill="1" applyBorder="1" applyAlignment="1" applyProtection="1">
      <alignment horizontal="center" vertical="center" wrapText="1"/>
      <protection hidden="1"/>
    </xf>
    <xf numFmtId="0" fontId="180" fillId="40" borderId="113" xfId="61" applyFont="1" applyFill="1" applyBorder="1" applyAlignment="1" applyProtection="1">
      <alignment horizontal="center" vertical="center" wrapText="1"/>
      <protection hidden="1"/>
    </xf>
    <xf numFmtId="0" fontId="180" fillId="40" borderId="108" xfId="61" applyFont="1" applyFill="1" applyBorder="1" applyAlignment="1" applyProtection="1">
      <alignment horizontal="center" vertical="center" wrapText="1"/>
      <protection hidden="1"/>
    </xf>
    <xf numFmtId="0" fontId="180" fillId="40" borderId="108" xfId="61" applyFont="1" applyFill="1" applyBorder="1" applyAlignment="1" applyProtection="1">
      <alignment horizontal="center" vertical="center" textRotation="90" wrapText="1"/>
      <protection hidden="1"/>
    </xf>
    <xf numFmtId="171" fontId="180" fillId="40" borderId="109" xfId="61" applyNumberFormat="1" applyFont="1" applyFill="1" applyBorder="1" applyAlignment="1" applyProtection="1">
      <alignment horizontal="center" vertical="center" wrapText="1"/>
      <protection hidden="1"/>
    </xf>
    <xf numFmtId="0" fontId="23" fillId="37" borderId="42" xfId="61" applyFont="1" applyFill="1" applyBorder="1" applyAlignment="1" applyProtection="1">
      <alignment horizontal="center" vertical="center" wrapText="1"/>
      <protection hidden="1"/>
    </xf>
    <xf numFmtId="0" fontId="154" fillId="43" borderId="113" xfId="0" applyFont="1" applyFill="1" applyBorder="1" applyAlignment="1" applyProtection="1">
      <alignment horizontal="center" vertical="center" wrapText="1"/>
      <protection hidden="1"/>
    </xf>
    <xf numFmtId="0" fontId="154" fillId="43" borderId="110" xfId="0" applyFont="1" applyFill="1" applyBorder="1" applyAlignment="1" applyProtection="1">
      <alignment horizontal="center" vertical="center" wrapText="1"/>
      <protection hidden="1"/>
    </xf>
    <xf numFmtId="9" fontId="154" fillId="43" borderId="110" xfId="0" applyNumberFormat="1" applyFont="1" applyFill="1" applyBorder="1" applyAlignment="1" applyProtection="1">
      <alignment horizontal="center" vertical="center" wrapText="1"/>
      <protection hidden="1"/>
    </xf>
    <xf numFmtId="171" fontId="154" fillId="43" borderId="110" xfId="0" applyNumberFormat="1" applyFont="1" applyFill="1" applyBorder="1" applyAlignment="1" applyProtection="1">
      <alignment horizontal="center" vertical="center" wrapText="1"/>
      <protection hidden="1"/>
    </xf>
    <xf numFmtId="171" fontId="154" fillId="43" borderId="111" xfId="0" applyNumberFormat="1" applyFont="1" applyFill="1" applyBorder="1" applyAlignment="1" applyProtection="1">
      <alignment horizontal="center" vertical="center" wrapText="1"/>
      <protection hidden="1"/>
    </xf>
    <xf numFmtId="1" fontId="182" fillId="77" borderId="113" xfId="47" applyNumberFormat="1" applyFont="1" applyFill="1" applyBorder="1" applyAlignment="1">
      <alignment horizontal="center" vertical="center" wrapText="1"/>
    </xf>
    <xf numFmtId="0" fontId="182" fillId="77" borderId="113" xfId="0" applyFont="1" applyFill="1" applyBorder="1" applyAlignment="1">
      <alignment horizontal="center" vertical="center" wrapText="1"/>
    </xf>
    <xf numFmtId="9" fontId="182" fillId="77" borderId="113" xfId="0" applyNumberFormat="1" applyFont="1" applyFill="1" applyBorder="1" applyAlignment="1">
      <alignment horizontal="center" vertical="center" wrapText="1"/>
    </xf>
    <xf numFmtId="9" fontId="182" fillId="77" borderId="113" xfId="67" applyFont="1" applyFill="1" applyBorder="1" applyAlignment="1">
      <alignment horizontal="center" vertical="center" wrapText="1"/>
    </xf>
    <xf numFmtId="166" fontId="182" fillId="77" borderId="113" xfId="0" applyNumberFormat="1" applyFont="1" applyFill="1" applyBorder="1" applyAlignment="1">
      <alignment horizontal="center" vertical="center" wrapText="1"/>
    </xf>
    <xf numFmtId="171" fontId="183" fillId="77" borderId="113" xfId="0" applyNumberFormat="1" applyFont="1" applyFill="1" applyBorder="1" applyAlignment="1">
      <alignment horizontal="center" vertical="center" wrapText="1"/>
    </xf>
    <xf numFmtId="0" fontId="183" fillId="77" borderId="113" xfId="0" applyFont="1" applyFill="1" applyBorder="1" applyAlignment="1">
      <alignment horizontal="center" vertical="center" wrapText="1"/>
    </xf>
    <xf numFmtId="3" fontId="183" fillId="77" borderId="114" xfId="0" applyNumberFormat="1" applyFont="1" applyFill="1" applyBorder="1" applyAlignment="1">
      <alignment horizontal="center" vertical="center" wrapText="1"/>
    </xf>
    <xf numFmtId="3" fontId="183" fillId="77" borderId="115" xfId="0" applyNumberFormat="1" applyFont="1" applyFill="1" applyBorder="1" applyAlignment="1">
      <alignment horizontal="center" vertical="center" wrapText="1"/>
    </xf>
    <xf numFmtId="1" fontId="24" fillId="2" borderId="15" xfId="67" applyNumberFormat="1" applyFont="1" applyFill="1" applyBorder="1" applyAlignment="1" applyProtection="1">
      <alignment horizontal="center" vertical="center" wrapText="1"/>
      <protection hidden="1"/>
    </xf>
    <xf numFmtId="0" fontId="160" fillId="0" borderId="0" xfId="0" applyFont="1" applyBorder="1" applyAlignment="1" applyProtection="1">
      <alignment horizontal="center" vertical="center" wrapText="1"/>
      <protection hidden="1"/>
    </xf>
    <xf numFmtId="9" fontId="24" fillId="36" borderId="15" xfId="67" applyNumberFormat="1" applyFont="1" applyFill="1" applyBorder="1" applyAlignment="1" applyProtection="1">
      <alignment horizontal="center" vertical="center" wrapText="1"/>
      <protection hidden="1"/>
    </xf>
    <xf numFmtId="0" fontId="3" fillId="49" borderId="15" xfId="62" applyFont="1" applyFill="1" applyBorder="1" applyAlignment="1" applyProtection="1">
      <alignment horizontal="center" vertical="center" wrapText="1"/>
      <protection hidden="1"/>
    </xf>
    <xf numFmtId="0" fontId="141" fillId="0" borderId="118" xfId="45" applyFont="1" applyBorder="1" applyAlignment="1" applyProtection="1">
      <alignment horizontal="center" vertical="center" wrapText="1"/>
      <protection/>
    </xf>
    <xf numFmtId="0" fontId="141" fillId="0" borderId="119" xfId="45" applyFont="1" applyBorder="1" applyAlignment="1" applyProtection="1">
      <alignment horizontal="center" vertical="center" wrapText="1"/>
      <protection/>
    </xf>
    <xf numFmtId="0" fontId="142" fillId="0" borderId="119" xfId="45" applyFont="1" applyBorder="1" applyAlignment="1" applyProtection="1">
      <alignment horizontal="center" vertical="center" wrapText="1"/>
      <protection/>
    </xf>
    <xf numFmtId="10" fontId="141" fillId="0" borderId="119" xfId="45" applyNumberFormat="1" applyFont="1" applyBorder="1" applyAlignment="1" applyProtection="1">
      <alignment horizontal="center" vertical="center" wrapText="1"/>
      <protection/>
    </xf>
    <xf numFmtId="0" fontId="141" fillId="0" borderId="119" xfId="45" applyFont="1" applyFill="1" applyBorder="1" applyAlignment="1" applyProtection="1">
      <alignment horizontal="center" vertical="center" wrapText="1"/>
      <protection/>
    </xf>
    <xf numFmtId="14" fontId="141" fillId="0" borderId="119" xfId="51" applyNumberFormat="1" applyFont="1" applyFill="1" applyBorder="1" applyAlignment="1" applyProtection="1">
      <alignment horizontal="center" vertical="center" wrapText="1"/>
      <protection/>
    </xf>
    <xf numFmtId="14" fontId="141" fillId="0" borderId="120" xfId="51" applyNumberFormat="1" applyFont="1" applyFill="1" applyBorder="1" applyAlignment="1" applyProtection="1">
      <alignment horizontal="center" vertical="center" wrapText="1"/>
      <protection/>
    </xf>
    <xf numFmtId="3" fontId="3" fillId="6" borderId="29" xfId="45" applyNumberFormat="1" applyFont="1" applyFill="1" applyBorder="1" applyAlignment="1" applyProtection="1">
      <alignment horizontal="center" vertical="center" wrapText="1"/>
      <protection/>
    </xf>
    <xf numFmtId="14" fontId="141" fillId="0" borderId="15" xfId="0" applyNumberFormat="1" applyFont="1" applyBorder="1" applyAlignment="1">
      <alignment vertical="center"/>
    </xf>
    <xf numFmtId="0" fontId="3" fillId="36" borderId="20" xfId="0" applyFont="1" applyFill="1" applyBorder="1" applyAlignment="1">
      <alignment horizontal="center" vertical="center"/>
    </xf>
    <xf numFmtId="3" fontId="3" fillId="6" borderId="15" xfId="45" applyNumberFormat="1" applyFont="1" applyFill="1" applyBorder="1" applyAlignment="1" applyProtection="1">
      <alignment horizontal="center" vertical="center" wrapText="1"/>
      <protection/>
    </xf>
    <xf numFmtId="0" fontId="3" fillId="36" borderId="29" xfId="0" applyFont="1" applyFill="1" applyBorder="1" applyAlignment="1">
      <alignment horizontal="center" vertical="center"/>
    </xf>
    <xf numFmtId="9" fontId="3" fillId="0" borderId="15" xfId="45" applyNumberFormat="1" applyFont="1" applyBorder="1" applyAlignment="1" applyProtection="1">
      <alignment horizontal="center" vertical="center" wrapText="1"/>
      <protection/>
    </xf>
    <xf numFmtId="9" fontId="3" fillId="49" borderId="15" xfId="62" applyNumberFormat="1" applyFont="1" applyFill="1" applyBorder="1" applyAlignment="1" applyProtection="1">
      <alignment horizontal="center" vertical="center" wrapText="1"/>
      <protection hidden="1"/>
    </xf>
    <xf numFmtId="0" fontId="3" fillId="0" borderId="21" xfId="0" applyFont="1" applyBorder="1" applyAlignment="1">
      <alignment horizontal="center" vertical="center" wrapText="1"/>
    </xf>
    <xf numFmtId="173" fontId="3" fillId="49" borderId="21" xfId="47" applyNumberFormat="1" applyFont="1" applyFill="1" applyBorder="1" applyAlignment="1" applyProtection="1">
      <alignment horizontal="center" vertical="center" wrapText="1"/>
      <protection hidden="1"/>
    </xf>
    <xf numFmtId="171" fontId="24" fillId="36" borderId="18" xfId="61" applyNumberFormat="1" applyFont="1" applyFill="1" applyBorder="1" applyAlignment="1" applyProtection="1">
      <alignment horizontal="center" vertical="center" wrapText="1"/>
      <protection hidden="1"/>
    </xf>
    <xf numFmtId="9" fontId="24" fillId="36" borderId="15" xfId="61" applyNumberFormat="1" applyFont="1" applyFill="1" applyBorder="1" applyAlignment="1" applyProtection="1">
      <alignment horizontal="center" vertical="center" wrapText="1"/>
      <protection hidden="1"/>
    </xf>
    <xf numFmtId="0" fontId="14" fillId="39" borderId="15" xfId="45" applyFont="1" applyFill="1" applyBorder="1" applyAlignment="1" applyProtection="1">
      <alignment horizontal="center" vertical="center" wrapText="1"/>
      <protection/>
    </xf>
    <xf numFmtId="0" fontId="10" fillId="46" borderId="15" xfId="61" applyFont="1" applyFill="1" applyBorder="1" applyAlignment="1" applyProtection="1">
      <alignment horizontal="center" vertical="center" wrapText="1"/>
      <protection hidden="1"/>
    </xf>
    <xf numFmtId="0" fontId="10" fillId="46" borderId="55" xfId="61" applyFont="1" applyFill="1" applyBorder="1" applyAlignment="1" applyProtection="1">
      <alignment horizontal="center" vertical="center" wrapText="1"/>
      <protection hidden="1"/>
    </xf>
    <xf numFmtId="0" fontId="10" fillId="85" borderId="15" xfId="61" applyFont="1" applyFill="1" applyBorder="1" applyAlignment="1" applyProtection="1">
      <alignment horizontal="center" vertical="center" wrapText="1"/>
      <protection hidden="1"/>
    </xf>
    <xf numFmtId="167" fontId="3" fillId="37" borderId="121" xfId="55" applyNumberFormat="1" applyFont="1" applyFill="1" applyBorder="1" applyAlignment="1" applyProtection="1">
      <alignment horizontal="center" vertical="center" wrapText="1"/>
      <protection hidden="1"/>
    </xf>
    <xf numFmtId="167" fontId="3" fillId="37" borderId="122" xfId="55" applyNumberFormat="1" applyFont="1" applyFill="1" applyBorder="1" applyAlignment="1" applyProtection="1">
      <alignment horizontal="center" vertical="center" wrapText="1"/>
      <protection hidden="1"/>
    </xf>
    <xf numFmtId="0" fontId="3" fillId="37" borderId="123" xfId="62" applyFont="1" applyFill="1" applyBorder="1" applyAlignment="1" applyProtection="1">
      <alignment horizontal="center" vertical="center" wrapText="1"/>
      <protection hidden="1"/>
    </xf>
    <xf numFmtId="0" fontId="142" fillId="36" borderId="29" xfId="0" applyFont="1" applyFill="1" applyBorder="1" applyAlignment="1" applyProtection="1">
      <alignment horizontal="center" vertical="center" wrapText="1"/>
      <protection/>
    </xf>
    <xf numFmtId="0" fontId="10" fillId="37" borderId="42" xfId="62" applyFont="1" applyFill="1" applyBorder="1" applyAlignment="1" applyProtection="1">
      <alignment horizontal="center" vertical="center" wrapText="1"/>
      <protection hidden="1"/>
    </xf>
    <xf numFmtId="0" fontId="10" fillId="51" borderId="42" xfId="62" applyFont="1" applyFill="1" applyBorder="1" applyAlignment="1" applyProtection="1">
      <alignment horizontal="center" vertical="center" wrapText="1"/>
      <protection hidden="1"/>
    </xf>
    <xf numFmtId="0" fontId="10" fillId="86" borderId="42" xfId="62" applyFont="1" applyFill="1" applyBorder="1" applyAlignment="1" applyProtection="1">
      <alignment horizontal="center" vertical="center" wrapText="1"/>
      <protection hidden="1"/>
    </xf>
    <xf numFmtId="0" fontId="10" fillId="43" borderId="30" xfId="0" applyFont="1" applyFill="1" applyBorder="1" applyAlignment="1" applyProtection="1">
      <alignment vertical="center" wrapText="1"/>
      <protection/>
    </xf>
    <xf numFmtId="0" fontId="10" fillId="43" borderId="31" xfId="0" applyFont="1" applyFill="1" applyBorder="1" applyAlignment="1" applyProtection="1">
      <alignment vertical="center" wrapText="1"/>
      <protection/>
    </xf>
    <xf numFmtId="0" fontId="10" fillId="43" borderId="38" xfId="0" applyFont="1" applyFill="1" applyBorder="1" applyAlignment="1" applyProtection="1">
      <alignment horizontal="center" vertical="center" wrapText="1"/>
      <protection hidden="1"/>
    </xf>
    <xf numFmtId="10" fontId="10" fillId="43" borderId="38" xfId="0" applyNumberFormat="1" applyFont="1" applyFill="1" applyBorder="1" applyAlignment="1" applyProtection="1">
      <alignment horizontal="center" vertical="center" wrapText="1"/>
      <protection hidden="1"/>
    </xf>
    <xf numFmtId="0" fontId="10" fillId="43" borderId="15" xfId="0" applyFont="1" applyFill="1" applyBorder="1" applyAlignment="1" applyProtection="1">
      <alignment horizontal="center" vertical="center" wrapText="1"/>
      <protection hidden="1"/>
    </xf>
    <xf numFmtId="44" fontId="3" fillId="46" borderId="15" xfId="59" applyFont="1" applyFill="1" applyBorder="1" applyAlignment="1" applyProtection="1">
      <alignment horizontal="center" vertical="center" wrapText="1"/>
      <protection hidden="1"/>
    </xf>
    <xf numFmtId="0" fontId="10" fillId="43" borderId="0" xfId="0" applyFont="1" applyFill="1" applyBorder="1" applyAlignment="1" applyProtection="1">
      <alignment vertical="center" wrapText="1"/>
      <protection/>
    </xf>
    <xf numFmtId="0" fontId="10" fillId="43" borderId="17" xfId="0" applyFont="1" applyFill="1" applyBorder="1" applyAlignment="1" applyProtection="1">
      <alignment vertical="center" wrapText="1"/>
      <protection/>
    </xf>
    <xf numFmtId="0" fontId="10" fillId="43" borderId="18" xfId="0" applyFont="1" applyFill="1" applyBorder="1" applyAlignment="1" applyProtection="1">
      <alignment horizontal="center" vertical="center" wrapText="1"/>
      <protection hidden="1"/>
    </xf>
    <xf numFmtId="9" fontId="10" fillId="43" borderId="18" xfId="0" applyNumberFormat="1" applyFont="1" applyFill="1" applyBorder="1" applyAlignment="1" applyProtection="1">
      <alignment horizontal="center" vertical="center" wrapText="1"/>
      <protection hidden="1"/>
    </xf>
    <xf numFmtId="176" fontId="10" fillId="43" borderId="18" xfId="0" applyNumberFormat="1" applyFont="1" applyFill="1" applyBorder="1" applyAlignment="1" applyProtection="1">
      <alignment horizontal="center" vertical="center" wrapText="1"/>
      <protection hidden="1"/>
    </xf>
    <xf numFmtId="0" fontId="3" fillId="49" borderId="15" xfId="62" applyFont="1" applyFill="1" applyBorder="1" applyAlignment="1" applyProtection="1">
      <alignment vertical="center" wrapText="1"/>
      <protection hidden="1"/>
    </xf>
    <xf numFmtId="0" fontId="10" fillId="52" borderId="21" xfId="45" applyFont="1" applyFill="1" applyBorder="1" applyAlignment="1" applyProtection="1">
      <alignment horizontal="center" vertical="center" wrapText="1"/>
      <protection/>
    </xf>
    <xf numFmtId="9" fontId="10" fillId="52" borderId="21" xfId="70" applyFont="1" applyFill="1" applyBorder="1" applyAlignment="1" applyProtection="1">
      <alignment horizontal="center" vertical="center" wrapText="1"/>
      <protection/>
    </xf>
    <xf numFmtId="176" fontId="10" fillId="52" borderId="21" xfId="45" applyNumberFormat="1" applyFont="1" applyFill="1" applyBorder="1" applyAlignment="1" applyProtection="1">
      <alignment horizontal="center" vertical="center" wrapText="1"/>
      <protection/>
    </xf>
    <xf numFmtId="0" fontId="10" fillId="52" borderId="15" xfId="45" applyFont="1" applyFill="1" applyBorder="1" applyAlignment="1" applyProtection="1">
      <alignment horizontal="center" vertical="center" wrapText="1"/>
      <protection/>
    </xf>
    <xf numFmtId="0" fontId="10" fillId="39" borderId="15" xfId="45" applyFont="1" applyFill="1" applyBorder="1" applyAlignment="1" applyProtection="1">
      <alignment horizontal="center" vertical="center" wrapText="1"/>
      <protection/>
    </xf>
    <xf numFmtId="9" fontId="10" fillId="39" borderId="15" xfId="67" applyFont="1" applyFill="1" applyBorder="1" applyAlignment="1" applyProtection="1">
      <alignment horizontal="center" vertical="center" wrapText="1"/>
      <protection/>
    </xf>
    <xf numFmtId="174" fontId="10" fillId="39" borderId="15" xfId="45" applyNumberFormat="1" applyFont="1" applyFill="1" applyBorder="1" applyAlignment="1" applyProtection="1">
      <alignment horizontal="center" vertical="center" wrapText="1"/>
      <protection/>
    </xf>
    <xf numFmtId="1" fontId="3" fillId="53" borderId="26" xfId="51" applyNumberFormat="1" applyFont="1" applyFill="1" applyBorder="1" applyAlignment="1" applyProtection="1">
      <alignment horizontal="center" vertical="center" wrapText="1"/>
      <protection/>
    </xf>
    <xf numFmtId="0" fontId="3" fillId="53" borderId="26" xfId="45" applyFont="1" applyFill="1" applyBorder="1" applyAlignment="1" applyProtection="1">
      <alignment horizontal="center" vertical="center" wrapText="1"/>
      <protection/>
    </xf>
    <xf numFmtId="9" fontId="3" fillId="53" borderId="26" xfId="45" applyNumberFormat="1" applyFont="1" applyFill="1" applyBorder="1" applyAlignment="1" applyProtection="1">
      <alignment horizontal="center" vertical="center" wrapText="1"/>
      <protection/>
    </xf>
    <xf numFmtId="166" fontId="3" fillId="53" borderId="26" xfId="45" applyNumberFormat="1" applyFont="1" applyFill="1" applyBorder="1" applyAlignment="1" applyProtection="1">
      <alignment horizontal="center" vertical="center" wrapText="1"/>
      <protection/>
    </xf>
    <xf numFmtId="174" fontId="3" fillId="53" borderId="26" xfId="45" applyNumberFormat="1" applyFont="1" applyFill="1" applyBorder="1" applyAlignment="1" applyProtection="1">
      <alignment horizontal="center" vertical="center" wrapText="1"/>
      <protection/>
    </xf>
    <xf numFmtId="0" fontId="142" fillId="44" borderId="0" xfId="0" applyFont="1" applyFill="1" applyBorder="1" applyAlignment="1">
      <alignment horizontal="center" vertical="center" wrapText="1"/>
    </xf>
    <xf numFmtId="0" fontId="142" fillId="44" borderId="0" xfId="0" applyFont="1" applyFill="1" applyAlignment="1">
      <alignment horizontal="center" vertical="center" wrapText="1"/>
    </xf>
    <xf numFmtId="171" fontId="24" fillId="36" borderId="15" xfId="61" applyNumberFormat="1" applyFont="1" applyFill="1" applyBorder="1" applyAlignment="1" applyProtection="1">
      <alignment horizontal="center" vertical="center" wrapText="1"/>
      <protection hidden="1"/>
    </xf>
    <xf numFmtId="0" fontId="161" fillId="43" borderId="21" xfId="0" applyFont="1" applyFill="1" applyBorder="1" applyAlignment="1" applyProtection="1">
      <alignment horizontal="center" vertical="center" wrapText="1"/>
      <protection hidden="1"/>
    </xf>
    <xf numFmtId="0" fontId="162" fillId="40" borderId="15" xfId="0" applyFont="1" applyFill="1" applyBorder="1" applyAlignment="1" applyProtection="1">
      <alignment horizontal="center" vertical="center" wrapText="1"/>
      <protection hidden="1"/>
    </xf>
    <xf numFmtId="0" fontId="161" fillId="43" borderId="110" xfId="0" applyFont="1" applyFill="1" applyBorder="1" applyAlignment="1" applyProtection="1">
      <alignment horizontal="center" vertical="center" wrapText="1"/>
      <protection hidden="1"/>
    </xf>
    <xf numFmtId="0" fontId="154" fillId="44" borderId="14" xfId="0" applyFont="1" applyFill="1" applyBorder="1" applyAlignment="1" applyProtection="1">
      <alignment horizontal="center" vertical="center" wrapText="1"/>
      <protection/>
    </xf>
    <xf numFmtId="0" fontId="161" fillId="43" borderId="21" xfId="0" applyFont="1" applyFill="1" applyBorder="1" applyAlignment="1" applyProtection="1">
      <alignment horizontal="center" vertical="center" wrapText="1"/>
      <protection hidden="1"/>
    </xf>
    <xf numFmtId="0" fontId="160" fillId="0" borderId="15" xfId="0" applyFont="1" applyBorder="1" applyAlignment="1" applyProtection="1">
      <alignment horizontal="center" vertical="center" wrapText="1"/>
      <protection hidden="1"/>
    </xf>
    <xf numFmtId="0" fontId="161" fillId="74" borderId="15" xfId="0" applyFont="1" applyFill="1" applyBorder="1" applyAlignment="1" applyProtection="1">
      <alignment horizontal="center" vertical="center" wrapText="1"/>
      <protection hidden="1"/>
    </xf>
    <xf numFmtId="0" fontId="154" fillId="36" borderId="10" xfId="0" applyFont="1" applyFill="1" applyBorder="1" applyAlignment="1" applyProtection="1">
      <alignment horizontal="center" vertical="center" wrapText="1"/>
      <protection/>
    </xf>
    <xf numFmtId="175" fontId="160" fillId="36" borderId="15" xfId="67" applyNumberFormat="1" applyFont="1" applyFill="1" applyBorder="1" applyAlignment="1" applyProtection="1">
      <alignment horizontal="center" vertical="center" wrapText="1"/>
      <protection hidden="1"/>
    </xf>
    <xf numFmtId="14" fontId="160" fillId="0" borderId="15" xfId="50" applyNumberFormat="1" applyFont="1" applyFill="1" applyBorder="1" applyAlignment="1" applyProtection="1">
      <alignment horizontal="center" vertical="center" wrapText="1"/>
      <protection hidden="1"/>
    </xf>
    <xf numFmtId="1" fontId="160" fillId="2" borderId="15" xfId="67" applyNumberFormat="1" applyFont="1" applyFill="1" applyBorder="1" applyAlignment="1" applyProtection="1">
      <alignment vertical="center" wrapText="1"/>
      <protection hidden="1"/>
    </xf>
    <xf numFmtId="1" fontId="160" fillId="36" borderId="15" xfId="61" applyNumberFormat="1" applyFont="1" applyFill="1" applyBorder="1" applyAlignment="1" applyProtection="1">
      <alignment horizontal="center" vertical="center" wrapText="1"/>
      <protection hidden="1"/>
    </xf>
    <xf numFmtId="14" fontId="160" fillId="36" borderId="15" xfId="50" applyNumberFormat="1" applyFont="1" applyFill="1" applyBorder="1" applyAlignment="1" applyProtection="1">
      <alignment horizontal="center" vertical="center" wrapText="1"/>
      <protection hidden="1"/>
    </xf>
    <xf numFmtId="0" fontId="161" fillId="38" borderId="42" xfId="61" applyFont="1" applyFill="1" applyBorder="1" applyAlignment="1" applyProtection="1">
      <alignment horizontal="center" vertical="center" wrapText="1"/>
      <protection hidden="1"/>
    </xf>
    <xf numFmtId="0" fontId="160" fillId="0" borderId="15" xfId="61" applyFont="1" applyFill="1" applyBorder="1" applyAlignment="1" applyProtection="1">
      <alignment horizontal="center" vertical="center" wrapText="1"/>
      <protection hidden="1"/>
    </xf>
    <xf numFmtId="0" fontId="160" fillId="36" borderId="15" xfId="0" applyNumberFormat="1" applyFont="1" applyFill="1" applyBorder="1" applyAlignment="1" applyProtection="1">
      <alignment horizontal="center" vertical="center" wrapText="1"/>
      <protection hidden="1"/>
    </xf>
    <xf numFmtId="10" fontId="160" fillId="36" borderId="15" xfId="67" applyNumberFormat="1" applyFont="1" applyFill="1" applyBorder="1" applyAlignment="1" applyProtection="1">
      <alignment horizontal="center" vertical="center" wrapText="1"/>
      <protection hidden="1"/>
    </xf>
    <xf numFmtId="1" fontId="160" fillId="0" borderId="15" xfId="0" applyNumberFormat="1" applyFont="1" applyBorder="1" applyAlignment="1" applyProtection="1">
      <alignment horizontal="center" vertical="center" wrapText="1"/>
      <protection hidden="1"/>
    </xf>
    <xf numFmtId="0" fontId="161" fillId="40" borderId="15" xfId="0" applyFont="1" applyFill="1" applyBorder="1" applyAlignment="1" applyProtection="1">
      <alignment horizontal="center" vertical="center" wrapText="1"/>
      <protection hidden="1"/>
    </xf>
    <xf numFmtId="0" fontId="161" fillId="40" borderId="15" xfId="0" applyFont="1" applyFill="1" applyBorder="1" applyAlignment="1" applyProtection="1">
      <alignment vertical="center" wrapText="1"/>
      <protection hidden="1"/>
    </xf>
    <xf numFmtId="1" fontId="161" fillId="40" borderId="15" xfId="0" applyNumberFormat="1" applyFont="1" applyFill="1" applyBorder="1" applyAlignment="1" applyProtection="1">
      <alignment horizontal="center" vertical="center" wrapText="1"/>
      <protection hidden="1"/>
    </xf>
    <xf numFmtId="0" fontId="161" fillId="40" borderId="25" xfId="0" applyFont="1" applyFill="1" applyBorder="1" applyAlignment="1" applyProtection="1">
      <alignment horizontal="center" vertical="center" wrapText="1"/>
      <protection hidden="1"/>
    </xf>
    <xf numFmtId="0" fontId="169" fillId="0" borderId="0" xfId="0" applyFont="1" applyAlignment="1" applyProtection="1">
      <alignment/>
      <protection hidden="1"/>
    </xf>
    <xf numFmtId="0" fontId="159" fillId="0" borderId="0" xfId="0" applyFont="1" applyFill="1" applyBorder="1" applyAlignment="1" applyProtection="1">
      <alignment horizontal="center" vertical="center" wrapText="1"/>
      <protection/>
    </xf>
    <xf numFmtId="0" fontId="154" fillId="0" borderId="0" xfId="0" applyFont="1" applyFill="1" applyBorder="1" applyAlignment="1" applyProtection="1">
      <alignment horizontal="center" vertical="center" wrapText="1"/>
      <protection/>
    </xf>
    <xf numFmtId="0" fontId="160" fillId="0" borderId="0" xfId="0" applyFont="1" applyFill="1" applyBorder="1" applyAlignment="1" applyProtection="1">
      <alignment vertical="center" wrapText="1"/>
      <protection hidden="1"/>
    </xf>
    <xf numFmtId="0" fontId="160" fillId="0" borderId="15" xfId="0" applyFont="1" applyFill="1" applyBorder="1" applyAlignment="1" applyProtection="1">
      <alignment horizontal="center" vertical="center" wrapText="1"/>
      <protection hidden="1"/>
    </xf>
    <xf numFmtId="0" fontId="160" fillId="0" borderId="0" xfId="0" applyFont="1" applyFill="1" applyAlignment="1" applyProtection="1">
      <alignment/>
      <protection hidden="1"/>
    </xf>
    <xf numFmtId="1" fontId="3" fillId="2" borderId="15" xfId="67" applyNumberFormat="1" applyFont="1" applyFill="1" applyBorder="1" applyAlignment="1" applyProtection="1">
      <alignment horizontal="center" vertical="center" wrapText="1"/>
      <protection hidden="1"/>
    </xf>
    <xf numFmtId="9" fontId="141" fillId="2" borderId="15" xfId="67" applyFont="1" applyFill="1" applyBorder="1" applyAlignment="1" applyProtection="1">
      <alignment horizontal="center" vertical="center" wrapText="1"/>
      <protection locked="0"/>
    </xf>
    <xf numFmtId="0" fontId="144" fillId="40" borderId="14" xfId="0" applyFont="1" applyFill="1" applyBorder="1" applyAlignment="1" applyProtection="1">
      <alignment horizontal="center" vertical="center" wrapText="1"/>
      <protection locked="0"/>
    </xf>
    <xf numFmtId="1" fontId="10" fillId="2" borderId="15" xfId="67" applyNumberFormat="1" applyFont="1" applyFill="1" applyBorder="1" applyAlignment="1" applyProtection="1">
      <alignment horizontal="center" vertical="center" wrapText="1"/>
      <protection hidden="1"/>
    </xf>
    <xf numFmtId="0" fontId="14" fillId="39" borderId="124" xfId="62" applyFont="1" applyFill="1" applyBorder="1" applyAlignment="1" applyProtection="1">
      <alignment horizontal="center" vertical="center" wrapText="1"/>
      <protection hidden="1"/>
    </xf>
    <xf numFmtId="0" fontId="14" fillId="39" borderId="92" xfId="62" applyFont="1" applyFill="1" applyBorder="1" applyAlignment="1" applyProtection="1">
      <alignment horizontal="center" vertical="center" wrapText="1"/>
      <protection hidden="1"/>
    </xf>
    <xf numFmtId="0" fontId="15" fillId="0" borderId="21" xfId="45" applyFont="1" applyFill="1" applyBorder="1" applyAlignment="1">
      <alignment horizontal="center" vertical="center" wrapText="1"/>
      <protection/>
    </xf>
    <xf numFmtId="9" fontId="142" fillId="2" borderId="15" xfId="67" applyFont="1" applyFill="1" applyBorder="1" applyAlignment="1" applyProtection="1">
      <alignment horizontal="center" vertical="center" wrapText="1"/>
      <protection locked="0"/>
    </xf>
    <xf numFmtId="0" fontId="3" fillId="36" borderId="125" xfId="61" applyFont="1" applyFill="1" applyBorder="1" applyAlignment="1" applyProtection="1">
      <alignment horizontal="center" vertical="center" wrapText="1"/>
      <protection hidden="1"/>
    </xf>
    <xf numFmtId="0" fontId="3" fillId="0" borderId="91" xfId="61" applyFont="1" applyFill="1" applyBorder="1" applyAlignment="1" applyProtection="1">
      <alignment horizontal="center" vertical="center" wrapText="1"/>
      <protection hidden="1"/>
    </xf>
    <xf numFmtId="0" fontId="3" fillId="0" borderId="82" xfId="0" applyFont="1" applyFill="1" applyBorder="1" applyAlignment="1">
      <alignment horizontal="center" vertical="center" wrapText="1"/>
    </xf>
    <xf numFmtId="0" fontId="3" fillId="36" borderId="126" xfId="0" applyFont="1" applyFill="1" applyBorder="1" applyAlignment="1">
      <alignment horizontal="center" vertical="center" wrapText="1"/>
    </xf>
    <xf numFmtId="0" fontId="3" fillId="36" borderId="126" xfId="61" applyFont="1" applyFill="1" applyBorder="1" applyAlignment="1" applyProtection="1">
      <alignment horizontal="center" vertical="center" wrapText="1"/>
      <protection hidden="1"/>
    </xf>
    <xf numFmtId="0" fontId="3" fillId="36" borderId="125" xfId="0" applyFont="1" applyFill="1" applyBorder="1" applyAlignment="1">
      <alignment horizontal="center" vertical="center" wrapText="1"/>
    </xf>
    <xf numFmtId="9" fontId="3" fillId="36" borderId="125" xfId="67" applyFont="1" applyFill="1" applyBorder="1" applyAlignment="1" applyProtection="1">
      <alignment horizontal="center" vertical="center" wrapText="1"/>
      <protection hidden="1"/>
    </xf>
    <xf numFmtId="14" fontId="3" fillId="36" borderId="125" xfId="50" applyNumberFormat="1" applyFont="1" applyFill="1" applyBorder="1" applyAlignment="1">
      <alignment horizontal="center" vertical="center" wrapText="1"/>
    </xf>
    <xf numFmtId="0" fontId="3" fillId="36" borderId="49" xfId="0" applyFont="1" applyFill="1" applyBorder="1" applyAlignment="1">
      <alignment horizontal="center" vertical="center" wrapText="1"/>
    </xf>
    <xf numFmtId="0" fontId="3" fillId="36" borderId="127" xfId="61" applyFont="1" applyFill="1" applyBorder="1" applyAlignment="1" applyProtection="1">
      <alignment horizontal="center" vertical="center" wrapText="1"/>
      <protection hidden="1"/>
    </xf>
    <xf numFmtId="14" fontId="3" fillId="36" borderId="127" xfId="50" applyNumberFormat="1" applyFont="1" applyFill="1" applyBorder="1" applyAlignment="1">
      <alignment horizontal="center" vertical="center" wrapText="1"/>
    </xf>
    <xf numFmtId="1" fontId="149" fillId="2" borderId="15" xfId="67" applyNumberFormat="1" applyFont="1" applyFill="1" applyBorder="1" applyAlignment="1">
      <alignment horizontal="center" vertical="center" wrapText="1"/>
    </xf>
    <xf numFmtId="0" fontId="184" fillId="0" borderId="15" xfId="65" applyFont="1" applyBorder="1" applyAlignment="1">
      <alignment horizontal="center" vertical="center" wrapText="1"/>
      <protection/>
    </xf>
    <xf numFmtId="0" fontId="184" fillId="36" borderId="15" xfId="65" applyFont="1" applyFill="1" applyBorder="1" applyAlignment="1">
      <alignment horizontal="center" vertical="center" wrapText="1"/>
      <protection/>
    </xf>
    <xf numFmtId="0" fontId="151" fillId="0" borderId="11" xfId="45" applyFont="1" applyFill="1" applyBorder="1" applyAlignment="1">
      <alignment horizontal="center" vertical="center" wrapText="1"/>
      <protection/>
    </xf>
    <xf numFmtId="0" fontId="185" fillId="34" borderId="52" xfId="61" applyFont="1" applyFill="1" applyBorder="1" applyAlignment="1" applyProtection="1">
      <alignment horizontal="center" vertical="center" wrapText="1"/>
      <protection hidden="1"/>
    </xf>
    <xf numFmtId="0" fontId="185" fillId="34" borderId="52" xfId="61" applyFont="1" applyFill="1" applyBorder="1" applyAlignment="1" applyProtection="1">
      <alignment horizontal="center" vertical="center" textRotation="90" wrapText="1"/>
      <protection hidden="1"/>
    </xf>
    <xf numFmtId="0" fontId="5" fillId="65" borderId="29" xfId="61" applyFont="1" applyFill="1" applyBorder="1" applyAlignment="1" applyProtection="1">
      <alignment horizontal="center" vertical="center" wrapText="1"/>
      <protection hidden="1"/>
    </xf>
    <xf numFmtId="0" fontId="45" fillId="66" borderId="15" xfId="62" applyFont="1" applyFill="1" applyBorder="1" applyAlignment="1" applyProtection="1">
      <alignment horizontal="center" vertical="center" wrapText="1"/>
      <protection hidden="1"/>
    </xf>
    <xf numFmtId="0" fontId="5" fillId="0" borderId="29" xfId="61" applyFont="1" applyFill="1" applyBorder="1" applyAlignment="1" applyProtection="1">
      <alignment horizontal="center" vertical="center" wrapText="1"/>
      <protection hidden="1"/>
    </xf>
    <xf numFmtId="0" fontId="5" fillId="65" borderId="29" xfId="0" applyFont="1" applyFill="1" applyBorder="1" applyAlignment="1">
      <alignment horizontal="center" vertical="center" wrapText="1"/>
    </xf>
    <xf numFmtId="0" fontId="5" fillId="36" borderId="29" xfId="0" applyFont="1" applyFill="1" applyBorder="1" applyAlignment="1">
      <alignment horizontal="center" vertical="center" wrapText="1"/>
    </xf>
    <xf numFmtId="0" fontId="6" fillId="45" borderId="0" xfId="45" applyFont="1" applyFill="1" applyBorder="1" applyAlignment="1">
      <alignment horizontal="center" vertical="center" wrapText="1"/>
      <protection/>
    </xf>
    <xf numFmtId="0" fontId="2" fillId="45" borderId="0" xfId="45" applyFont="1" applyFill="1" applyBorder="1" applyAlignment="1">
      <alignment horizontal="center" vertical="center" wrapText="1"/>
      <protection/>
    </xf>
    <xf numFmtId="0" fontId="17" fillId="50" borderId="42" xfId="62" applyFont="1" applyFill="1" applyBorder="1" applyAlignment="1" applyProtection="1">
      <alignment horizontal="center" vertical="center" wrapText="1"/>
      <protection hidden="1"/>
    </xf>
    <xf numFmtId="0" fontId="17" fillId="82" borderId="42" xfId="62" applyFont="1" applyFill="1" applyBorder="1" applyAlignment="1" applyProtection="1">
      <alignment horizontal="center" vertical="center" wrapText="1"/>
      <protection hidden="1"/>
    </xf>
    <xf numFmtId="0" fontId="5" fillId="41" borderId="29" xfId="61" applyFont="1" applyFill="1" applyBorder="1" applyAlignment="1" applyProtection="1">
      <alignment horizontal="center" vertical="center" wrapText="1"/>
      <protection hidden="1"/>
    </xf>
    <xf numFmtId="0" fontId="46" fillId="41" borderId="15" xfId="61" applyFont="1" applyFill="1" applyBorder="1" applyAlignment="1" applyProtection="1">
      <alignment horizontal="center" vertical="center" wrapText="1"/>
      <protection hidden="1"/>
    </xf>
    <xf numFmtId="0" fontId="45" fillId="50" borderId="15" xfId="62" applyFont="1" applyFill="1" applyBorder="1" applyAlignment="1" applyProtection="1">
      <alignment horizontal="center" vertical="center" wrapText="1"/>
      <protection hidden="1"/>
    </xf>
    <xf numFmtId="0" fontId="45" fillId="0" borderId="15" xfId="45" applyFont="1" applyFill="1" applyBorder="1" applyAlignment="1">
      <alignment horizontal="center" vertical="center" wrapText="1"/>
      <protection/>
    </xf>
    <xf numFmtId="9" fontId="140" fillId="34" borderId="39" xfId="67" applyFont="1" applyFill="1" applyBorder="1" applyAlignment="1" applyProtection="1">
      <alignment horizontal="center" vertical="center" wrapText="1"/>
      <protection/>
    </xf>
    <xf numFmtId="1" fontId="140" fillId="34" borderId="39" xfId="0" applyNumberFormat="1" applyFont="1" applyFill="1" applyBorder="1" applyAlignment="1" applyProtection="1">
      <alignment horizontal="center" vertical="center" wrapText="1"/>
      <protection/>
    </xf>
    <xf numFmtId="9" fontId="17" fillId="45" borderId="0" xfId="67" applyNumberFormat="1" applyFont="1" applyFill="1" applyBorder="1" applyAlignment="1" applyProtection="1">
      <alignment horizontal="center" vertical="center" wrapText="1"/>
      <protection/>
    </xf>
    <xf numFmtId="1" fontId="186" fillId="2" borderId="15" xfId="67" applyNumberFormat="1" applyFont="1" applyFill="1" applyBorder="1" applyAlignment="1" applyProtection="1">
      <alignment horizontal="center" vertical="center" wrapText="1"/>
      <protection hidden="1"/>
    </xf>
    <xf numFmtId="171" fontId="3" fillId="36" borderId="0" xfId="61" applyNumberFormat="1" applyFont="1" applyFill="1" applyBorder="1" applyAlignment="1" applyProtection="1">
      <alignment horizontal="center" vertical="center" wrapText="1"/>
      <protection hidden="1"/>
    </xf>
    <xf numFmtId="0" fontId="141" fillId="4" borderId="0" xfId="0" applyFont="1" applyFill="1" applyAlignment="1">
      <alignment horizontal="left" vertical="top"/>
    </xf>
    <xf numFmtId="0" fontId="139" fillId="33" borderId="54" xfId="0" applyFont="1" applyFill="1" applyBorder="1" applyAlignment="1" applyProtection="1">
      <alignment horizontal="center" vertical="center" wrapText="1"/>
      <protection/>
    </xf>
    <xf numFmtId="0" fontId="140" fillId="34" borderId="85" xfId="0" applyFont="1" applyFill="1" applyBorder="1" applyAlignment="1" applyProtection="1">
      <alignment horizontal="center" vertical="center" wrapText="1"/>
      <protection/>
    </xf>
    <xf numFmtId="0" fontId="140" fillId="34" borderId="39" xfId="0" applyFont="1" applyFill="1" applyBorder="1" applyAlignment="1" applyProtection="1">
      <alignment horizontal="center" vertical="center" wrapText="1"/>
      <protection/>
    </xf>
    <xf numFmtId="0" fontId="17" fillId="45" borderId="0" xfId="45" applyFont="1" applyFill="1" applyBorder="1" applyAlignment="1">
      <alignment horizontal="center" vertical="center" wrapText="1"/>
      <protection/>
    </xf>
    <xf numFmtId="0" fontId="152" fillId="42" borderId="14" xfId="0" applyFont="1" applyFill="1" applyBorder="1" applyAlignment="1">
      <alignment horizontal="center" vertical="center" wrapText="1"/>
    </xf>
    <xf numFmtId="171" fontId="24" fillId="36" borderId="15" xfId="61" applyNumberFormat="1" applyFont="1" applyFill="1" applyBorder="1" applyAlignment="1" applyProtection="1">
      <alignment horizontal="center" vertical="center" wrapText="1"/>
      <protection hidden="1"/>
    </xf>
    <xf numFmtId="0" fontId="161" fillId="43" borderId="21" xfId="0" applyFont="1" applyFill="1" applyBorder="1" applyAlignment="1" applyProtection="1">
      <alignment horizontal="center" vertical="center" wrapText="1"/>
      <protection hidden="1"/>
    </xf>
    <xf numFmtId="0" fontId="162" fillId="40" borderId="15" xfId="0" applyFont="1" applyFill="1" applyBorder="1" applyAlignment="1" applyProtection="1">
      <alignment horizontal="center" vertical="center" wrapText="1"/>
      <protection hidden="1"/>
    </xf>
    <xf numFmtId="0" fontId="160" fillId="0" borderId="15" xfId="0" applyFont="1" applyBorder="1" applyAlignment="1" applyProtection="1">
      <alignment horizontal="center" vertical="center" wrapText="1"/>
      <protection hidden="1"/>
    </xf>
    <xf numFmtId="0" fontId="161" fillId="43" borderId="110" xfId="0" applyFont="1" applyFill="1" applyBorder="1" applyAlignment="1" applyProtection="1">
      <alignment horizontal="center" vertical="center" wrapText="1"/>
      <protection hidden="1"/>
    </xf>
    <xf numFmtId="0" fontId="161" fillId="40" borderId="15" xfId="0"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2" fillId="0" borderId="39" xfId="65" applyFont="1" applyFill="1" applyBorder="1" applyAlignment="1">
      <alignment vertical="center" wrapText="1"/>
      <protection/>
    </xf>
    <xf numFmtId="0" fontId="2" fillId="0" borderId="0" xfId="65" applyFont="1" applyFill="1" applyBorder="1" applyAlignment="1">
      <alignment vertical="center" wrapText="1"/>
      <protection/>
    </xf>
    <xf numFmtId="0" fontId="151" fillId="0" borderId="0" xfId="0" applyFont="1" applyFill="1" applyBorder="1" applyAlignment="1">
      <alignment wrapText="1"/>
    </xf>
    <xf numFmtId="0" fontId="152" fillId="0" borderId="0" xfId="0" applyFont="1" applyFill="1" applyBorder="1" applyAlignment="1">
      <alignment wrapText="1"/>
    </xf>
    <xf numFmtId="0" fontId="141" fillId="36" borderId="29" xfId="62" applyFont="1" applyFill="1" applyBorder="1" applyAlignment="1" applyProtection="1">
      <alignment horizontal="center" vertical="center" wrapText="1"/>
      <protection hidden="1"/>
    </xf>
    <xf numFmtId="0" fontId="141" fillId="36" borderId="15" xfId="62" applyFont="1" applyFill="1" applyBorder="1" applyAlignment="1" applyProtection="1">
      <alignment horizontal="center" vertical="center" wrapText="1"/>
      <protection hidden="1"/>
    </xf>
    <xf numFmtId="1" fontId="141" fillId="36" borderId="15" xfId="62" applyNumberFormat="1" applyFont="1" applyFill="1" applyBorder="1" applyAlignment="1" applyProtection="1">
      <alignment horizontal="center" vertical="center" wrapText="1"/>
      <protection hidden="1"/>
    </xf>
    <xf numFmtId="0" fontId="141" fillId="51" borderId="15" xfId="62" applyFont="1" applyFill="1" applyBorder="1" applyAlignment="1" applyProtection="1">
      <alignment horizontal="center" vertical="center" wrapText="1"/>
      <protection hidden="1"/>
    </xf>
    <xf numFmtId="9" fontId="141" fillId="36" borderId="15" xfId="67" applyFont="1" applyFill="1" applyBorder="1" applyAlignment="1" applyProtection="1">
      <alignment horizontal="center" vertical="center" wrapText="1"/>
      <protection/>
    </xf>
    <xf numFmtId="0" fontId="141" fillId="2" borderId="15" xfId="62" applyFont="1" applyFill="1" applyBorder="1" applyAlignment="1" applyProtection="1">
      <alignment horizontal="center" vertical="center" wrapText="1"/>
      <protection hidden="1"/>
    </xf>
    <xf numFmtId="171" fontId="141" fillId="36" borderId="15" xfId="55" applyNumberFormat="1" applyFont="1" applyFill="1" applyBorder="1" applyAlignment="1" applyProtection="1">
      <alignment horizontal="center" vertical="center" wrapText="1"/>
      <protection hidden="1"/>
    </xf>
    <xf numFmtId="0" fontId="24" fillId="0" borderId="0" xfId="0" applyFont="1" applyAlignment="1" applyProtection="1">
      <alignment/>
      <protection hidden="1"/>
    </xf>
    <xf numFmtId="0" fontId="187" fillId="0" borderId="0" xfId="0" applyFont="1" applyAlignment="1" applyProtection="1">
      <alignment/>
      <protection hidden="1"/>
    </xf>
    <xf numFmtId="0" fontId="3" fillId="36" borderId="15" xfId="61"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0" fontId="10" fillId="44" borderId="14" xfId="0" applyFont="1" applyFill="1" applyBorder="1" applyAlignment="1" applyProtection="1">
      <alignment horizontal="center" vertical="center" wrapText="1"/>
      <protection/>
    </xf>
    <xf numFmtId="0" fontId="10" fillId="44" borderId="58" xfId="0" applyFont="1" applyFill="1" applyBorder="1" applyAlignment="1" applyProtection="1">
      <alignment horizontal="center" vertical="center" wrapText="1"/>
      <protection/>
    </xf>
    <xf numFmtId="0" fontId="10" fillId="43" borderId="0" xfId="0" applyFont="1" applyFill="1" applyBorder="1" applyAlignment="1" applyProtection="1">
      <alignment horizontal="center" vertical="center" wrapText="1"/>
      <protection/>
    </xf>
    <xf numFmtId="0" fontId="21" fillId="0" borderId="29" xfId="45" applyFont="1" applyFill="1" applyBorder="1" applyAlignment="1" applyProtection="1">
      <alignment horizontal="center" vertical="center" wrapText="1"/>
      <protection hidden="1"/>
    </xf>
    <xf numFmtId="0" fontId="21" fillId="37" borderId="15" xfId="61" applyFont="1" applyFill="1" applyBorder="1" applyAlignment="1" applyProtection="1">
      <alignment horizontal="center" vertical="center" wrapText="1"/>
      <protection hidden="1"/>
    </xf>
    <xf numFmtId="14" fontId="21" fillId="36" borderId="15" xfId="65" applyNumberFormat="1" applyFont="1" applyFill="1" applyBorder="1" applyAlignment="1">
      <alignment horizontal="center" vertical="center" wrapText="1"/>
      <protection/>
    </xf>
    <xf numFmtId="0" fontId="21" fillId="0" borderId="15" xfId="45" applyFont="1" applyFill="1" applyBorder="1" applyAlignment="1">
      <alignment horizontal="center" vertical="center" wrapText="1"/>
      <protection/>
    </xf>
    <xf numFmtId="0" fontId="21" fillId="0" borderId="15" xfId="61" applyFont="1" applyFill="1" applyBorder="1" applyAlignment="1" applyProtection="1">
      <alignment horizontal="center" vertical="center" wrapText="1"/>
      <protection hidden="1"/>
    </xf>
    <xf numFmtId="0" fontId="21" fillId="0" borderId="15" xfId="45" applyFont="1" applyBorder="1" applyAlignment="1" applyProtection="1">
      <alignment horizontal="center" vertical="center" wrapText="1"/>
      <protection hidden="1"/>
    </xf>
    <xf numFmtId="9" fontId="10" fillId="43" borderId="0" xfId="67" applyFont="1" applyFill="1" applyBorder="1" applyAlignment="1" applyProtection="1">
      <alignment horizontal="center" vertical="center" wrapText="1"/>
      <protection/>
    </xf>
    <xf numFmtId="3" fontId="10" fillId="43" borderId="0" xfId="0" applyNumberFormat="1" applyFont="1" applyFill="1" applyBorder="1" applyAlignment="1" applyProtection="1">
      <alignment horizontal="center" vertical="center" wrapText="1"/>
      <protection/>
    </xf>
    <xf numFmtId="170" fontId="10" fillId="43" borderId="0" xfId="0" applyNumberFormat="1" applyFont="1" applyFill="1" applyBorder="1" applyAlignment="1" applyProtection="1">
      <alignment horizontal="center" vertical="center" wrapText="1"/>
      <protection/>
    </xf>
    <xf numFmtId="0" fontId="10" fillId="43" borderId="10" xfId="0" applyFont="1" applyFill="1" applyBorder="1" applyAlignment="1" applyProtection="1">
      <alignment horizontal="center" vertical="center" wrapText="1"/>
      <protection/>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5" fillId="36" borderId="15" xfId="62" applyFont="1" applyFill="1" applyBorder="1" applyAlignment="1" applyProtection="1">
      <alignment horizontal="center" vertical="center" wrapText="1"/>
      <protection hidden="1"/>
    </xf>
    <xf numFmtId="0" fontId="15" fillId="36" borderId="15" xfId="45" applyFont="1" applyFill="1" applyBorder="1" applyAlignment="1">
      <alignment horizontal="center" vertical="center" wrapText="1"/>
      <protection/>
    </xf>
    <xf numFmtId="9" fontId="21" fillId="36" borderId="15" xfId="67" applyFont="1" applyFill="1" applyBorder="1" applyAlignment="1" applyProtection="1">
      <alignment horizontal="center" vertical="center" wrapText="1"/>
      <protection hidden="1"/>
    </xf>
    <xf numFmtId="0" fontId="150" fillId="36" borderId="15" xfId="0" applyFont="1" applyFill="1" applyBorder="1" applyAlignment="1" applyProtection="1">
      <alignment horizontal="center" vertical="center" wrapText="1"/>
      <protection/>
    </xf>
    <xf numFmtId="1" fontId="3" fillId="65" borderId="15" xfId="47" applyNumberFormat="1" applyFont="1" applyFill="1" applyBorder="1" applyAlignment="1" applyProtection="1">
      <alignment horizontal="center" vertical="center" wrapText="1"/>
      <protection hidden="1"/>
    </xf>
    <xf numFmtId="0" fontId="3" fillId="65" borderId="15" xfId="61" applyFont="1" applyFill="1" applyBorder="1" applyAlignment="1" applyProtection="1">
      <alignment horizontal="center" vertical="center" wrapText="1"/>
      <protection hidden="1"/>
    </xf>
    <xf numFmtId="0" fontId="142" fillId="36" borderId="0" xfId="0" applyFont="1" applyFill="1" applyBorder="1" applyAlignment="1">
      <alignment horizontal="center" vertical="center" wrapText="1"/>
    </xf>
    <xf numFmtId="0" fontId="142" fillId="36" borderId="0" xfId="0" applyFont="1" applyFill="1" applyAlignment="1">
      <alignment horizontal="center" vertical="center" wrapText="1"/>
    </xf>
    <xf numFmtId="0" fontId="10" fillId="50" borderId="59" xfId="62" applyFont="1" applyFill="1" applyBorder="1" applyAlignment="1" applyProtection="1">
      <alignment horizontal="center" vertical="center" wrapText="1"/>
      <protection hidden="1"/>
    </xf>
    <xf numFmtId="0" fontId="10" fillId="82" borderId="59" xfId="62" applyFont="1" applyFill="1" applyBorder="1" applyAlignment="1" applyProtection="1">
      <alignment horizontal="center" vertical="center" wrapText="1"/>
      <protection hidden="1"/>
    </xf>
    <xf numFmtId="167" fontId="3" fillId="37" borderId="15" xfId="55" applyNumberFormat="1" applyFont="1" applyFill="1" applyBorder="1" applyAlignment="1" applyProtection="1">
      <alignment horizontal="center" vertical="center" wrapText="1"/>
      <protection hidden="1"/>
    </xf>
    <xf numFmtId="0" fontId="10" fillId="74" borderId="14" xfId="0" applyFont="1" applyFill="1" applyBorder="1" applyAlignment="1" applyProtection="1">
      <alignment horizontal="center" vertical="center" wrapText="1"/>
      <protection locked="0"/>
    </xf>
    <xf numFmtId="0" fontId="10" fillId="38" borderId="56" xfId="61" applyFont="1" applyFill="1" applyBorder="1" applyAlignment="1" applyProtection="1">
      <alignment horizontal="center" vertical="center" wrapText="1"/>
      <protection hidden="1" locked="0"/>
    </xf>
    <xf numFmtId="0" fontId="10" fillId="36" borderId="52" xfId="61" applyFont="1" applyFill="1" applyBorder="1" applyAlignment="1" applyProtection="1">
      <alignment horizontal="center" vertical="center" wrapText="1"/>
      <protection hidden="1" locked="0"/>
    </xf>
    <xf numFmtId="0" fontId="10" fillId="38" borderId="52" xfId="61" applyFont="1" applyFill="1" applyBorder="1" applyAlignment="1" applyProtection="1">
      <alignment horizontal="center" vertical="center" wrapText="1"/>
      <protection hidden="1" locked="0"/>
    </xf>
    <xf numFmtId="0" fontId="10" fillId="36" borderId="52" xfId="61"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10" fillId="38" borderId="52" xfId="61" applyFont="1" applyFill="1" applyBorder="1" applyAlignment="1" applyProtection="1" quotePrefix="1">
      <alignment horizontal="center" vertical="center" wrapText="1"/>
      <protection hidden="1"/>
    </xf>
    <xf numFmtId="0" fontId="3" fillId="36" borderId="15" xfId="61" applyFont="1" applyFill="1" applyBorder="1" applyAlignment="1" applyProtection="1">
      <alignment horizontal="center" vertical="center" wrapText="1"/>
      <protection hidden="1"/>
    </xf>
    <xf numFmtId="0" fontId="10" fillId="38" borderId="52" xfId="61" applyFont="1" applyFill="1" applyBorder="1" applyAlignment="1" applyProtection="1">
      <alignment horizontal="center" vertical="center" wrapText="1"/>
      <protection hidden="1"/>
    </xf>
    <xf numFmtId="0" fontId="10" fillId="38" borderId="56" xfId="61" applyFont="1" applyFill="1" applyBorder="1" applyAlignment="1" applyProtection="1">
      <alignment horizontal="center" vertical="center" wrapText="1"/>
      <protection hidden="1"/>
    </xf>
    <xf numFmtId="0" fontId="9" fillId="74" borderId="13" xfId="0" applyFont="1" applyFill="1" applyBorder="1" applyAlignment="1">
      <alignment horizontal="center" vertical="center" wrapText="1"/>
    </xf>
    <xf numFmtId="0" fontId="3" fillId="0" borderId="52" xfId="61" applyFont="1" applyFill="1" applyBorder="1" applyAlignment="1" applyProtection="1">
      <alignment horizontal="center" vertical="center" wrapText="1"/>
      <protection hidden="1"/>
    </xf>
    <xf numFmtId="0" fontId="3" fillId="0" borderId="59" xfId="61" applyFont="1" applyFill="1" applyBorder="1" applyAlignment="1" applyProtection="1">
      <alignment horizontal="center" vertical="center" wrapText="1"/>
      <protection hidden="1"/>
    </xf>
    <xf numFmtId="0" fontId="10" fillId="41" borderId="52" xfId="61"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171" fontId="24" fillId="36" borderId="15" xfId="61" applyNumberFormat="1" applyFont="1" applyFill="1" applyBorder="1" applyAlignment="1" applyProtection="1">
      <alignment horizontal="center" vertical="center" wrapText="1"/>
      <protection hidden="1"/>
    </xf>
    <xf numFmtId="0" fontId="24" fillId="2" borderId="15" xfId="61" applyFont="1" applyFill="1" applyBorder="1" applyAlignment="1" applyProtection="1">
      <alignment horizontal="center" vertical="center" wrapText="1"/>
      <protection hidden="1"/>
    </xf>
    <xf numFmtId="9" fontId="24" fillId="2" borderId="15" xfId="67" applyFont="1" applyFill="1" applyBorder="1" applyAlignment="1" applyProtection="1">
      <alignment horizontal="center" vertical="center" wrapText="1"/>
      <protection hidden="1"/>
    </xf>
    <xf numFmtId="0" fontId="3" fillId="0" borderId="104" xfId="45" applyFont="1" applyBorder="1" applyAlignment="1" applyProtection="1">
      <alignment horizontal="center" vertical="center" wrapText="1"/>
      <protection/>
    </xf>
    <xf numFmtId="0" fontId="3" fillId="0" borderId="43" xfId="45" applyFont="1" applyBorder="1" applyAlignment="1" applyProtection="1">
      <alignment horizontal="center" vertical="center" wrapText="1"/>
      <protection/>
    </xf>
    <xf numFmtId="0" fontId="10" fillId="0" borderId="43" xfId="45" applyFont="1" applyBorder="1" applyAlignment="1" applyProtection="1">
      <alignment horizontal="center" vertical="center" wrapText="1"/>
      <protection/>
    </xf>
    <xf numFmtId="10" fontId="3" fillId="0" borderId="43" xfId="45" applyNumberFormat="1" applyFont="1" applyBorder="1" applyAlignment="1" applyProtection="1">
      <alignment horizontal="center" vertical="center" wrapText="1"/>
      <protection/>
    </xf>
    <xf numFmtId="0" fontId="3" fillId="0" borderId="43" xfId="45" applyFont="1" applyFill="1" applyBorder="1" applyAlignment="1" applyProtection="1">
      <alignment horizontal="center" vertical="center" wrapText="1"/>
      <protection/>
    </xf>
    <xf numFmtId="14" fontId="3" fillId="0" borderId="43" xfId="51" applyNumberFormat="1" applyFont="1" applyFill="1" applyBorder="1" applyAlignment="1" applyProtection="1">
      <alignment horizontal="center" vertical="center" wrapText="1"/>
      <protection/>
    </xf>
    <xf numFmtId="0" fontId="3" fillId="36" borderId="28" xfId="45" applyFont="1" applyFill="1" applyBorder="1" applyAlignment="1" applyProtection="1">
      <alignment horizontal="center" vertical="center" wrapText="1"/>
      <protection/>
    </xf>
    <xf numFmtId="0" fontId="10" fillId="0" borderId="15" xfId="45" applyFont="1" applyBorder="1" applyAlignment="1" applyProtection="1">
      <alignment horizontal="center" vertical="center" wrapText="1"/>
      <protection/>
    </xf>
    <xf numFmtId="10" fontId="3" fillId="0" borderId="15" xfId="45" applyNumberFormat="1" applyFont="1" applyBorder="1" applyAlignment="1" applyProtection="1">
      <alignment horizontal="center" vertical="center" wrapText="1"/>
      <protection/>
    </xf>
    <xf numFmtId="0" fontId="3" fillId="0" borderId="15" xfId="45" applyFont="1" applyFill="1" applyBorder="1" applyAlignment="1" applyProtection="1">
      <alignment horizontal="center" vertical="center" wrapText="1"/>
      <protection/>
    </xf>
    <xf numFmtId="0" fontId="3" fillId="0" borderId="28" xfId="45" applyFont="1" applyBorder="1" applyAlignment="1" applyProtection="1">
      <alignment horizontal="center" vertical="center" wrapText="1"/>
      <protection/>
    </xf>
    <xf numFmtId="0" fontId="3" fillId="0" borderId="28" xfId="45" applyFont="1" applyFill="1" applyBorder="1" applyAlignment="1" applyProtection="1">
      <alignment horizontal="center" vertical="center" wrapText="1"/>
      <protection/>
    </xf>
    <xf numFmtId="0" fontId="3" fillId="0" borderId="33" xfId="45" applyFont="1" applyBorder="1" applyAlignment="1" applyProtection="1">
      <alignment horizontal="center" vertical="center" wrapText="1"/>
      <protection/>
    </xf>
    <xf numFmtId="0" fontId="3" fillId="0" borderId="26" xfId="45" applyFont="1" applyBorder="1" applyAlignment="1" applyProtection="1">
      <alignment horizontal="center" vertical="center" wrapText="1"/>
      <protection/>
    </xf>
    <xf numFmtId="0" fontId="10" fillId="0" borderId="26" xfId="45" applyFont="1" applyBorder="1" applyAlignment="1" applyProtection="1">
      <alignment horizontal="center" vertical="center" wrapText="1"/>
      <protection/>
    </xf>
    <xf numFmtId="10" fontId="3" fillId="0" borderId="26" xfId="45" applyNumberFormat="1" applyFont="1" applyBorder="1" applyAlignment="1" applyProtection="1">
      <alignment horizontal="center" vertical="center" wrapText="1"/>
      <protection/>
    </xf>
    <xf numFmtId="0" fontId="3" fillId="0" borderId="26" xfId="45" applyFont="1" applyFill="1" applyBorder="1" applyAlignment="1" applyProtection="1">
      <alignment horizontal="center" vertical="center" wrapText="1"/>
      <protection/>
    </xf>
    <xf numFmtId="14" fontId="3" fillId="0" borderId="26" xfId="51" applyNumberFormat="1" applyFont="1" applyFill="1" applyBorder="1" applyAlignment="1" applyProtection="1">
      <alignment horizontal="center" vertical="center" wrapText="1"/>
      <protection/>
    </xf>
    <xf numFmtId="1" fontId="10" fillId="2" borderId="43" xfId="45" applyNumberFormat="1" applyFont="1" applyFill="1" applyBorder="1" applyAlignment="1" applyProtection="1">
      <alignment horizontal="center" vertical="center" wrapText="1"/>
      <protection/>
    </xf>
    <xf numFmtId="1" fontId="10" fillId="2" borderId="15" xfId="45" applyNumberFormat="1" applyFont="1" applyFill="1" applyBorder="1" applyAlignment="1" applyProtection="1">
      <alignment horizontal="center" vertical="center" wrapText="1"/>
      <protection/>
    </xf>
    <xf numFmtId="1" fontId="10" fillId="2" borderId="26" xfId="45" applyNumberFormat="1" applyFont="1" applyFill="1" applyBorder="1" applyAlignment="1" applyProtection="1">
      <alignment horizontal="center" vertical="center" wrapText="1"/>
      <protection/>
    </xf>
    <xf numFmtId="0" fontId="10" fillId="36" borderId="15" xfId="61" applyFont="1" applyFill="1" applyBorder="1" applyAlignment="1" applyProtection="1">
      <alignment horizontal="center" vertical="center" wrapText="1"/>
      <protection hidden="1" locked="0"/>
    </xf>
    <xf numFmtId="1" fontId="10" fillId="0" borderId="15" xfId="67" applyNumberFormat="1" applyFont="1" applyFill="1" applyBorder="1" applyAlignment="1" applyProtection="1">
      <alignment horizontal="center" vertical="center" wrapText="1"/>
      <protection locked="0"/>
    </xf>
    <xf numFmtId="0" fontId="10" fillId="0" borderId="15" xfId="67" applyNumberFormat="1" applyFont="1" applyFill="1" applyBorder="1" applyAlignment="1" applyProtection="1">
      <alignment horizontal="center" vertical="center" wrapText="1"/>
      <protection locked="0"/>
    </xf>
    <xf numFmtId="0" fontId="10" fillId="56" borderId="15" xfId="0" applyFont="1" applyFill="1" applyBorder="1" applyAlignment="1" applyProtection="1">
      <alignment horizontal="center" vertical="center" wrapText="1"/>
      <protection locked="0"/>
    </xf>
    <xf numFmtId="0" fontId="10" fillId="43" borderId="128" xfId="0" applyFont="1" applyFill="1" applyBorder="1" applyAlignment="1" applyProtection="1">
      <alignment horizontal="center" vertical="center" wrapText="1"/>
      <protection locked="0"/>
    </xf>
    <xf numFmtId="0" fontId="10" fillId="43" borderId="129" xfId="0" applyFont="1" applyFill="1" applyBorder="1" applyAlignment="1" applyProtection="1">
      <alignment horizontal="center" vertical="center" wrapText="1"/>
      <protection locked="0"/>
    </xf>
    <xf numFmtId="0" fontId="10" fillId="43" borderId="48" xfId="0" applyFont="1" applyFill="1" applyBorder="1" applyAlignment="1" applyProtection="1">
      <alignment horizontal="center" vertical="center" wrapText="1"/>
      <protection locked="0"/>
    </xf>
    <xf numFmtId="0" fontId="10" fillId="43" borderId="130" xfId="0" applyFont="1" applyFill="1" applyBorder="1" applyAlignment="1" applyProtection="1">
      <alignment horizontal="center" vertical="center" wrapText="1"/>
      <protection locked="0"/>
    </xf>
    <xf numFmtId="0" fontId="10" fillId="43" borderId="0" xfId="0" applyFont="1" applyFill="1" applyBorder="1" applyAlignment="1" applyProtection="1">
      <alignment horizontal="center" vertical="center" wrapText="1"/>
      <protection locked="0"/>
    </xf>
    <xf numFmtId="1" fontId="10" fillId="43" borderId="0" xfId="0" applyNumberFormat="1" applyFont="1" applyFill="1" applyBorder="1" applyAlignment="1" applyProtection="1">
      <alignment horizontal="center" vertical="center" wrapText="1"/>
      <protection locked="0"/>
    </xf>
    <xf numFmtId="44" fontId="10" fillId="43" borderId="128" xfId="55" applyFont="1" applyFill="1" applyBorder="1" applyAlignment="1" applyProtection="1">
      <alignment horizontal="center" vertical="center" wrapText="1"/>
      <protection locked="0"/>
    </xf>
    <xf numFmtId="44" fontId="10" fillId="43" borderId="130" xfId="55" applyFont="1" applyFill="1" applyBorder="1" applyAlignment="1" applyProtection="1">
      <alignment horizontal="center" vertical="center" wrapText="1"/>
      <protection locked="0"/>
    </xf>
    <xf numFmtId="0" fontId="10" fillId="43" borderId="131" xfId="0" applyFont="1" applyFill="1" applyBorder="1" applyAlignment="1" applyProtection="1">
      <alignment horizontal="center" vertical="center" wrapText="1"/>
      <protection locked="0"/>
    </xf>
    <xf numFmtId="0" fontId="10" fillId="36" borderId="15" xfId="0" applyFont="1" applyFill="1" applyBorder="1" applyAlignment="1" applyProtection="1">
      <alignment horizontal="center" vertical="center" wrapText="1"/>
      <protection locked="0"/>
    </xf>
    <xf numFmtId="9" fontId="3" fillId="2" borderId="15" xfId="67" applyFont="1" applyFill="1" applyBorder="1" applyAlignment="1" applyProtection="1">
      <alignment horizontal="center" vertical="center" wrapText="1"/>
      <protection locked="0"/>
    </xf>
    <xf numFmtId="0" fontId="3" fillId="2" borderId="15" xfId="67" applyNumberFormat="1" applyFont="1" applyFill="1" applyBorder="1" applyAlignment="1" applyProtection="1">
      <alignment horizontal="center" vertical="center" wrapText="1"/>
      <protection locked="0"/>
    </xf>
    <xf numFmtId="9" fontId="10" fillId="0" borderId="15" xfId="67" applyFont="1" applyFill="1" applyBorder="1" applyAlignment="1" applyProtection="1">
      <alignment horizontal="center" vertical="center" wrapText="1"/>
      <protection locked="0"/>
    </xf>
    <xf numFmtId="1" fontId="10" fillId="43" borderId="128" xfId="0" applyNumberFormat="1" applyFont="1" applyFill="1" applyBorder="1" applyAlignment="1" applyProtection="1">
      <alignment horizontal="center" vertical="center" wrapText="1"/>
      <protection locked="0"/>
    </xf>
    <xf numFmtId="44" fontId="10" fillId="43" borderId="48" xfId="55" applyFont="1" applyFill="1" applyBorder="1" applyAlignment="1" applyProtection="1">
      <alignment horizontal="center" vertical="center" wrapText="1"/>
      <protection locked="0"/>
    </xf>
    <xf numFmtId="43" fontId="3" fillId="2" borderId="15" xfId="47" applyFont="1" applyFill="1" applyBorder="1" applyAlignment="1" applyProtection="1">
      <alignment horizontal="center" vertical="center" wrapText="1"/>
      <protection locked="0"/>
    </xf>
    <xf numFmtId="173" fontId="3" fillId="2" borderId="15" xfId="47" applyNumberFormat="1" applyFont="1" applyFill="1" applyBorder="1" applyAlignment="1" applyProtection="1">
      <alignment horizontal="center" vertical="center" wrapText="1"/>
      <protection locked="0"/>
    </xf>
    <xf numFmtId="1" fontId="3" fillId="0" borderId="15" xfId="0" applyNumberFormat="1" applyFont="1" applyBorder="1" applyAlignment="1" applyProtection="1">
      <alignment horizontal="center" vertical="center" wrapText="1"/>
      <protection locked="0"/>
    </xf>
    <xf numFmtId="0" fontId="3" fillId="2" borderId="15" xfId="0" applyNumberFormat="1" applyFont="1" applyFill="1" applyBorder="1" applyAlignment="1" applyProtection="1">
      <alignment horizontal="center" vertical="center" wrapText="1"/>
      <protection locked="0"/>
    </xf>
    <xf numFmtId="44" fontId="10" fillId="43" borderId="0" xfId="55" applyFont="1" applyFill="1" applyBorder="1" applyAlignment="1" applyProtection="1">
      <alignment horizontal="center" vertical="center" wrapText="1"/>
      <protection locked="0"/>
    </xf>
    <xf numFmtId="44" fontId="10" fillId="0" borderId="15" xfId="55" applyFont="1" applyFill="1" applyBorder="1" applyAlignment="1" applyProtection="1">
      <alignment horizontal="center" vertical="center" wrapText="1"/>
      <protection locked="0"/>
    </xf>
    <xf numFmtId="9" fontId="3" fillId="36" borderId="15" xfId="0" applyNumberFormat="1" applyFont="1" applyFill="1" applyBorder="1" applyAlignment="1" applyProtection="1">
      <alignment horizontal="center" vertical="center" wrapText="1"/>
      <protection locked="0"/>
    </xf>
    <xf numFmtId="0" fontId="10" fillId="43" borderId="54" xfId="0" applyFont="1" applyFill="1" applyBorder="1" applyAlignment="1" applyProtection="1">
      <alignment horizontal="center" vertical="center" wrapText="1"/>
      <protection locked="0"/>
    </xf>
    <xf numFmtId="1" fontId="10" fillId="43" borderId="54" xfId="0" applyNumberFormat="1" applyFont="1" applyFill="1" applyBorder="1" applyAlignment="1" applyProtection="1">
      <alignment horizontal="center" vertical="center" wrapText="1"/>
      <protection locked="0"/>
    </xf>
    <xf numFmtId="44" fontId="10" fillId="43" borderId="54" xfId="55" applyFont="1" applyFill="1" applyBorder="1" applyAlignment="1" applyProtection="1">
      <alignment horizontal="center" vertical="center" wrapText="1"/>
      <protection locked="0"/>
    </xf>
    <xf numFmtId="0" fontId="10" fillId="43" borderId="57" xfId="0" applyFont="1" applyFill="1" applyBorder="1" applyAlignment="1" applyProtection="1">
      <alignment horizontal="center" vertical="center" wrapText="1"/>
      <protection locked="0"/>
    </xf>
    <xf numFmtId="0" fontId="10" fillId="40" borderId="14" xfId="0" applyFont="1" applyFill="1" applyBorder="1" applyAlignment="1" applyProtection="1">
      <alignment horizontal="center" vertical="center" wrapText="1"/>
      <protection locked="0"/>
    </xf>
    <xf numFmtId="9" fontId="10" fillId="40" borderId="14" xfId="67" applyFont="1" applyFill="1" applyBorder="1" applyAlignment="1" applyProtection="1">
      <alignment horizontal="center" vertical="center" wrapText="1"/>
      <protection locked="0"/>
    </xf>
    <xf numFmtId="1" fontId="10" fillId="40" borderId="14" xfId="0" applyNumberFormat="1" applyFont="1" applyFill="1" applyBorder="1" applyAlignment="1" applyProtection="1">
      <alignment horizontal="center" vertical="center" wrapText="1"/>
      <protection locked="0"/>
    </xf>
    <xf numFmtId="42" fontId="10" fillId="40" borderId="14" xfId="56" applyFont="1" applyFill="1" applyBorder="1" applyAlignment="1" applyProtection="1">
      <alignment horizontal="center" vertical="center" wrapText="1"/>
      <protection locked="0"/>
    </xf>
    <xf numFmtId="0" fontId="10" fillId="40" borderId="58"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1" fontId="3" fillId="0" borderId="0" xfId="47" applyNumberFormat="1" applyFont="1" applyBorder="1" applyAlignment="1" applyProtection="1">
      <alignment horizontal="center" vertical="center" wrapText="1"/>
      <protection locked="0"/>
    </xf>
    <xf numFmtId="9" fontId="3" fillId="0" borderId="0" xfId="67" applyFont="1" applyBorder="1" applyAlignment="1" applyProtection="1">
      <alignment horizontal="center" vertical="center" wrapText="1"/>
      <protection locked="0"/>
    </xf>
    <xf numFmtId="166" fontId="3" fillId="0" borderId="0" xfId="0" applyNumberFormat="1" applyFon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1" fontId="10" fillId="0" borderId="0" xfId="0" applyNumberFormat="1" applyFont="1" applyBorder="1" applyAlignment="1" applyProtection="1">
      <alignment horizontal="center" vertical="center" wrapText="1"/>
      <protection locked="0"/>
    </xf>
    <xf numFmtId="171" fontId="3" fillId="0" borderId="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0" fillId="72" borderId="85" xfId="61" applyFont="1" applyFill="1" applyBorder="1" applyAlignment="1" applyProtection="1">
      <alignment horizontal="center" vertical="center" wrapText="1"/>
      <protection hidden="1" locked="0"/>
    </xf>
    <xf numFmtId="1" fontId="10" fillId="43" borderId="48" xfId="0" applyNumberFormat="1" applyFont="1" applyFill="1" applyBorder="1" applyAlignment="1" applyProtection="1">
      <alignment horizontal="center" vertical="center" wrapText="1"/>
      <protection locked="0"/>
    </xf>
    <xf numFmtId="1" fontId="10" fillId="0" borderId="15" xfId="47" applyNumberFormat="1" applyFont="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1" fontId="17" fillId="0" borderId="15" xfId="47" applyNumberFormat="1" applyFont="1" applyBorder="1" applyAlignment="1" applyProtection="1">
      <alignment horizontal="center" vertical="center" wrapText="1"/>
      <protection locked="0"/>
    </xf>
    <xf numFmtId="9" fontId="17" fillId="0" borderId="15" xfId="67" applyFont="1" applyFill="1" applyBorder="1" applyAlignment="1" applyProtection="1">
      <alignment horizontal="center" vertical="center" wrapText="1"/>
      <protection locked="0"/>
    </xf>
    <xf numFmtId="1" fontId="4" fillId="2" borderId="15" xfId="67" applyNumberFormat="1" applyFont="1" applyFill="1" applyBorder="1" applyAlignment="1" applyProtection="1">
      <alignment horizontal="center" vertical="center" wrapText="1"/>
      <protection locked="0"/>
    </xf>
    <xf numFmtId="0" fontId="10" fillId="72" borderId="11" xfId="61" applyFont="1" applyFill="1" applyBorder="1" applyAlignment="1" applyProtection="1">
      <alignment horizontal="center" vertical="center" wrapText="1"/>
      <protection hidden="1" locked="0"/>
    </xf>
    <xf numFmtId="0" fontId="10" fillId="72" borderId="50" xfId="61" applyFont="1" applyFill="1" applyBorder="1" applyAlignment="1" applyProtection="1">
      <alignment horizontal="center" vertical="center" wrapText="1"/>
      <protection hidden="1" locked="0"/>
    </xf>
    <xf numFmtId="0" fontId="10" fillId="36" borderId="15" xfId="61" applyFont="1" applyFill="1" applyBorder="1" applyAlignment="1" applyProtection="1" quotePrefix="1">
      <alignment horizontal="center" vertical="center" wrapText="1"/>
      <protection hidden="1" locked="0"/>
    </xf>
    <xf numFmtId="0" fontId="10" fillId="72" borderId="85" xfId="61" applyFont="1" applyFill="1" applyBorder="1" applyAlignment="1" applyProtection="1" quotePrefix="1">
      <alignment horizontal="center" vertical="center" wrapText="1"/>
      <protection hidden="1" locked="0"/>
    </xf>
    <xf numFmtId="0" fontId="10" fillId="72" borderId="13" xfId="61" applyFont="1" applyFill="1" applyBorder="1" applyAlignment="1" applyProtection="1" quotePrefix="1">
      <alignment horizontal="center" vertical="center" wrapText="1"/>
      <protection hidden="1" locked="0"/>
    </xf>
    <xf numFmtId="0" fontId="10" fillId="40" borderId="54" xfId="0" applyFont="1" applyFill="1" applyBorder="1" applyAlignment="1" applyProtection="1">
      <alignment vertical="center" wrapText="1"/>
      <protection locked="0"/>
    </xf>
    <xf numFmtId="0" fontId="10" fillId="40" borderId="14" xfId="0" applyFont="1" applyFill="1" applyBorder="1" applyAlignment="1" applyProtection="1">
      <alignment vertical="center" wrapText="1"/>
      <protection locked="0"/>
    </xf>
    <xf numFmtId="0" fontId="10" fillId="40" borderId="54" xfId="0" applyFont="1" applyFill="1" applyBorder="1" applyAlignment="1" applyProtection="1">
      <alignment horizontal="center" vertical="center" wrapText="1"/>
      <protection locked="0"/>
    </xf>
    <xf numFmtId="9" fontId="10" fillId="40" borderId="54" xfId="67" applyFont="1" applyFill="1" applyBorder="1" applyAlignment="1" applyProtection="1">
      <alignment horizontal="center" vertical="center" wrapText="1"/>
      <protection locked="0"/>
    </xf>
    <xf numFmtId="1" fontId="10" fillId="40" borderId="54" xfId="0" applyNumberFormat="1" applyFont="1" applyFill="1" applyBorder="1" applyAlignment="1" applyProtection="1">
      <alignment horizontal="center" vertical="center" wrapText="1"/>
      <protection locked="0"/>
    </xf>
    <xf numFmtId="44" fontId="10" fillId="40" borderId="54" xfId="55" applyFont="1" applyFill="1" applyBorder="1" applyAlignment="1" applyProtection="1">
      <alignment horizontal="center" vertical="center" wrapText="1"/>
      <protection locked="0"/>
    </xf>
    <xf numFmtId="0" fontId="10" fillId="40" borderId="57" xfId="0" applyFont="1" applyFill="1" applyBorder="1" applyAlignment="1" applyProtection="1">
      <alignment horizontal="center" vertical="center" wrapText="1"/>
      <protection locked="0"/>
    </xf>
    <xf numFmtId="0" fontId="10" fillId="56" borderId="15" xfId="0" applyFont="1" applyFill="1" applyBorder="1" applyAlignment="1">
      <alignment horizontal="center" vertical="center" wrapText="1"/>
    </xf>
    <xf numFmtId="0" fontId="10" fillId="43" borderId="10" xfId="0" applyFont="1" applyFill="1" applyBorder="1" applyAlignment="1">
      <alignment vertical="center" wrapText="1"/>
    </xf>
    <xf numFmtId="0" fontId="10" fillId="43" borderId="11" xfId="0" applyFont="1" applyFill="1" applyBorder="1" applyAlignment="1">
      <alignment vertical="center" wrapText="1"/>
    </xf>
    <xf numFmtId="0" fontId="10" fillId="43" borderId="0" xfId="0" applyFont="1" applyFill="1" applyBorder="1" applyAlignment="1">
      <alignment horizontal="center" vertical="center" wrapText="1"/>
    </xf>
    <xf numFmtId="9" fontId="10" fillId="43" borderId="0" xfId="0" applyNumberFormat="1" applyFont="1" applyFill="1" applyBorder="1" applyAlignment="1">
      <alignment horizontal="center" vertical="center" wrapText="1"/>
    </xf>
    <xf numFmtId="9" fontId="10" fillId="43" borderId="0" xfId="67" applyFont="1" applyFill="1" applyBorder="1" applyAlignment="1">
      <alignment horizontal="center" vertical="center" wrapText="1"/>
    </xf>
    <xf numFmtId="44" fontId="10" fillId="43" borderId="0" xfId="0" applyNumberFormat="1" applyFont="1" applyFill="1" applyBorder="1" applyAlignment="1">
      <alignment horizontal="center" vertical="center" wrapText="1"/>
    </xf>
    <xf numFmtId="0" fontId="10" fillId="43" borderId="10" xfId="0" applyFont="1" applyFill="1" applyBorder="1" applyAlignment="1">
      <alignment horizontal="center" vertical="center" wrapText="1"/>
    </xf>
    <xf numFmtId="9" fontId="3" fillId="0" borderId="15" xfId="45" applyNumberFormat="1" applyFont="1" applyFill="1" applyBorder="1" applyAlignment="1">
      <alignment horizontal="center" vertical="center" wrapText="1"/>
      <protection/>
    </xf>
    <xf numFmtId="9" fontId="10" fillId="0" borderId="15" xfId="67" applyFont="1" applyBorder="1" applyAlignment="1">
      <alignment horizontal="center" vertical="center" wrapText="1"/>
    </xf>
    <xf numFmtId="0" fontId="3" fillId="0" borderId="132" xfId="61" applyFont="1" applyFill="1" applyBorder="1" applyAlignment="1" applyProtection="1">
      <alignment horizontal="center" vertical="center" wrapText="1"/>
      <protection hidden="1"/>
    </xf>
    <xf numFmtId="0" fontId="3" fillId="36" borderId="132" xfId="61" applyFont="1" applyFill="1" applyBorder="1" applyAlignment="1" applyProtection="1">
      <alignment horizontal="center" vertical="center" wrapText="1"/>
      <protection hidden="1"/>
    </xf>
    <xf numFmtId="0" fontId="3" fillId="0" borderId="125" xfId="61" applyFont="1" applyFill="1" applyBorder="1" applyAlignment="1" applyProtection="1">
      <alignment horizontal="center" vertical="center" wrapText="1"/>
      <protection hidden="1"/>
    </xf>
    <xf numFmtId="0" fontId="3" fillId="2" borderId="15" xfId="0" applyNumberFormat="1" applyFont="1" applyFill="1" applyBorder="1" applyAlignment="1">
      <alignment horizontal="center" vertical="center" wrapText="1"/>
    </xf>
    <xf numFmtId="1" fontId="3" fillId="2" borderId="15" xfId="67" applyNumberFormat="1" applyFont="1" applyFill="1" applyBorder="1" applyAlignment="1">
      <alignment horizontal="center" vertical="center" wrapText="1"/>
    </xf>
    <xf numFmtId="0" fontId="3" fillId="2" borderId="15" xfId="67" applyNumberFormat="1" applyFont="1" applyFill="1" applyBorder="1" applyAlignment="1">
      <alignment horizontal="center" vertical="center" wrapText="1"/>
    </xf>
    <xf numFmtId="3" fontId="10" fillId="0" borderId="15" xfId="0" applyNumberFormat="1" applyFont="1" applyBorder="1" applyAlignment="1">
      <alignment horizontal="center" vertical="center" wrapText="1"/>
    </xf>
    <xf numFmtId="0" fontId="3" fillId="2" borderId="15" xfId="67" applyNumberFormat="1" applyFont="1" applyFill="1" applyBorder="1" applyAlignment="1" applyProtection="1">
      <alignment vertical="center" wrapText="1"/>
      <protection hidden="1"/>
    </xf>
    <xf numFmtId="0" fontId="3" fillId="6" borderId="52" xfId="0" applyFont="1" applyFill="1" applyBorder="1" applyAlignment="1">
      <alignment horizontal="center" vertical="center" wrapText="1"/>
    </xf>
    <xf numFmtId="0" fontId="10" fillId="43" borderId="59" xfId="0" applyFont="1" applyFill="1" applyBorder="1" applyAlignment="1">
      <alignment horizontal="center" vertical="center" wrapText="1"/>
    </xf>
    <xf numFmtId="0" fontId="10" fillId="43" borderId="54" xfId="0" applyFont="1" applyFill="1" applyBorder="1" applyAlignment="1">
      <alignment horizontal="center" vertical="center" wrapText="1"/>
    </xf>
    <xf numFmtId="171" fontId="10" fillId="43" borderId="0"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75" borderId="15" xfId="0" applyFont="1" applyFill="1" applyBorder="1" applyAlignment="1">
      <alignment horizontal="center" vertical="center" wrapText="1"/>
    </xf>
    <xf numFmtId="0" fontId="3" fillId="75" borderId="0" xfId="0" applyFont="1" applyFill="1" applyBorder="1" applyAlignment="1">
      <alignment horizontal="center" vertical="center" wrapText="1"/>
    </xf>
    <xf numFmtId="9" fontId="3" fillId="2" borderId="15" xfId="67" applyFont="1" applyFill="1" applyBorder="1" applyAlignment="1">
      <alignment horizontal="center" vertical="center" wrapText="1"/>
    </xf>
    <xf numFmtId="1" fontId="10" fillId="0" borderId="15" xfId="67" applyNumberFormat="1" applyFont="1" applyBorder="1" applyAlignment="1">
      <alignment horizontal="center" vertical="center" wrapText="1"/>
    </xf>
    <xf numFmtId="0" fontId="10" fillId="43" borderId="42" xfId="0" applyFont="1" applyFill="1" applyBorder="1" applyAlignment="1">
      <alignment horizontal="center" vertical="center" wrapText="1"/>
    </xf>
    <xf numFmtId="0" fontId="10" fillId="43" borderId="14" xfId="0" applyFont="1" applyFill="1" applyBorder="1" applyAlignment="1">
      <alignment horizontal="center" vertical="center" wrapText="1"/>
    </xf>
    <xf numFmtId="0" fontId="3" fillId="36" borderId="133" xfId="61" applyFont="1" applyFill="1" applyBorder="1" applyAlignment="1" applyProtection="1">
      <alignment horizontal="center" vertical="center" wrapText="1"/>
      <protection hidden="1"/>
    </xf>
    <xf numFmtId="0" fontId="3" fillId="36" borderId="134" xfId="61" applyFont="1" applyFill="1" applyBorder="1" applyAlignment="1" applyProtection="1">
      <alignment horizontal="center" vertical="center" wrapText="1"/>
      <protection hidden="1"/>
    </xf>
    <xf numFmtId="0" fontId="3" fillId="36" borderId="87" xfId="0" applyFont="1" applyFill="1" applyBorder="1" applyAlignment="1">
      <alignment horizontal="center" vertical="center" wrapText="1"/>
    </xf>
    <xf numFmtId="9" fontId="3" fillId="36" borderId="127" xfId="67" applyFont="1" applyFill="1" applyBorder="1" applyAlignment="1" applyProtection="1">
      <alignment horizontal="center" vertical="center" wrapText="1"/>
      <protection hidden="1"/>
    </xf>
    <xf numFmtId="9" fontId="10" fillId="43" borderId="54" xfId="67" applyFont="1" applyFill="1" applyBorder="1" applyAlignment="1">
      <alignment horizontal="center" vertical="center" wrapText="1"/>
    </xf>
    <xf numFmtId="171" fontId="10" fillId="43" borderId="54" xfId="0" applyNumberFormat="1" applyFont="1" applyFill="1" applyBorder="1" applyAlignment="1">
      <alignment horizontal="center" vertical="center" wrapText="1"/>
    </xf>
    <xf numFmtId="0" fontId="10" fillId="43" borderId="57" xfId="0" applyFont="1" applyFill="1" applyBorder="1" applyAlignment="1">
      <alignment horizontal="center" vertical="center" wrapText="1"/>
    </xf>
    <xf numFmtId="0" fontId="10" fillId="40" borderId="14" xfId="0" applyFont="1" applyFill="1" applyBorder="1" applyAlignment="1">
      <alignment horizontal="center" vertical="center" wrapText="1"/>
    </xf>
    <xf numFmtId="0" fontId="10" fillId="40" borderId="14" xfId="0" applyFont="1" applyFill="1" applyBorder="1" applyAlignment="1">
      <alignment vertical="center" wrapText="1"/>
    </xf>
    <xf numFmtId="0" fontId="10" fillId="40" borderId="54" xfId="0" applyFont="1" applyFill="1" applyBorder="1" applyAlignment="1">
      <alignment horizontal="center" vertical="center" wrapText="1"/>
    </xf>
    <xf numFmtId="171" fontId="10" fillId="40" borderId="54" xfId="0" applyNumberFormat="1" applyFont="1" applyFill="1" applyBorder="1" applyAlignment="1">
      <alignment horizontal="center" vertical="center" wrapText="1"/>
    </xf>
    <xf numFmtId="0" fontId="10" fillId="40" borderId="57" xfId="0" applyFont="1" applyFill="1" applyBorder="1" applyAlignment="1">
      <alignment horizontal="center" vertical="center" wrapText="1"/>
    </xf>
    <xf numFmtId="0" fontId="10" fillId="40" borderId="42" xfId="61" applyFont="1" applyFill="1" applyBorder="1" applyAlignment="1" applyProtection="1">
      <alignment horizontal="center" vertical="center" wrapText="1"/>
      <protection hidden="1"/>
    </xf>
    <xf numFmtId="0" fontId="10" fillId="40" borderId="14" xfId="61" applyFont="1" applyFill="1" applyBorder="1" applyAlignment="1" applyProtection="1">
      <alignment horizontal="center" vertical="center" wrapText="1"/>
      <protection hidden="1"/>
    </xf>
    <xf numFmtId="0" fontId="10" fillId="40" borderId="58" xfId="61" applyFont="1" applyFill="1" applyBorder="1" applyAlignment="1" applyProtection="1">
      <alignment horizontal="center" vertical="center" wrapText="1"/>
      <protection hidden="1"/>
    </xf>
    <xf numFmtId="0" fontId="10" fillId="40" borderId="83" xfId="61" applyFont="1" applyFill="1" applyBorder="1" applyAlignment="1" applyProtection="1">
      <alignment horizontal="center" vertical="center" wrapText="1"/>
      <protection hidden="1"/>
    </xf>
    <xf numFmtId="0" fontId="10" fillId="40" borderId="84" xfId="61" applyFont="1" applyFill="1" applyBorder="1" applyAlignment="1" applyProtection="1">
      <alignment horizontal="center" vertical="center" wrapText="1"/>
      <protection hidden="1"/>
    </xf>
    <xf numFmtId="0" fontId="10" fillId="40" borderId="84" xfId="61" applyFont="1" applyFill="1" applyBorder="1" applyAlignment="1" applyProtection="1">
      <alignment horizontal="center" vertical="center" textRotation="90" wrapText="1"/>
      <protection hidden="1"/>
    </xf>
    <xf numFmtId="171" fontId="10" fillId="40" borderId="84" xfId="61" applyNumberFormat="1" applyFont="1" applyFill="1" applyBorder="1" applyAlignment="1" applyProtection="1">
      <alignment horizontal="center" vertical="center" wrapText="1"/>
      <protection hidden="1"/>
    </xf>
    <xf numFmtId="0" fontId="3" fillId="0" borderId="135" xfId="61" applyFont="1" applyFill="1" applyBorder="1" applyAlignment="1" applyProtection="1">
      <alignment horizontal="center" vertical="center" wrapText="1"/>
      <protection hidden="1"/>
    </xf>
    <xf numFmtId="9" fontId="3" fillId="0" borderId="135" xfId="61" applyNumberFormat="1" applyFont="1" applyFill="1" applyBorder="1" applyAlignment="1" applyProtection="1">
      <alignment horizontal="center" vertical="center" wrapText="1"/>
      <protection hidden="1"/>
    </xf>
    <xf numFmtId="0" fontId="3" fillId="36" borderId="42" xfId="61" applyFont="1" applyFill="1" applyBorder="1" applyAlignment="1" applyProtection="1">
      <alignment horizontal="center" vertical="center" wrapText="1"/>
      <protection hidden="1"/>
    </xf>
    <xf numFmtId="0" fontId="3" fillId="36" borderId="13" xfId="61" applyFont="1" applyFill="1" applyBorder="1" applyAlignment="1" applyProtection="1">
      <alignment horizontal="center" vertical="center" wrapText="1"/>
      <protection hidden="1"/>
    </xf>
    <xf numFmtId="0" fontId="10" fillId="43" borderId="14" xfId="0" applyFont="1" applyFill="1" applyBorder="1" applyAlignment="1">
      <alignment horizontal="center" vertical="center" wrapText="1"/>
    </xf>
    <xf numFmtId="0" fontId="3" fillId="0" borderId="93" xfId="45" applyFont="1" applyFill="1" applyBorder="1" applyAlignment="1">
      <alignment horizontal="center" vertical="center" wrapText="1"/>
      <protection/>
    </xf>
    <xf numFmtId="9" fontId="3" fillId="0" borderId="93" xfId="45" applyNumberFormat="1" applyFont="1" applyFill="1" applyBorder="1" applyAlignment="1">
      <alignment horizontal="center" vertical="center" wrapText="1"/>
      <protection/>
    </xf>
    <xf numFmtId="0" fontId="3" fillId="36" borderId="85" xfId="61" applyFont="1" applyFill="1" applyBorder="1" applyAlignment="1" applyProtection="1">
      <alignment horizontal="center" vertical="center" wrapText="1"/>
      <protection hidden="1"/>
    </xf>
    <xf numFmtId="9" fontId="108" fillId="0" borderId="15" xfId="67" applyFont="1" applyBorder="1" applyAlignment="1">
      <alignment horizontal="center" vertical="center" wrapText="1"/>
    </xf>
    <xf numFmtId="9" fontId="3" fillId="2" borderId="15" xfId="67" applyFont="1" applyFill="1" applyBorder="1" applyAlignment="1" applyProtection="1">
      <alignment vertical="center" wrapText="1"/>
      <protection hidden="1"/>
    </xf>
    <xf numFmtId="9" fontId="10" fillId="0" borderId="15" xfId="67" applyFont="1" applyBorder="1" applyAlignment="1">
      <alignment horizontal="center" vertical="center" wrapText="1"/>
    </xf>
    <xf numFmtId="0" fontId="3" fillId="0" borderId="135" xfId="45" applyFont="1" applyFill="1" applyBorder="1" applyAlignment="1">
      <alignment horizontal="center" vertical="center" wrapText="1"/>
      <protection/>
    </xf>
    <xf numFmtId="9" fontId="3" fillId="0" borderId="135" xfId="45" applyNumberFormat="1" applyFont="1" applyFill="1" applyBorder="1" applyAlignment="1">
      <alignment horizontal="center" vertical="center" wrapText="1"/>
      <protection/>
    </xf>
    <xf numFmtId="0" fontId="3" fillId="36" borderId="11" xfId="61" applyFont="1" applyFill="1" applyBorder="1" applyAlignment="1" applyProtection="1">
      <alignment horizontal="center" vertical="center" wrapText="1"/>
      <protection hidden="1"/>
    </xf>
    <xf numFmtId="0" fontId="3" fillId="0" borderId="136" xfId="45" applyFont="1" applyFill="1" applyBorder="1" applyAlignment="1">
      <alignment horizontal="center" vertical="center" wrapText="1"/>
      <protection/>
    </xf>
    <xf numFmtId="9" fontId="3" fillId="0" borderId="136" xfId="45" applyNumberFormat="1" applyFont="1" applyFill="1" applyBorder="1" applyAlignment="1">
      <alignment horizontal="center" vertical="center" wrapText="1"/>
      <protection/>
    </xf>
    <xf numFmtId="0" fontId="108" fillId="0" borderId="15" xfId="0" applyFont="1" applyBorder="1" applyAlignment="1">
      <alignment horizontal="center" vertical="center" wrapText="1"/>
    </xf>
    <xf numFmtId="0" fontId="3" fillId="62" borderId="15" xfId="61" applyFont="1" applyFill="1" applyBorder="1" applyAlignment="1" applyProtection="1">
      <alignment horizontal="center" vertical="center" wrapText="1"/>
      <protection hidden="1"/>
    </xf>
    <xf numFmtId="1" fontId="10" fillId="0" borderId="15" xfId="67" applyNumberFormat="1" applyFont="1" applyBorder="1" applyAlignment="1">
      <alignment horizontal="center" vertical="center" wrapText="1"/>
    </xf>
    <xf numFmtId="0" fontId="3" fillId="0" borderId="137" xfId="45" applyFont="1" applyFill="1" applyBorder="1" applyAlignment="1">
      <alignment horizontal="center" vertical="center" wrapText="1"/>
      <protection/>
    </xf>
    <xf numFmtId="9" fontId="3" fillId="0" borderId="137" xfId="45" applyNumberFormat="1" applyFont="1" applyFill="1" applyBorder="1" applyAlignment="1">
      <alignment horizontal="center" vertical="center" wrapText="1"/>
      <protection/>
    </xf>
    <xf numFmtId="0" fontId="3" fillId="36" borderId="50" xfId="61" applyFont="1" applyFill="1" applyBorder="1" applyAlignment="1" applyProtection="1">
      <alignment horizontal="center" vertical="center" wrapText="1"/>
      <protection hidden="1"/>
    </xf>
    <xf numFmtId="1" fontId="10" fillId="0" borderId="15" xfId="47" applyNumberFormat="1" applyFont="1" applyBorder="1" applyAlignment="1">
      <alignment horizontal="center" vertical="center" wrapText="1"/>
    </xf>
    <xf numFmtId="0" fontId="47" fillId="0" borderId="0" xfId="0" applyFont="1" applyBorder="1" applyAlignment="1">
      <alignment horizontal="center" vertical="center" wrapText="1"/>
    </xf>
    <xf numFmtId="0" fontId="3" fillId="0" borderId="54" xfId="0" applyFont="1" applyFill="1" applyBorder="1" applyAlignment="1">
      <alignment horizontal="center" vertical="center" wrapText="1"/>
    </xf>
    <xf numFmtId="0" fontId="10" fillId="43" borderId="15" xfId="0" applyFont="1" applyFill="1" applyBorder="1" applyAlignment="1">
      <alignment horizontal="center" vertical="center" wrapText="1"/>
    </xf>
    <xf numFmtId="9" fontId="10" fillId="43" borderId="15" xfId="0" applyNumberFormat="1" applyFont="1" applyFill="1" applyBorder="1" applyAlignment="1">
      <alignment horizontal="center" vertical="center" wrapText="1"/>
    </xf>
    <xf numFmtId="171" fontId="10" fillId="43" borderId="15" xfId="0" applyNumberFormat="1" applyFont="1" applyFill="1" applyBorder="1" applyAlignment="1">
      <alignment horizontal="center" vertical="center" wrapText="1"/>
    </xf>
    <xf numFmtId="0" fontId="10" fillId="43" borderId="2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10" fillId="0" borderId="59" xfId="0" applyFont="1" applyFill="1" applyBorder="1" applyAlignment="1">
      <alignment horizontal="center" vertical="center" wrapText="1"/>
    </xf>
    <xf numFmtId="49" fontId="3" fillId="0" borderId="59"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171" fontId="3" fillId="36" borderId="15" xfId="0" applyNumberFormat="1" applyFont="1" applyFill="1" applyBorder="1" applyAlignment="1">
      <alignment horizontal="center" vertical="center" wrapText="1"/>
    </xf>
    <xf numFmtId="171" fontId="3" fillId="0" borderId="15"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9" fontId="3" fillId="36" borderId="15" xfId="0" applyNumberFormat="1" applyFont="1" applyFill="1" applyBorder="1" applyAlignment="1">
      <alignment horizontal="center" vertical="center" wrapText="1"/>
    </xf>
    <xf numFmtId="0" fontId="10" fillId="0" borderId="52" xfId="0" applyFont="1" applyFill="1" applyBorder="1" applyAlignment="1">
      <alignment horizontal="center" vertical="center" wrapText="1"/>
    </xf>
    <xf numFmtId="49" fontId="3" fillId="36" borderId="15" xfId="0" applyNumberFormat="1" applyFont="1" applyFill="1" applyBorder="1" applyAlignment="1">
      <alignment horizontal="center" vertical="center" wrapText="1"/>
    </xf>
    <xf numFmtId="0" fontId="23" fillId="43" borderId="18" xfId="0" applyFont="1" applyFill="1" applyBorder="1" applyAlignment="1" applyProtection="1">
      <alignment horizontal="center" vertical="center" wrapText="1"/>
      <protection hidden="1"/>
    </xf>
    <xf numFmtId="9" fontId="23" fillId="43" borderId="18" xfId="67" applyFont="1" applyFill="1" applyBorder="1" applyAlignment="1" applyProtection="1">
      <alignment horizontal="center" vertical="center" wrapText="1"/>
      <protection hidden="1"/>
    </xf>
    <xf numFmtId="0" fontId="23" fillId="43" borderId="18" xfId="0" applyFont="1" applyFill="1" applyBorder="1" applyAlignment="1" applyProtection="1">
      <alignment/>
      <protection hidden="1"/>
    </xf>
    <xf numFmtId="174" fontId="23" fillId="47" borderId="18" xfId="65" applyNumberFormat="1" applyFont="1" applyFill="1" applyBorder="1" applyAlignment="1">
      <alignment horizontal="center" vertical="center" wrapText="1"/>
      <protection/>
    </xf>
    <xf numFmtId="174" fontId="23" fillId="47" borderId="19" xfId="65" applyNumberFormat="1" applyFont="1" applyFill="1" applyBorder="1" applyAlignment="1">
      <alignment horizontal="center" vertical="center" wrapText="1"/>
      <protection/>
    </xf>
    <xf numFmtId="9" fontId="21" fillId="0" borderId="15" xfId="45" applyNumberFormat="1" applyFont="1" applyFill="1" applyBorder="1" applyAlignment="1">
      <alignment horizontal="center" vertical="center" wrapText="1"/>
      <protection/>
    </xf>
    <xf numFmtId="0" fontId="21" fillId="36" borderId="15" xfId="45" applyFont="1" applyFill="1" applyBorder="1" applyAlignment="1" applyProtection="1">
      <alignment horizontal="center" vertical="center" wrapText="1"/>
      <protection hidden="1"/>
    </xf>
    <xf numFmtId="0" fontId="21" fillId="0" borderId="15" xfId="45" applyFont="1" applyFill="1" applyBorder="1" applyAlignment="1" applyProtection="1">
      <alignment horizontal="center" vertical="center" wrapText="1"/>
      <protection hidden="1"/>
    </xf>
    <xf numFmtId="9" fontId="21" fillId="0" borderId="15" xfId="65" applyNumberFormat="1" applyFont="1" applyBorder="1" applyAlignment="1">
      <alignment horizontal="center" vertical="center" wrapText="1"/>
      <protection/>
    </xf>
    <xf numFmtId="0" fontId="21" fillId="63" borderId="15" xfId="65" applyFont="1" applyFill="1" applyBorder="1" applyAlignment="1">
      <alignment horizontal="center" vertical="center" wrapText="1"/>
      <protection/>
    </xf>
    <xf numFmtId="0" fontId="21" fillId="0" borderId="15" xfId="65" applyFont="1" applyBorder="1" applyAlignment="1">
      <alignment horizontal="center" vertical="center" wrapText="1"/>
      <protection/>
    </xf>
    <xf numFmtId="9" fontId="23" fillId="0" borderId="15" xfId="67" applyFont="1" applyBorder="1" applyAlignment="1">
      <alignment horizontal="center" vertical="center" wrapText="1"/>
    </xf>
    <xf numFmtId="0" fontId="21" fillId="63" borderId="29" xfId="65" applyFont="1" applyFill="1" applyBorder="1" applyAlignment="1">
      <alignment horizontal="center" vertical="center" wrapText="1"/>
      <protection/>
    </xf>
    <xf numFmtId="0" fontId="21" fillId="59" borderId="15" xfId="65" applyFont="1" applyFill="1" applyBorder="1" applyAlignment="1">
      <alignment horizontal="center" vertical="center" wrapText="1"/>
      <protection/>
    </xf>
    <xf numFmtId="3" fontId="23" fillId="36" borderId="15" xfId="65" applyNumberFormat="1" applyFont="1" applyFill="1" applyBorder="1" applyAlignment="1">
      <alignment horizontal="center" vertical="center" wrapText="1"/>
      <protection/>
    </xf>
    <xf numFmtId="174" fontId="21" fillId="61" borderId="15" xfId="65" applyNumberFormat="1" applyFont="1" applyFill="1" applyBorder="1" applyAlignment="1">
      <alignment horizontal="center" vertical="center" wrapText="1"/>
      <protection/>
    </xf>
    <xf numFmtId="0" fontId="21" fillId="58" borderId="15" xfId="65" applyFont="1" applyFill="1" applyBorder="1" applyAlignment="1">
      <alignment horizontal="center" vertical="center" wrapText="1"/>
      <protection/>
    </xf>
    <xf numFmtId="9" fontId="21" fillId="58" borderId="15" xfId="65" applyNumberFormat="1" applyFont="1" applyFill="1" applyBorder="1" applyAlignment="1">
      <alignment horizontal="center" vertical="center" wrapText="1"/>
      <protection/>
    </xf>
    <xf numFmtId="0" fontId="21" fillId="58" borderId="29" xfId="65" applyFont="1" applyFill="1" applyBorder="1" applyAlignment="1">
      <alignment horizontal="center" vertical="center" wrapText="1"/>
      <protection/>
    </xf>
    <xf numFmtId="0" fontId="21" fillId="61" borderId="15" xfId="65" applyFont="1" applyFill="1" applyBorder="1" applyAlignment="1">
      <alignment horizontal="center" vertical="center" wrapText="1"/>
      <protection/>
    </xf>
    <xf numFmtId="3" fontId="23" fillId="0" borderId="15" xfId="65" applyNumberFormat="1" applyFont="1" applyBorder="1" applyAlignment="1">
      <alignment horizontal="center" vertical="center" wrapText="1"/>
      <protection/>
    </xf>
    <xf numFmtId="0" fontId="23" fillId="57" borderId="42" xfId="61" applyFont="1" applyFill="1" applyBorder="1" applyAlignment="1" applyProtection="1">
      <alignment horizontal="center" vertical="center" wrapText="1"/>
      <protection hidden="1"/>
    </xf>
    <xf numFmtId="44" fontId="3" fillId="0" borderId="15" xfId="55" applyFont="1" applyFill="1" applyBorder="1" applyAlignment="1" applyProtection="1">
      <alignment horizontal="center" vertical="center" wrapText="1"/>
      <protection/>
    </xf>
    <xf numFmtId="1" fontId="3" fillId="0" borderId="15" xfId="47" applyNumberFormat="1" applyFont="1" applyFill="1" applyBorder="1" applyAlignment="1" applyProtection="1">
      <alignment horizontal="center" vertical="center" wrapText="1"/>
      <protection/>
    </xf>
    <xf numFmtId="0" fontId="36" fillId="0" borderId="42" xfId="0" applyFont="1" applyFill="1" applyBorder="1" applyAlignment="1">
      <alignment horizontal="center" vertical="center" wrapText="1"/>
    </xf>
    <xf numFmtId="0" fontId="36" fillId="38" borderId="42" xfId="0" applyFont="1" applyFill="1" applyBorder="1" applyAlignment="1">
      <alignment horizontal="center" vertical="center" wrapText="1"/>
    </xf>
    <xf numFmtId="44" fontId="36" fillId="0" borderId="15" xfId="55" applyFont="1" applyFill="1" applyBorder="1" applyAlignment="1">
      <alignment horizontal="center" vertical="center" wrapText="1"/>
    </xf>
    <xf numFmtId="171" fontId="36" fillId="0" borderId="15" xfId="0" applyNumberFormat="1" applyFont="1" applyFill="1" applyBorder="1" applyAlignment="1">
      <alignment horizontal="center" vertical="center" wrapText="1"/>
    </xf>
    <xf numFmtId="0" fontId="48" fillId="0" borderId="0" xfId="0" applyFont="1" applyFill="1" applyAlignment="1">
      <alignment horizontal="center" vertical="center" wrapText="1"/>
    </xf>
    <xf numFmtId="1" fontId="23" fillId="36" borderId="15" xfId="67" applyNumberFormat="1" applyFont="1" applyFill="1" applyBorder="1" applyAlignment="1" applyProtection="1">
      <alignment horizontal="center" vertical="center" wrapText="1"/>
      <protection hidden="1"/>
    </xf>
    <xf numFmtId="0" fontId="49" fillId="0" borderId="0" xfId="0" applyFont="1" applyFill="1" applyBorder="1" applyAlignment="1">
      <alignment wrapText="1"/>
    </xf>
    <xf numFmtId="1" fontId="3" fillId="0" borderId="15" xfId="0" applyNumberFormat="1" applyFont="1" applyBorder="1" applyAlignment="1">
      <alignment horizontal="center" vertical="center" wrapText="1"/>
    </xf>
    <xf numFmtId="0" fontId="3" fillId="0" borderId="0" xfId="0" applyFont="1" applyAlignment="1">
      <alignment/>
    </xf>
    <xf numFmtId="9" fontId="3" fillId="6" borderId="15" xfId="67" applyFont="1" applyFill="1" applyBorder="1" applyAlignment="1" applyProtection="1">
      <alignment horizontal="center" vertical="center" wrapText="1"/>
      <protection hidden="1"/>
    </xf>
    <xf numFmtId="0" fontId="3" fillId="0" borderId="102"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29" xfId="0" applyFont="1" applyFill="1" applyBorder="1" applyAlignment="1" applyProtection="1">
      <alignment vertical="center" wrapText="1"/>
      <protection/>
    </xf>
    <xf numFmtId="0" fontId="3" fillId="0" borderId="29" xfId="0" applyFont="1" applyFill="1" applyBorder="1" applyAlignment="1" applyProtection="1">
      <alignment horizontal="left" vertical="center" wrapText="1"/>
      <protection/>
    </xf>
    <xf numFmtId="0" fontId="3" fillId="0" borderId="29" xfId="45" applyFont="1" applyFill="1" applyBorder="1" applyAlignment="1">
      <alignment horizontal="center" vertical="center" wrapText="1"/>
      <protection/>
    </xf>
    <xf numFmtId="0" fontId="3" fillId="0" borderId="15" xfId="45" applyFont="1" applyBorder="1" applyAlignment="1">
      <alignment horizontal="center" vertical="center" wrapText="1"/>
      <protection/>
    </xf>
    <xf numFmtId="0" fontId="10" fillId="43" borderId="54" xfId="0" applyFont="1" applyFill="1" applyBorder="1" applyAlignment="1" applyProtection="1">
      <alignment horizontal="center" vertical="center" wrapText="1"/>
      <protection/>
    </xf>
    <xf numFmtId="0" fontId="10" fillId="43" borderId="50" xfId="0" applyFont="1" applyFill="1" applyBorder="1" applyAlignment="1" applyProtection="1">
      <alignment horizontal="center" vertical="center" wrapText="1"/>
      <protection/>
    </xf>
    <xf numFmtId="10" fontId="10" fillId="43" borderId="54" xfId="0" applyNumberFormat="1" applyFont="1" applyFill="1" applyBorder="1" applyAlignment="1" applyProtection="1">
      <alignment horizontal="center" vertical="center" wrapText="1"/>
      <protection/>
    </xf>
    <xf numFmtId="9" fontId="10" fillId="43" borderId="54" xfId="0" applyNumberFormat="1" applyFont="1" applyFill="1" applyBorder="1" applyAlignment="1" applyProtection="1">
      <alignment horizontal="center" vertical="center" wrapText="1"/>
      <protection/>
    </xf>
    <xf numFmtId="1" fontId="10" fillId="43" borderId="54" xfId="0" applyNumberFormat="1" applyFont="1" applyFill="1" applyBorder="1" applyAlignment="1" applyProtection="1">
      <alignment horizontal="center" vertical="center" wrapText="1"/>
      <protection/>
    </xf>
    <xf numFmtId="1" fontId="24" fillId="36" borderId="15" xfId="67" applyNumberFormat="1" applyFont="1" applyFill="1" applyBorder="1" applyAlignment="1" applyProtection="1">
      <alignment horizontal="center" vertical="center" wrapText="1"/>
      <protection hidden="1"/>
    </xf>
    <xf numFmtId="0" fontId="24" fillId="36" borderId="15" xfId="0" applyFont="1" applyFill="1" applyBorder="1" applyAlignment="1" applyProtection="1">
      <alignment horizontal="center"/>
      <protection hidden="1"/>
    </xf>
    <xf numFmtId="0" fontId="24" fillId="0" borderId="15" xfId="0" applyFont="1" applyFill="1" applyBorder="1" applyAlignment="1" applyProtection="1">
      <alignment horizontal="center" vertical="center" wrapText="1"/>
      <protection hidden="1"/>
    </xf>
    <xf numFmtId="1" fontId="24" fillId="36" borderId="15" xfId="0" applyNumberFormat="1" applyFont="1" applyFill="1" applyBorder="1" applyAlignment="1" applyProtection="1">
      <alignment horizontal="center" vertical="center" wrapText="1"/>
      <protection hidden="1"/>
    </xf>
    <xf numFmtId="9" fontId="24" fillId="2" borderId="15" xfId="61" applyNumberFormat="1" applyFont="1" applyFill="1" applyBorder="1" applyAlignment="1" applyProtection="1">
      <alignment horizontal="center" vertical="center" wrapText="1"/>
      <protection hidden="1"/>
    </xf>
    <xf numFmtId="9" fontId="24" fillId="2" borderId="15" xfId="47" applyNumberFormat="1" applyFont="1" applyFill="1" applyBorder="1" applyAlignment="1" applyProtection="1">
      <alignment horizontal="center" vertical="center" wrapText="1"/>
      <protection hidden="1"/>
    </xf>
    <xf numFmtId="0" fontId="22" fillId="2" borderId="15" xfId="67" applyNumberFormat="1" applyFont="1" applyFill="1" applyBorder="1" applyAlignment="1" applyProtection="1">
      <alignment horizontal="center" vertical="center" wrapText="1"/>
      <protection hidden="1"/>
    </xf>
    <xf numFmtId="43" fontId="24" fillId="2" borderId="15" xfId="47" applyFont="1" applyFill="1" applyBorder="1" applyAlignment="1" applyProtection="1">
      <alignment horizontal="center" vertical="center" wrapText="1"/>
      <protection hidden="1"/>
    </xf>
    <xf numFmtId="0" fontId="24" fillId="2" borderId="15" xfId="0" applyNumberFormat="1" applyFont="1" applyFill="1" applyBorder="1" applyAlignment="1" applyProtection="1">
      <alignment horizontal="center" vertical="center" wrapText="1"/>
      <protection hidden="1"/>
    </xf>
    <xf numFmtId="0" fontId="50" fillId="0" borderId="0" xfId="0" applyFont="1" applyAlignment="1">
      <alignment horizontal="center" vertical="center" wrapText="1"/>
    </xf>
    <xf numFmtId="171" fontId="188" fillId="36" borderId="15" xfId="61" applyNumberFormat="1" applyFont="1" applyFill="1" applyBorder="1" applyAlignment="1" applyProtection="1">
      <alignment horizontal="center" vertical="center" wrapText="1"/>
      <protection hidden="1"/>
    </xf>
    <xf numFmtId="171" fontId="122" fillId="36" borderId="0" xfId="0" applyNumberFormat="1" applyFont="1" applyFill="1" applyAlignment="1">
      <alignment horizontal="center" vertical="center"/>
    </xf>
    <xf numFmtId="171" fontId="147" fillId="48" borderId="57" xfId="0" applyNumberFormat="1" applyFont="1" applyFill="1" applyBorder="1" applyAlignment="1">
      <alignment horizontal="center" vertical="center" wrapText="1"/>
    </xf>
    <xf numFmtId="0" fontId="144" fillId="56" borderId="15" xfId="61" applyFont="1" applyFill="1" applyBorder="1" applyAlignment="1" applyProtection="1">
      <alignment horizontal="center" vertical="center" wrapText="1"/>
      <protection hidden="1" locked="0"/>
    </xf>
    <xf numFmtId="0" fontId="144" fillId="36" borderId="15" xfId="61" applyFont="1" applyFill="1" applyBorder="1" applyAlignment="1" applyProtection="1">
      <alignment horizontal="center" vertical="center" wrapText="1"/>
      <protection hidden="1" locked="0"/>
    </xf>
    <xf numFmtId="44" fontId="142" fillId="48" borderId="89" xfId="0" applyNumberFormat="1" applyFont="1" applyFill="1" applyBorder="1" applyAlignment="1" applyProtection="1">
      <alignment vertical="center" wrapText="1"/>
      <protection locked="0"/>
    </xf>
    <xf numFmtId="0" fontId="141" fillId="0" borderId="14" xfId="0" applyFont="1" applyFill="1" applyBorder="1" applyAlignment="1" applyProtection="1">
      <alignment horizontal="left" vertical="center"/>
      <protection locked="0"/>
    </xf>
    <xf numFmtId="0" fontId="141" fillId="0" borderId="0" xfId="0" applyFont="1" applyFill="1" applyBorder="1" applyAlignment="1" applyProtection="1">
      <alignment horizontal="left" vertical="center"/>
      <protection locked="0"/>
    </xf>
    <xf numFmtId="0" fontId="150" fillId="0" borderId="0" xfId="0" applyFont="1" applyFill="1" applyBorder="1" applyAlignment="1" applyProtection="1">
      <alignment horizontal="left" vertical="center" wrapText="1"/>
      <protection locked="0"/>
    </xf>
    <xf numFmtId="0" fontId="139" fillId="0" borderId="0" xfId="0" applyFont="1" applyFill="1" applyBorder="1" applyAlignment="1" applyProtection="1">
      <alignment horizontal="left" vertical="center" wrapText="1"/>
      <protection locked="0"/>
    </xf>
    <xf numFmtId="9" fontId="3" fillId="64" borderId="15" xfId="67" applyFont="1" applyFill="1" applyBorder="1" applyAlignment="1" applyProtection="1">
      <alignment horizontal="center" vertical="center" wrapText="1"/>
      <protection/>
    </xf>
    <xf numFmtId="0" fontId="3" fillId="64" borderId="15" xfId="0" applyFont="1" applyFill="1" applyBorder="1" applyAlignment="1" applyProtection="1">
      <alignment horizontal="center" vertical="center" wrapText="1"/>
      <protection/>
    </xf>
    <xf numFmtId="1" fontId="3" fillId="64" borderId="15" xfId="67" applyNumberFormat="1" applyFont="1" applyFill="1" applyBorder="1" applyAlignment="1" applyProtection="1">
      <alignment horizontal="center" vertical="center" wrapText="1"/>
      <protection/>
    </xf>
    <xf numFmtId="43" fontId="3" fillId="64" borderId="15" xfId="47" applyFont="1" applyFill="1" applyBorder="1" applyAlignment="1" applyProtection="1">
      <alignment horizontal="center" vertical="center" wrapText="1"/>
      <protection/>
    </xf>
    <xf numFmtId="1" fontId="10" fillId="36" borderId="15" xfId="47" applyNumberFormat="1" applyFont="1" applyFill="1" applyBorder="1" applyAlignment="1">
      <alignment horizontal="center" vertical="center" wrapText="1"/>
    </xf>
    <xf numFmtId="44" fontId="3" fillId="53" borderId="26" xfId="55" applyFont="1" applyFill="1" applyBorder="1" applyAlignment="1" applyProtection="1">
      <alignment horizontal="center" vertical="center" wrapText="1"/>
      <protection/>
    </xf>
    <xf numFmtId="173" fontId="180" fillId="40" borderId="113" xfId="47" applyNumberFormat="1" applyFont="1" applyFill="1" applyBorder="1" applyAlignment="1" applyProtection="1">
      <alignment horizontal="center" vertical="center" wrapText="1"/>
      <protection hidden="1"/>
    </xf>
    <xf numFmtId="173" fontId="183" fillId="77" borderId="113" xfId="0" applyNumberFormat="1" applyFont="1" applyFill="1" applyBorder="1" applyAlignment="1">
      <alignment horizontal="center" vertical="center" wrapText="1"/>
    </xf>
    <xf numFmtId="171" fontId="3" fillId="36" borderId="38" xfId="61" applyNumberFormat="1" applyFont="1" applyFill="1" applyBorder="1" applyAlignment="1" applyProtection="1">
      <alignment vertical="center" wrapText="1"/>
      <protection hidden="1"/>
    </xf>
    <xf numFmtId="43" fontId="189" fillId="64" borderId="15" xfId="47" applyFont="1" applyFill="1" applyBorder="1" applyAlignment="1" applyProtection="1">
      <alignment horizontal="center" vertical="center" wrapText="1"/>
      <protection/>
    </xf>
    <xf numFmtId="37" fontId="189" fillId="64" borderId="15" xfId="47" applyNumberFormat="1" applyFont="1" applyFill="1" applyBorder="1" applyAlignment="1" applyProtection="1">
      <alignment horizontal="center" vertical="center" wrapText="1"/>
      <protection/>
    </xf>
    <xf numFmtId="1" fontId="52" fillId="0" borderId="15" xfId="47" applyNumberFormat="1" applyFont="1" applyFill="1" applyBorder="1" applyAlignment="1" applyProtection="1">
      <alignment horizontal="center" vertical="center" wrapText="1"/>
      <protection/>
    </xf>
    <xf numFmtId="167" fontId="51" fillId="50" borderId="15" xfId="55" applyNumberFormat="1" applyFont="1" applyFill="1" applyBorder="1" applyAlignment="1" applyProtection="1">
      <alignment horizontal="center" vertical="center" wrapText="1"/>
      <protection hidden="1"/>
    </xf>
    <xf numFmtId="167" fontId="51" fillId="0" borderId="15" xfId="55" applyNumberFormat="1" applyFont="1" applyFill="1" applyBorder="1" applyAlignment="1" applyProtection="1">
      <alignment horizontal="center" vertical="center" wrapText="1"/>
      <protection hidden="1"/>
    </xf>
    <xf numFmtId="0" fontId="14" fillId="39" borderId="77" xfId="62" applyFont="1" applyFill="1" applyBorder="1" applyAlignment="1" applyProtection="1">
      <alignment horizontal="center" vertical="center" wrapText="1"/>
      <protection hidden="1"/>
    </xf>
    <xf numFmtId="0" fontId="3" fillId="37" borderId="138" xfId="62" applyFont="1" applyFill="1" applyBorder="1" applyAlignment="1" applyProtection="1">
      <alignment horizontal="center" vertical="center" wrapText="1"/>
      <protection hidden="1"/>
    </xf>
    <xf numFmtId="0" fontId="3" fillId="37" borderId="32" xfId="62" applyFont="1" applyFill="1" applyBorder="1" applyAlignment="1" applyProtection="1">
      <alignment horizontal="center" vertical="center" wrapText="1"/>
      <protection hidden="1"/>
    </xf>
    <xf numFmtId="0" fontId="3" fillId="37" borderId="139" xfId="62" applyFont="1" applyFill="1" applyBorder="1" applyAlignment="1" applyProtection="1">
      <alignment horizontal="center" vertical="center" wrapText="1"/>
      <protection hidden="1"/>
    </xf>
    <xf numFmtId="0" fontId="170" fillId="0" borderId="0" xfId="0" applyFont="1" applyFill="1" applyAlignment="1">
      <alignment/>
    </xf>
    <xf numFmtId="0" fontId="3" fillId="36" borderId="32" xfId="61" applyFont="1" applyFill="1" applyBorder="1" applyAlignment="1" applyProtection="1">
      <alignment horizontal="center" vertical="center" wrapText="1"/>
      <protection hidden="1" locked="0"/>
    </xf>
    <xf numFmtId="171" fontId="3" fillId="36" borderId="32" xfId="61" applyNumberFormat="1" applyFont="1" applyFill="1" applyBorder="1" applyAlignment="1" applyProtection="1">
      <alignment horizontal="center" vertical="center" wrapText="1"/>
      <protection hidden="1" locked="0"/>
    </xf>
    <xf numFmtId="0" fontId="10" fillId="0" borderId="32" xfId="0" applyFont="1" applyFill="1" applyBorder="1" applyAlignment="1" applyProtection="1">
      <alignment horizontal="center" vertical="center" wrapText="1"/>
      <protection locked="0"/>
    </xf>
    <xf numFmtId="44" fontId="3" fillId="0" borderId="32" xfId="55" applyFont="1" applyFill="1" applyBorder="1" applyAlignment="1" applyProtection="1">
      <alignment horizontal="center" vertical="center" wrapText="1"/>
      <protection hidden="1" locked="0"/>
    </xf>
    <xf numFmtId="167" fontId="3" fillId="36" borderId="32" xfId="55" applyNumberFormat="1" applyFont="1" applyFill="1" applyBorder="1" applyAlignment="1" applyProtection="1">
      <alignment horizontal="center" vertical="center" wrapText="1"/>
      <protection hidden="1" locked="0"/>
    </xf>
    <xf numFmtId="170" fontId="3" fillId="0" borderId="32" xfId="61" applyNumberFormat="1" applyFont="1" applyFill="1" applyBorder="1" applyAlignment="1" applyProtection="1">
      <alignment horizontal="center" vertical="center" wrapText="1"/>
      <protection hidden="1" locked="0"/>
    </xf>
    <xf numFmtId="0" fontId="3" fillId="0" borderId="32" xfId="61" applyFont="1" applyFill="1" applyBorder="1" applyAlignment="1" applyProtection="1">
      <alignment horizontal="center" vertical="center" wrapText="1"/>
      <protection hidden="1" locked="0"/>
    </xf>
    <xf numFmtId="9" fontId="190" fillId="48" borderId="89" xfId="0" applyNumberFormat="1" applyFont="1" applyFill="1" applyBorder="1" applyAlignment="1" applyProtection="1">
      <alignment horizontal="center" vertical="center" wrapText="1"/>
      <protection locked="0"/>
    </xf>
    <xf numFmtId="9" fontId="55" fillId="53" borderId="80" xfId="45" applyNumberFormat="1" applyFont="1" applyFill="1" applyBorder="1" applyAlignment="1" applyProtection="1">
      <alignment horizontal="center" vertical="center" wrapText="1"/>
      <protection/>
    </xf>
    <xf numFmtId="0" fontId="10" fillId="0" borderId="32" xfId="0" applyFont="1" applyFill="1" applyBorder="1" applyAlignment="1">
      <alignment horizontal="center" vertical="center" wrapText="1"/>
    </xf>
    <xf numFmtId="44" fontId="3" fillId="36" borderId="32" xfId="55" applyFont="1" applyFill="1" applyBorder="1" applyAlignment="1" applyProtection="1">
      <alignment horizontal="center" vertical="center" wrapText="1"/>
      <protection hidden="1"/>
    </xf>
    <xf numFmtId="0" fontId="3" fillId="0" borderId="32" xfId="61" applyFont="1" applyFill="1" applyBorder="1" applyAlignment="1" applyProtection="1">
      <alignment horizontal="center" vertical="center" wrapText="1"/>
      <protection hidden="1"/>
    </xf>
    <xf numFmtId="0" fontId="3" fillId="37" borderId="32" xfId="61" applyFont="1" applyFill="1" applyBorder="1" applyAlignment="1" applyProtection="1">
      <alignment horizontal="center" vertical="center" wrapText="1"/>
      <protection hidden="1"/>
    </xf>
    <xf numFmtId="9" fontId="190" fillId="48" borderId="57" xfId="67" applyFont="1" applyFill="1" applyBorder="1" applyAlignment="1">
      <alignment horizontal="center" vertical="center" wrapText="1"/>
    </xf>
    <xf numFmtId="174" fontId="21" fillId="58" borderId="32" xfId="65" applyNumberFormat="1" applyFont="1" applyFill="1" applyBorder="1" applyAlignment="1">
      <alignment horizontal="center" vertical="center" wrapText="1"/>
      <protection/>
    </xf>
    <xf numFmtId="174" fontId="21" fillId="61" borderId="32" xfId="65" applyNumberFormat="1" applyFont="1" applyFill="1" applyBorder="1" applyAlignment="1">
      <alignment horizontal="center" vertical="center" wrapText="1"/>
      <protection/>
    </xf>
    <xf numFmtId="174" fontId="159" fillId="58" borderId="32" xfId="65" applyNumberFormat="1" applyFont="1" applyFill="1" applyBorder="1" applyAlignment="1">
      <alignment horizontal="center" vertical="center" wrapText="1"/>
      <protection/>
    </xf>
    <xf numFmtId="170" fontId="153" fillId="36" borderId="32" xfId="0" applyNumberFormat="1" applyFont="1" applyFill="1" applyBorder="1" applyAlignment="1">
      <alignment horizontal="center" vertical="center"/>
    </xf>
    <xf numFmtId="170" fontId="153" fillId="0" borderId="32" xfId="0" applyNumberFormat="1" applyFont="1" applyBorder="1" applyAlignment="1">
      <alignment horizontal="center" vertical="center"/>
    </xf>
    <xf numFmtId="170" fontId="165" fillId="0" borderId="32" xfId="0" applyNumberFormat="1" applyFont="1" applyBorder="1" applyAlignment="1">
      <alignment horizontal="center" vertical="center"/>
    </xf>
    <xf numFmtId="174" fontId="21" fillId="36" borderId="32" xfId="65" applyNumberFormat="1" applyFont="1" applyFill="1" applyBorder="1" applyAlignment="1">
      <alignment horizontal="center" vertical="center" wrapText="1"/>
      <protection/>
    </xf>
    <xf numFmtId="174" fontId="21" fillId="0" borderId="32" xfId="65" applyNumberFormat="1" applyFont="1" applyBorder="1" applyAlignment="1">
      <alignment horizontal="center" vertical="center" wrapText="1"/>
      <protection/>
    </xf>
    <xf numFmtId="174" fontId="168" fillId="58" borderId="32" xfId="65" applyNumberFormat="1" applyFont="1" applyFill="1" applyBorder="1" applyAlignment="1">
      <alignment horizontal="center" vertical="center" wrapText="1"/>
      <protection/>
    </xf>
    <xf numFmtId="9" fontId="191" fillId="77" borderId="115" xfId="67" applyFont="1" applyFill="1" applyBorder="1" applyAlignment="1">
      <alignment horizontal="center" vertical="center" wrapText="1"/>
    </xf>
    <xf numFmtId="44" fontId="150" fillId="0" borderId="32" xfId="55" applyFont="1" applyFill="1" applyBorder="1" applyAlignment="1" applyProtection="1">
      <alignment horizontal="center" vertical="center" wrapText="1"/>
      <protection/>
    </xf>
    <xf numFmtId="1" fontId="150" fillId="0" borderId="32" xfId="47" applyNumberFormat="1" applyFont="1" applyFill="1" applyBorder="1" applyAlignment="1" applyProtection="1">
      <alignment horizontal="center" vertical="center" wrapText="1"/>
      <protection/>
    </xf>
    <xf numFmtId="1" fontId="3" fillId="41" borderId="32" xfId="61" applyNumberFormat="1" applyFont="1" applyFill="1" applyBorder="1" applyAlignment="1" applyProtection="1">
      <alignment horizontal="center" vertical="center" wrapText="1"/>
      <protection hidden="1"/>
    </xf>
    <xf numFmtId="1" fontId="3" fillId="0" borderId="32" xfId="47" applyNumberFormat="1" applyFont="1" applyFill="1" applyBorder="1" applyAlignment="1" applyProtection="1">
      <alignment horizontal="center" vertical="center" wrapText="1"/>
      <protection/>
    </xf>
    <xf numFmtId="1" fontId="3" fillId="41" borderId="32" xfId="47" applyNumberFormat="1" applyFont="1" applyFill="1" applyBorder="1" applyAlignment="1" applyProtection="1">
      <alignment horizontal="center" vertical="center" wrapText="1"/>
      <protection hidden="1"/>
    </xf>
    <xf numFmtId="9" fontId="192" fillId="77" borderId="58" xfId="67" applyFont="1" applyFill="1" applyBorder="1" applyAlignment="1" applyProtection="1">
      <alignment horizontal="center" vertical="center" wrapText="1"/>
      <protection/>
    </xf>
    <xf numFmtId="0" fontId="36" fillId="46" borderId="32" xfId="61" applyFont="1" applyFill="1" applyBorder="1" applyAlignment="1" applyProtection="1" quotePrefix="1">
      <alignment horizontal="center" vertical="center" wrapText="1"/>
      <protection hidden="1"/>
    </xf>
    <xf numFmtId="0" fontId="36" fillId="0" borderId="32" xfId="61" applyFont="1" applyFill="1" applyBorder="1" applyAlignment="1" applyProtection="1" quotePrefix="1">
      <alignment horizontal="center" vertical="center" wrapText="1"/>
      <protection hidden="1"/>
    </xf>
    <xf numFmtId="44" fontId="37" fillId="46" borderId="32" xfId="59" applyFont="1" applyFill="1" applyBorder="1" applyAlignment="1" applyProtection="1">
      <alignment horizontal="center" vertical="center" wrapText="1"/>
      <protection hidden="1"/>
    </xf>
    <xf numFmtId="0" fontId="37" fillId="46" borderId="32" xfId="61" applyFont="1" applyFill="1" applyBorder="1" applyAlignment="1" applyProtection="1">
      <alignment horizontal="center" vertical="center" wrapText="1"/>
      <protection hidden="1"/>
    </xf>
    <xf numFmtId="44" fontId="37" fillId="46" borderId="140" xfId="59" applyFont="1" applyFill="1" applyBorder="1" applyAlignment="1" applyProtection="1">
      <alignment horizontal="center" vertical="center" wrapText="1"/>
      <protection hidden="1"/>
    </xf>
    <xf numFmtId="0" fontId="36" fillId="0" borderId="32" xfId="0" applyFont="1" applyFill="1" applyBorder="1" applyAlignment="1">
      <alignment horizontal="center" vertical="center" wrapText="1"/>
    </xf>
    <xf numFmtId="9" fontId="57" fillId="80" borderId="57" xfId="0" applyNumberFormat="1" applyFont="1" applyFill="1" applyBorder="1" applyAlignment="1">
      <alignment horizontal="center" vertical="center" wrapText="1"/>
    </xf>
    <xf numFmtId="0" fontId="4" fillId="50" borderId="32" xfId="62" applyFont="1" applyFill="1" applyBorder="1" applyAlignment="1" applyProtection="1">
      <alignment horizontal="center" vertical="center" wrapText="1"/>
      <protection hidden="1"/>
    </xf>
    <xf numFmtId="0" fontId="4" fillId="66" borderId="32" xfId="62" applyFont="1" applyFill="1" applyBorder="1" applyAlignment="1" applyProtection="1">
      <alignment horizontal="center" vertical="center" wrapText="1"/>
      <protection hidden="1"/>
    </xf>
    <xf numFmtId="0" fontId="51" fillId="50" borderId="32" xfId="62" applyFont="1" applyFill="1" applyBorder="1" applyAlignment="1" applyProtection="1">
      <alignment horizontal="center" vertical="center" wrapText="1"/>
      <protection hidden="1"/>
    </xf>
    <xf numFmtId="44" fontId="141" fillId="36" borderId="32" xfId="55" applyFont="1" applyFill="1" applyBorder="1" applyAlignment="1" applyProtection="1">
      <alignment horizontal="center" vertical="center" wrapText="1"/>
      <protection hidden="1"/>
    </xf>
    <xf numFmtId="44" fontId="142" fillId="36" borderId="32" xfId="55" applyFont="1" applyFill="1" applyBorder="1" applyAlignment="1" applyProtection="1">
      <alignment horizontal="center" vertical="center" wrapText="1"/>
      <protection hidden="1"/>
    </xf>
    <xf numFmtId="9" fontId="190" fillId="48" borderId="101" xfId="0" applyNumberFormat="1" applyFont="1" applyFill="1" applyBorder="1" applyAlignment="1">
      <alignment horizontal="center" vertical="center" wrapText="1"/>
    </xf>
    <xf numFmtId="0" fontId="3" fillId="36" borderId="32" xfId="62" applyFont="1" applyFill="1" applyBorder="1" applyAlignment="1" applyProtection="1">
      <alignment horizontal="center" vertical="center" wrapText="1"/>
      <protection hidden="1"/>
    </xf>
    <xf numFmtId="0" fontId="141" fillId="36" borderId="32" xfId="62" applyFont="1" applyFill="1" applyBorder="1" applyAlignment="1" applyProtection="1">
      <alignment horizontal="center" vertical="center" wrapText="1"/>
      <protection hidden="1"/>
    </xf>
    <xf numFmtId="0" fontId="3" fillId="36" borderId="140" xfId="62" applyFont="1" applyFill="1" applyBorder="1" applyAlignment="1" applyProtection="1">
      <alignment horizontal="center" vertical="center" wrapText="1"/>
      <protection hidden="1"/>
    </xf>
    <xf numFmtId="0" fontId="3" fillId="36" borderId="138" xfId="62" applyFont="1" applyFill="1" applyBorder="1" applyAlignment="1" applyProtection="1">
      <alignment horizontal="center" vertical="center" wrapText="1"/>
      <protection hidden="1"/>
    </xf>
    <xf numFmtId="0" fontId="3" fillId="36" borderId="139" xfId="62" applyFont="1" applyFill="1" applyBorder="1" applyAlignment="1" applyProtection="1">
      <alignment horizontal="center" vertical="center" wrapText="1"/>
      <protection hidden="1"/>
    </xf>
    <xf numFmtId="0" fontId="3" fillId="36" borderId="141" xfId="62" applyFont="1" applyFill="1" applyBorder="1" applyAlignment="1" applyProtection="1">
      <alignment horizontal="center" vertical="center" wrapText="1"/>
      <protection hidden="1"/>
    </xf>
    <xf numFmtId="44" fontId="3" fillId="36" borderId="138" xfId="55" applyFont="1" applyFill="1" applyBorder="1" applyAlignment="1" applyProtection="1">
      <alignment horizontal="center" vertical="center" wrapText="1"/>
      <protection hidden="1"/>
    </xf>
    <xf numFmtId="1" fontId="3" fillId="36" borderId="139" xfId="62" applyNumberFormat="1" applyFont="1" applyFill="1" applyBorder="1" applyAlignment="1" applyProtection="1">
      <alignment horizontal="center" vertical="center" wrapText="1"/>
      <protection hidden="1"/>
    </xf>
    <xf numFmtId="9" fontId="190" fillId="48" borderId="89" xfId="0" applyNumberFormat="1" applyFont="1" applyFill="1" applyBorder="1" applyAlignment="1" applyProtection="1">
      <alignment horizontal="center" vertical="center" wrapText="1"/>
      <protection/>
    </xf>
    <xf numFmtId="0" fontId="3" fillId="36" borderId="138" xfId="61" applyFont="1" applyFill="1" applyBorder="1" applyAlignment="1" applyProtection="1">
      <alignment horizontal="center" vertical="center" wrapText="1"/>
      <protection hidden="1"/>
    </xf>
    <xf numFmtId="0" fontId="3" fillId="36" borderId="0" xfId="61" applyFont="1" applyFill="1" applyBorder="1" applyAlignment="1" applyProtection="1">
      <alignment horizontal="center" vertical="center" wrapText="1"/>
      <protection hidden="1"/>
    </xf>
    <xf numFmtId="44" fontId="24" fillId="36" borderId="32" xfId="55" applyFont="1" applyFill="1" applyBorder="1" applyAlignment="1" applyProtection="1">
      <alignment vertical="center" wrapText="1"/>
      <protection hidden="1"/>
    </xf>
    <xf numFmtId="0" fontId="24" fillId="36" borderId="32" xfId="61" applyFont="1" applyFill="1" applyBorder="1" applyAlignment="1" applyProtection="1">
      <alignment horizontal="center" vertical="center" wrapText="1"/>
      <protection hidden="1"/>
    </xf>
    <xf numFmtId="0" fontId="160" fillId="36" borderId="32" xfId="61" applyFont="1" applyFill="1" applyBorder="1" applyAlignment="1" applyProtection="1">
      <alignment horizontal="center" vertical="center" wrapText="1"/>
      <protection hidden="1"/>
    </xf>
    <xf numFmtId="0" fontId="160" fillId="0" borderId="32" xfId="0" applyFont="1" applyBorder="1" applyAlignment="1" applyProtection="1">
      <alignment/>
      <protection hidden="1"/>
    </xf>
    <xf numFmtId="44" fontId="160" fillId="36" borderId="32" xfId="55" applyFont="1" applyFill="1" applyBorder="1" applyAlignment="1" applyProtection="1">
      <alignment horizontal="center" vertical="center" wrapText="1"/>
      <protection hidden="1"/>
    </xf>
    <xf numFmtId="0" fontId="160" fillId="36" borderId="35" xfId="61" applyFont="1" applyFill="1" applyBorder="1" applyAlignment="1" applyProtection="1">
      <alignment horizontal="center" vertical="center" wrapText="1"/>
      <protection hidden="1"/>
    </xf>
    <xf numFmtId="9" fontId="58" fillId="53" borderId="26" xfId="55" applyNumberFormat="1" applyFont="1" applyFill="1" applyBorder="1" applyAlignment="1" applyProtection="1">
      <alignment horizontal="center" vertical="center" wrapText="1"/>
      <protection/>
    </xf>
    <xf numFmtId="9" fontId="193" fillId="48" borderId="27" xfId="0" applyNumberFormat="1" applyFont="1" applyFill="1" applyBorder="1" applyAlignment="1" applyProtection="1">
      <alignment horizontal="center" vertical="center" wrapText="1"/>
      <protection hidden="1"/>
    </xf>
    <xf numFmtId="9" fontId="190" fillId="48" borderId="57" xfId="0" applyNumberFormat="1" applyFont="1" applyFill="1" applyBorder="1" applyAlignment="1" applyProtection="1">
      <alignment horizontal="center" vertical="center" wrapText="1"/>
      <protection/>
    </xf>
    <xf numFmtId="9" fontId="58" fillId="48" borderId="58" xfId="62" applyNumberFormat="1" applyFont="1" applyFill="1" applyBorder="1" applyAlignment="1" applyProtection="1">
      <alignment horizontal="center" vertical="center" wrapText="1"/>
      <protection hidden="1"/>
    </xf>
    <xf numFmtId="9" fontId="10" fillId="43" borderId="131" xfId="0" applyNumberFormat="1" applyFont="1" applyFill="1" applyBorder="1" applyAlignment="1" applyProtection="1">
      <alignment horizontal="center" vertical="center" wrapText="1"/>
      <protection locked="0"/>
    </xf>
    <xf numFmtId="9" fontId="10" fillId="43" borderId="10" xfId="0" applyNumberFormat="1" applyFont="1" applyFill="1" applyBorder="1" applyAlignment="1">
      <alignment horizontal="center" vertical="center" wrapText="1"/>
    </xf>
    <xf numFmtId="9" fontId="35" fillId="54" borderId="24" xfId="0" applyNumberFormat="1" applyFont="1" applyFill="1" applyBorder="1" applyAlignment="1">
      <alignment horizontal="center" vertical="center" wrapText="1"/>
    </xf>
    <xf numFmtId="9" fontId="179" fillId="23" borderId="38" xfId="67" applyFont="1" applyFill="1" applyBorder="1" applyAlignment="1">
      <alignment horizontal="center" vertical="center" wrapText="1"/>
    </xf>
    <xf numFmtId="9" fontId="174" fillId="23" borderId="38" xfId="67" applyFont="1" applyFill="1" applyBorder="1" applyAlignment="1">
      <alignment horizontal="center" vertical="center" wrapText="1"/>
    </xf>
    <xf numFmtId="9" fontId="179" fillId="44" borderId="15" xfId="67" applyFont="1" applyFill="1" applyBorder="1" applyAlignment="1">
      <alignment horizontal="center" vertical="center" wrapText="1"/>
    </xf>
    <xf numFmtId="9" fontId="174" fillId="44" borderId="15" xfId="67" applyFont="1" applyFill="1" applyBorder="1" applyAlignment="1">
      <alignment horizontal="center" vertical="center"/>
    </xf>
    <xf numFmtId="9" fontId="179" fillId="0" borderId="0" xfId="0" applyNumberFormat="1" applyFont="1" applyFill="1" applyAlignment="1">
      <alignment horizontal="center" vertical="center"/>
    </xf>
    <xf numFmtId="9" fontId="179" fillId="0" borderId="0" xfId="0" applyNumberFormat="1" applyFont="1" applyFill="1" applyAlignment="1">
      <alignment horizontal="center"/>
    </xf>
    <xf numFmtId="9" fontId="59" fillId="52" borderId="71" xfId="45" applyNumberFormat="1" applyFont="1" applyFill="1" applyBorder="1" applyAlignment="1" applyProtection="1">
      <alignment horizontal="center" vertical="center" wrapText="1"/>
      <protection/>
    </xf>
    <xf numFmtId="9" fontId="60" fillId="39" borderId="73" xfId="45" applyNumberFormat="1" applyFont="1" applyFill="1" applyBorder="1" applyAlignment="1" applyProtection="1">
      <alignment horizontal="center" vertical="center" wrapText="1"/>
      <protection/>
    </xf>
    <xf numFmtId="9" fontId="59" fillId="52" borderId="78" xfId="45" applyNumberFormat="1" applyFont="1" applyFill="1" applyBorder="1" applyAlignment="1" applyProtection="1">
      <alignment horizontal="center" vertical="center" wrapText="1"/>
      <protection/>
    </xf>
    <xf numFmtId="9" fontId="60" fillId="39" borderId="79" xfId="45" applyNumberFormat="1" applyFont="1" applyFill="1" applyBorder="1" applyAlignment="1" applyProtection="1">
      <alignment horizontal="center" vertical="center" wrapText="1"/>
      <protection/>
    </xf>
    <xf numFmtId="9" fontId="53" fillId="44" borderId="15" xfId="67" applyFont="1" applyFill="1" applyBorder="1" applyAlignment="1" applyProtection="1">
      <alignment horizontal="center" vertical="center" wrapText="1"/>
      <protection locked="0"/>
    </xf>
    <xf numFmtId="9" fontId="175" fillId="44" borderId="15" xfId="67" applyFont="1" applyFill="1" applyBorder="1" applyAlignment="1">
      <alignment/>
    </xf>
    <xf numFmtId="9" fontId="174" fillId="44" borderId="15" xfId="67" applyFont="1" applyFill="1" applyBorder="1" applyAlignment="1" applyProtection="1">
      <alignment horizontal="center" vertical="center" wrapText="1"/>
      <protection locked="0"/>
    </xf>
    <xf numFmtId="9" fontId="54" fillId="44" borderId="15" xfId="67" applyFont="1" applyFill="1" applyBorder="1" applyAlignment="1" applyProtection="1">
      <alignment horizontal="center" vertical="center" wrapText="1"/>
      <protection locked="0"/>
    </xf>
    <xf numFmtId="9" fontId="179" fillId="44" borderId="38" xfId="67" applyFont="1" applyFill="1" applyBorder="1" applyAlignment="1">
      <alignment horizontal="center" vertical="center" wrapText="1"/>
    </xf>
    <xf numFmtId="9" fontId="53" fillId="43" borderId="51" xfId="0" applyNumberFormat="1" applyFont="1" applyFill="1" applyBorder="1" applyAlignment="1" applyProtection="1">
      <alignment horizontal="center" vertical="center" wrapText="1"/>
      <protection locked="0"/>
    </xf>
    <xf numFmtId="9" fontId="53" fillId="43" borderId="131" xfId="0" applyNumberFormat="1" applyFont="1" applyFill="1" applyBorder="1" applyAlignment="1" applyProtection="1">
      <alignment horizontal="center" vertical="center" wrapText="1"/>
      <protection locked="0"/>
    </xf>
    <xf numFmtId="9" fontId="54" fillId="43" borderId="131" xfId="0" applyNumberFormat="1" applyFont="1" applyFill="1" applyBorder="1" applyAlignment="1" applyProtection="1">
      <alignment horizontal="center" vertical="center" wrapText="1"/>
      <protection locked="0"/>
    </xf>
    <xf numFmtId="9" fontId="53" fillId="43" borderId="57" xfId="0" applyNumberFormat="1" applyFont="1" applyFill="1" applyBorder="1" applyAlignment="1" applyProtection="1">
      <alignment horizontal="center" vertical="center" wrapText="1"/>
      <protection locked="0"/>
    </xf>
    <xf numFmtId="9" fontId="54" fillId="43" borderId="57" xfId="0" applyNumberFormat="1" applyFont="1" applyFill="1" applyBorder="1" applyAlignment="1" applyProtection="1">
      <alignment horizontal="center" vertical="center" wrapText="1"/>
      <protection locked="0"/>
    </xf>
    <xf numFmtId="9" fontId="194" fillId="40" borderId="58" xfId="0" applyNumberFormat="1" applyFont="1" applyFill="1" applyBorder="1" applyAlignment="1" applyProtection="1">
      <alignment horizontal="center" vertical="center" wrapText="1"/>
      <protection locked="0"/>
    </xf>
    <xf numFmtId="9" fontId="194" fillId="40" borderId="57" xfId="67" applyFont="1" applyFill="1" applyBorder="1" applyAlignment="1" applyProtection="1">
      <alignment horizontal="center" vertical="center" wrapText="1"/>
      <protection locked="0"/>
    </xf>
    <xf numFmtId="9" fontId="174" fillId="43" borderId="89" xfId="0" applyNumberFormat="1" applyFont="1" applyFill="1" applyBorder="1" applyAlignment="1" applyProtection="1">
      <alignment horizontal="center" vertical="center" wrapText="1"/>
      <protection locked="0"/>
    </xf>
    <xf numFmtId="9" fontId="195" fillId="40" borderId="89" xfId="0" applyNumberFormat="1" applyFont="1" applyFill="1" applyBorder="1" applyAlignment="1" applyProtection="1">
      <alignment horizontal="center" vertical="center" wrapText="1"/>
      <protection locked="0"/>
    </xf>
    <xf numFmtId="9" fontId="179" fillId="43" borderId="89" xfId="0" applyNumberFormat="1" applyFont="1" applyFill="1" applyBorder="1" applyAlignment="1" applyProtection="1">
      <alignment horizontal="center" vertical="center" wrapText="1"/>
      <protection locked="0"/>
    </xf>
    <xf numFmtId="9" fontId="194" fillId="40" borderId="89" xfId="0" applyNumberFormat="1" applyFont="1" applyFill="1" applyBorder="1" applyAlignment="1" applyProtection="1">
      <alignment horizontal="center" vertical="center" wrapText="1"/>
      <protection locked="0"/>
    </xf>
    <xf numFmtId="9" fontId="10" fillId="44" borderId="15" xfId="67" applyFont="1" applyFill="1" applyBorder="1" applyAlignment="1" applyProtection="1">
      <alignment horizontal="center" vertical="center" wrapText="1"/>
      <protection locked="0"/>
    </xf>
    <xf numFmtId="9" fontId="142" fillId="44" borderId="15" xfId="67" applyFont="1" applyFill="1" applyBorder="1" applyAlignment="1" applyProtection="1">
      <alignment horizontal="center" vertical="center" wrapText="1"/>
      <protection locked="0"/>
    </xf>
    <xf numFmtId="9" fontId="194" fillId="40" borderId="58" xfId="67" applyFont="1" applyFill="1" applyBorder="1" applyAlignment="1" applyProtection="1">
      <alignment horizontal="center" vertical="center" wrapText="1"/>
      <protection locked="0"/>
    </xf>
    <xf numFmtId="9" fontId="174" fillId="44" borderId="15" xfId="67" applyFont="1" applyFill="1" applyBorder="1" applyAlignment="1">
      <alignment horizontal="center" vertical="center" wrapText="1"/>
    </xf>
    <xf numFmtId="9" fontId="53" fillId="44" borderId="15" xfId="67" applyFont="1" applyFill="1" applyBorder="1" applyAlignment="1">
      <alignment horizontal="center" vertical="center" wrapText="1"/>
    </xf>
    <xf numFmtId="9" fontId="53" fillId="87" borderId="15" xfId="67" applyFont="1" applyFill="1" applyBorder="1" applyAlignment="1">
      <alignment horizontal="center" vertical="center" wrapText="1"/>
    </xf>
    <xf numFmtId="9" fontId="174" fillId="87" borderId="15" xfId="67" applyFont="1" applyFill="1" applyBorder="1" applyAlignment="1">
      <alignment horizontal="center" vertical="center" wrapText="1"/>
    </xf>
    <xf numFmtId="9" fontId="53" fillId="43" borderId="19" xfId="0" applyNumberFormat="1" applyFont="1" applyFill="1" applyBorder="1" applyAlignment="1">
      <alignment horizontal="center" vertical="center" wrapText="1"/>
    </xf>
    <xf numFmtId="9" fontId="174" fillId="43" borderId="57" xfId="0" applyNumberFormat="1" applyFont="1" applyFill="1" applyBorder="1" applyAlignment="1">
      <alignment horizontal="center" vertical="center" wrapText="1"/>
    </xf>
    <xf numFmtId="9" fontId="195" fillId="40" borderId="90" xfId="0" applyNumberFormat="1" applyFont="1" applyFill="1" applyBorder="1" applyAlignment="1">
      <alignment horizontal="center" vertical="center" wrapText="1"/>
    </xf>
    <xf numFmtId="9" fontId="194" fillId="40" borderId="90" xfId="0" applyNumberFormat="1" applyFont="1" applyFill="1" applyBorder="1" applyAlignment="1">
      <alignment horizontal="center" vertical="center" wrapText="1"/>
    </xf>
    <xf numFmtId="9" fontId="53" fillId="43" borderId="10" xfId="0" applyNumberFormat="1" applyFont="1" applyFill="1" applyBorder="1" applyAlignment="1">
      <alignment horizontal="center" vertical="center" wrapText="1"/>
    </xf>
    <xf numFmtId="9" fontId="53" fillId="43" borderId="57" xfId="0" applyNumberFormat="1" applyFont="1" applyFill="1" applyBorder="1" applyAlignment="1">
      <alignment horizontal="center" vertical="center" wrapText="1"/>
    </xf>
    <xf numFmtId="9" fontId="194" fillId="40" borderId="57" xfId="0" applyNumberFormat="1" applyFont="1" applyFill="1" applyBorder="1" applyAlignment="1">
      <alignment horizontal="center" vertical="center" wrapText="1"/>
    </xf>
    <xf numFmtId="9" fontId="53" fillId="88" borderId="15" xfId="67" applyFont="1" applyFill="1" applyBorder="1" applyAlignment="1" applyProtection="1">
      <alignment horizontal="center" vertical="center" wrapText="1"/>
      <protection locked="0"/>
    </xf>
    <xf numFmtId="9" fontId="196" fillId="33" borderId="10" xfId="67" applyFont="1" applyFill="1" applyBorder="1" applyAlignment="1" applyProtection="1">
      <alignment horizontal="center" vertical="center" wrapText="1"/>
      <protection/>
    </xf>
    <xf numFmtId="9" fontId="197" fillId="34" borderId="10" xfId="67" applyFont="1" applyFill="1" applyBorder="1" applyAlignment="1" applyProtection="1">
      <alignment horizontal="center" vertical="center" wrapText="1"/>
      <protection/>
    </xf>
    <xf numFmtId="9" fontId="198" fillId="34" borderId="10" xfId="67" applyFont="1" applyFill="1" applyBorder="1" applyAlignment="1" applyProtection="1">
      <alignment horizontal="center" vertical="center" wrapText="1"/>
      <protection/>
    </xf>
    <xf numFmtId="1" fontId="196" fillId="33" borderId="10" xfId="0" applyNumberFormat="1" applyFont="1" applyFill="1" applyBorder="1" applyAlignment="1" applyProtection="1">
      <alignment horizontal="center" vertical="center" wrapText="1"/>
      <protection/>
    </xf>
    <xf numFmtId="9" fontId="199" fillId="44" borderId="15" xfId="67" applyFont="1" applyFill="1" applyBorder="1" applyAlignment="1">
      <alignment horizontal="center" vertical="center" wrapText="1"/>
    </xf>
    <xf numFmtId="9" fontId="2" fillId="45" borderId="10" xfId="45" applyNumberFormat="1" applyFont="1" applyFill="1" applyBorder="1" applyAlignment="1">
      <alignment horizontal="center" vertical="center" wrapText="1"/>
      <protection/>
    </xf>
    <xf numFmtId="9" fontId="2" fillId="44" borderId="15" xfId="67" applyFont="1" applyFill="1" applyBorder="1" applyAlignment="1">
      <alignment horizontal="center" vertical="center" wrapText="1"/>
    </xf>
    <xf numFmtId="9" fontId="174" fillId="43" borderId="89" xfId="0" applyNumberFormat="1" applyFont="1" applyFill="1" applyBorder="1" applyAlignment="1">
      <alignment horizontal="center" vertical="center" wrapText="1"/>
    </xf>
    <xf numFmtId="9" fontId="194" fillId="40" borderId="89" xfId="0" applyNumberFormat="1" applyFont="1" applyFill="1" applyBorder="1" applyAlignment="1">
      <alignment horizontal="center" vertical="center" wrapText="1"/>
    </xf>
    <xf numFmtId="9" fontId="174" fillId="43" borderId="10" xfId="0" applyNumberFormat="1" applyFont="1" applyFill="1" applyBorder="1" applyAlignment="1">
      <alignment horizontal="center" vertical="center" wrapText="1"/>
    </xf>
    <xf numFmtId="9" fontId="195" fillId="40" borderId="101" xfId="67" applyFont="1" applyFill="1" applyBorder="1" applyAlignment="1">
      <alignment horizontal="center" vertical="center" wrapText="1"/>
    </xf>
    <xf numFmtId="9" fontId="174" fillId="43" borderId="57" xfId="0" applyNumberFormat="1" applyFont="1" applyFill="1" applyBorder="1" applyAlignment="1" applyProtection="1">
      <alignment horizontal="center" vertical="center" wrapText="1"/>
      <protection/>
    </xf>
    <xf numFmtId="9" fontId="194" fillId="40" borderId="58" xfId="67" applyFont="1" applyFill="1" applyBorder="1" applyAlignment="1" applyProtection="1">
      <alignment horizontal="center" vertical="center" wrapText="1"/>
      <protection/>
    </xf>
    <xf numFmtId="9" fontId="194" fillId="40" borderId="58" xfId="0" applyNumberFormat="1" applyFont="1" applyFill="1" applyBorder="1" applyAlignment="1" applyProtection="1">
      <alignment horizontal="center" vertical="center" wrapText="1"/>
      <protection/>
    </xf>
    <xf numFmtId="9" fontId="174" fillId="44" borderId="38" xfId="67" applyFont="1" applyFill="1" applyBorder="1" applyAlignment="1">
      <alignment horizontal="center" vertical="center" wrapText="1"/>
    </xf>
    <xf numFmtId="9" fontId="53" fillId="43" borderId="10" xfId="0" applyNumberFormat="1" applyFont="1" applyFill="1" applyBorder="1" applyAlignment="1" applyProtection="1">
      <alignment horizontal="center" vertical="center" wrapText="1"/>
      <protection/>
    </xf>
    <xf numFmtId="9" fontId="195" fillId="40" borderId="57" xfId="67" applyFont="1" applyFill="1" applyBorder="1" applyAlignment="1" applyProtection="1">
      <alignment horizontal="center" vertical="center" wrapText="1"/>
      <protection/>
    </xf>
    <xf numFmtId="0" fontId="174" fillId="43" borderId="57" xfId="0" applyFont="1" applyFill="1" applyBorder="1" applyAlignment="1" applyProtection="1">
      <alignment horizontal="center" vertical="center" wrapText="1"/>
      <protection/>
    </xf>
    <xf numFmtId="0" fontId="194" fillId="40" borderId="90" xfId="0" applyFont="1" applyFill="1" applyBorder="1" applyAlignment="1" applyProtection="1">
      <alignment horizontal="center" vertical="center" wrapText="1"/>
      <protection/>
    </xf>
    <xf numFmtId="9" fontId="194" fillId="40" borderId="90" xfId="0" applyNumberFormat="1" applyFont="1" applyFill="1" applyBorder="1" applyAlignment="1" applyProtection="1">
      <alignment horizontal="center" vertical="center" wrapText="1"/>
      <protection/>
    </xf>
    <xf numFmtId="9" fontId="53" fillId="44" borderId="15" xfId="67" applyFont="1" applyFill="1" applyBorder="1" applyAlignment="1" applyProtection="1">
      <alignment horizontal="center" vertical="center" wrapText="1"/>
      <protection/>
    </xf>
    <xf numFmtId="9" fontId="174" fillId="44" borderId="15" xfId="67" applyFont="1" applyFill="1" applyBorder="1" applyAlignment="1" applyProtection="1">
      <alignment horizontal="center" vertical="center" wrapText="1"/>
      <protection/>
    </xf>
    <xf numFmtId="9" fontId="174" fillId="43" borderId="10" xfId="0" applyNumberFormat="1" applyFont="1" applyFill="1" applyBorder="1" applyAlignment="1" applyProtection="1">
      <alignment horizontal="center" vertical="center" wrapText="1"/>
      <protection/>
    </xf>
    <xf numFmtId="9" fontId="195" fillId="40" borderId="57" xfId="0" applyNumberFormat="1" applyFont="1" applyFill="1" applyBorder="1" applyAlignment="1" applyProtection="1">
      <alignment horizontal="center" vertical="center" wrapText="1"/>
      <protection/>
    </xf>
    <xf numFmtId="9" fontId="200" fillId="44" borderId="15" xfId="67" applyFont="1" applyFill="1" applyBorder="1" applyAlignment="1" applyProtection="1">
      <alignment horizontal="center" vertical="center"/>
      <protection hidden="1"/>
    </xf>
    <xf numFmtId="9" fontId="201" fillId="44" borderId="15" xfId="67" applyFont="1" applyFill="1" applyBorder="1" applyAlignment="1" applyProtection="1">
      <alignment horizontal="center" vertical="center"/>
      <protection hidden="1"/>
    </xf>
    <xf numFmtId="9" fontId="201" fillId="43" borderId="24" xfId="0" applyNumberFormat="1" applyFont="1" applyFill="1" applyBorder="1" applyAlignment="1" applyProtection="1">
      <alignment horizontal="center" vertical="center" wrapText="1"/>
      <protection hidden="1"/>
    </xf>
    <xf numFmtId="9" fontId="202" fillId="40" borderId="25" xfId="0" applyNumberFormat="1" applyFont="1" applyFill="1" applyBorder="1" applyAlignment="1" applyProtection="1">
      <alignment horizontal="center" vertical="center" wrapText="1"/>
      <protection hidden="1"/>
    </xf>
    <xf numFmtId="9" fontId="201" fillId="43" borderId="19" xfId="0" applyNumberFormat="1" applyFont="1" applyFill="1" applyBorder="1" applyAlignment="1" applyProtection="1">
      <alignment horizontal="center" vertical="center" wrapText="1"/>
      <protection hidden="1"/>
    </xf>
    <xf numFmtId="9" fontId="18" fillId="44" borderId="15" xfId="67" applyFont="1" applyFill="1" applyBorder="1" applyAlignment="1" applyProtection="1">
      <alignment horizontal="center" vertical="center"/>
      <protection hidden="1"/>
    </xf>
    <xf numFmtId="9" fontId="56" fillId="44" borderId="15" xfId="67" applyFont="1" applyFill="1" applyBorder="1" applyAlignment="1">
      <alignment horizontal="center" vertical="center" wrapText="1"/>
    </xf>
    <xf numFmtId="9" fontId="26" fillId="54" borderId="19" xfId="0" applyNumberFormat="1" applyFont="1" applyFill="1" applyBorder="1" applyAlignment="1">
      <alignment horizontal="center" vertical="center" wrapText="1"/>
    </xf>
    <xf numFmtId="9" fontId="61" fillId="79" borderId="100" xfId="67" applyFont="1" applyFill="1" applyBorder="1" applyAlignment="1">
      <alignment horizontal="center" vertical="center" wrapText="1"/>
    </xf>
    <xf numFmtId="9" fontId="61" fillId="79" borderId="100" xfId="0" applyNumberFormat="1" applyFont="1" applyFill="1" applyBorder="1" applyAlignment="1">
      <alignment horizontal="center" vertical="center" wrapText="1"/>
    </xf>
    <xf numFmtId="9" fontId="174" fillId="43" borderId="15" xfId="0" applyNumberFormat="1" applyFont="1" applyFill="1" applyBorder="1" applyAlignment="1" applyProtection="1">
      <alignment horizontal="center" vertical="center" wrapText="1"/>
      <protection hidden="1"/>
    </xf>
    <xf numFmtId="9" fontId="60" fillId="39" borderId="15" xfId="67" applyFont="1" applyFill="1" applyBorder="1" applyAlignment="1" applyProtection="1">
      <alignment horizontal="center" vertical="center" wrapText="1"/>
      <protection/>
    </xf>
    <xf numFmtId="9" fontId="175" fillId="44" borderId="15" xfId="67" applyFont="1" applyFill="1" applyBorder="1" applyAlignment="1">
      <alignment horizontal="center" vertical="center"/>
    </xf>
    <xf numFmtId="9" fontId="174" fillId="43" borderId="38" xfId="0" applyNumberFormat="1" applyFont="1" applyFill="1" applyBorder="1" applyAlignment="1" applyProtection="1">
      <alignment horizontal="center" vertical="center" wrapText="1"/>
      <protection hidden="1"/>
    </xf>
    <xf numFmtId="9" fontId="138" fillId="44" borderId="15" xfId="67" applyFont="1" applyFill="1" applyBorder="1" applyAlignment="1">
      <alignment horizontal="center" vertical="center"/>
    </xf>
    <xf numFmtId="9" fontId="53" fillId="43" borderId="38" xfId="0" applyNumberFormat="1" applyFont="1" applyFill="1" applyBorder="1" applyAlignment="1" applyProtection="1">
      <alignment horizontal="center" vertical="center" wrapText="1"/>
      <protection hidden="1"/>
    </xf>
    <xf numFmtId="9" fontId="53" fillId="52" borderId="15" xfId="45" applyNumberFormat="1" applyFont="1" applyFill="1" applyBorder="1" applyAlignment="1" applyProtection="1">
      <alignment horizontal="center" vertical="center" wrapText="1"/>
      <protection/>
    </xf>
    <xf numFmtId="9" fontId="195" fillId="39" borderId="15" xfId="45" applyNumberFormat="1" applyFont="1" applyFill="1" applyBorder="1" applyAlignment="1" applyProtection="1">
      <alignment horizontal="center" vertical="center" wrapText="1"/>
      <protection/>
    </xf>
    <xf numFmtId="9" fontId="53" fillId="44" borderId="15" xfId="67" applyFont="1" applyFill="1" applyBorder="1" applyAlignment="1">
      <alignment horizontal="center" vertical="center"/>
    </xf>
    <xf numFmtId="0" fontId="174" fillId="43" borderId="89" xfId="0" applyFont="1" applyFill="1" applyBorder="1" applyAlignment="1" applyProtection="1">
      <alignment horizontal="center" vertical="center" wrapText="1"/>
      <protection/>
    </xf>
    <xf numFmtId="9" fontId="174" fillId="43" borderId="89" xfId="0" applyNumberFormat="1" applyFont="1" applyFill="1" applyBorder="1" applyAlignment="1" applyProtection="1">
      <alignment horizontal="center" vertical="center" wrapText="1"/>
      <protection/>
    </xf>
    <xf numFmtId="9" fontId="195" fillId="40" borderId="89" xfId="0" applyNumberFormat="1" applyFont="1" applyFill="1" applyBorder="1" applyAlignment="1" applyProtection="1">
      <alignment horizontal="center" vertical="center" wrapText="1"/>
      <protection/>
    </xf>
    <xf numFmtId="9" fontId="195" fillId="40" borderId="89" xfId="67" applyFont="1" applyFill="1" applyBorder="1" applyAlignment="1" applyProtection="1">
      <alignment horizontal="center" vertical="center" wrapText="1"/>
      <protection/>
    </xf>
    <xf numFmtId="9" fontId="201" fillId="44" borderId="15" xfId="67" applyFont="1" applyFill="1" applyBorder="1" applyAlignment="1">
      <alignment horizontal="center" vertical="center"/>
    </xf>
    <xf numFmtId="9" fontId="201" fillId="47" borderId="19" xfId="67" applyFont="1" applyFill="1" applyBorder="1" applyAlignment="1">
      <alignment horizontal="center" vertical="center" wrapText="1"/>
    </xf>
    <xf numFmtId="9" fontId="203" fillId="47" borderId="19" xfId="67" applyFont="1" applyFill="1" applyBorder="1" applyAlignment="1">
      <alignment horizontal="center" vertical="center" wrapText="1"/>
    </xf>
    <xf numFmtId="9" fontId="202" fillId="40" borderId="115" xfId="67" applyFont="1" applyFill="1" applyBorder="1" applyAlignment="1" applyProtection="1">
      <alignment horizontal="center" vertical="center" wrapText="1"/>
      <protection hidden="1"/>
    </xf>
    <xf numFmtId="9" fontId="158" fillId="44" borderId="15" xfId="67" applyFont="1" applyFill="1" applyBorder="1" applyAlignment="1">
      <alignment horizontal="center" vertical="center"/>
    </xf>
    <xf numFmtId="9" fontId="203" fillId="47" borderId="24" xfId="67" applyFont="1" applyFill="1" applyBorder="1" applyAlignment="1">
      <alignment horizontal="center" vertical="center" wrapText="1"/>
    </xf>
    <xf numFmtId="9" fontId="202" fillId="40" borderId="25" xfId="67" applyFont="1" applyFill="1" applyBorder="1" applyAlignment="1" applyProtection="1">
      <alignment horizontal="center" vertical="center" wrapText="1"/>
      <protection hidden="1"/>
    </xf>
    <xf numFmtId="0" fontId="201" fillId="44" borderId="15" xfId="0" applyFont="1" applyFill="1" applyBorder="1" applyAlignment="1">
      <alignment horizontal="center" vertical="center"/>
    </xf>
    <xf numFmtId="174" fontId="18" fillId="47" borderId="19" xfId="65" applyNumberFormat="1" applyFont="1" applyFill="1" applyBorder="1" applyAlignment="1">
      <alignment horizontal="center" vertical="center" wrapText="1"/>
      <protection/>
    </xf>
    <xf numFmtId="9" fontId="18" fillId="47" borderId="19" xfId="67" applyFont="1" applyFill="1" applyBorder="1" applyAlignment="1">
      <alignment horizontal="center" vertical="center" wrapText="1"/>
    </xf>
    <xf numFmtId="9" fontId="201" fillId="43" borderId="111" xfId="67" applyFont="1" applyFill="1" applyBorder="1" applyAlignment="1" applyProtection="1">
      <alignment horizontal="center" vertical="center" wrapText="1"/>
      <protection hidden="1"/>
    </xf>
    <xf numFmtId="0" fontId="14" fillId="39" borderId="142" xfId="45" applyFont="1" applyFill="1" applyBorder="1" applyAlignment="1" applyProtection="1">
      <alignment horizontal="center" vertical="center" wrapText="1"/>
      <protection/>
    </xf>
    <xf numFmtId="0" fontId="14" fillId="39" borderId="143" xfId="45" applyFont="1" applyFill="1" applyBorder="1" applyAlignment="1" applyProtection="1">
      <alignment horizontal="center" vertical="center" wrapText="1"/>
      <protection/>
    </xf>
    <xf numFmtId="0" fontId="14" fillId="39" borderId="144" xfId="45" applyFont="1" applyFill="1" applyBorder="1" applyAlignment="1" applyProtection="1">
      <alignment horizontal="center" vertical="center" wrapText="1"/>
      <protection/>
    </xf>
    <xf numFmtId="0" fontId="14" fillId="39" borderId="145" xfId="45" applyFont="1" applyFill="1" applyBorder="1" applyAlignment="1" applyProtection="1">
      <alignment horizontal="center" vertical="center" wrapText="1"/>
      <protection/>
    </xf>
    <xf numFmtId="0" fontId="142" fillId="37" borderId="92" xfId="62" applyFont="1" applyFill="1" applyBorder="1" applyAlignment="1" applyProtection="1">
      <alignment horizontal="center" vertical="center" wrapText="1"/>
      <protection hidden="1"/>
    </xf>
    <xf numFmtId="0" fontId="16" fillId="69" borderId="146" xfId="45" applyFont="1" applyFill="1" applyBorder="1" applyAlignment="1" applyProtection="1">
      <alignment horizontal="center" vertical="center" wrapText="1"/>
      <protection/>
    </xf>
    <xf numFmtId="0" fontId="16" fillId="69" borderId="147" xfId="45" applyFont="1" applyFill="1" applyBorder="1" applyAlignment="1" applyProtection="1">
      <alignment horizontal="center" vertical="center" wrapText="1"/>
      <protection/>
    </xf>
    <xf numFmtId="0" fontId="16" fillId="69" borderId="148" xfId="45" applyFont="1" applyFill="1" applyBorder="1" applyAlignment="1" applyProtection="1">
      <alignment horizontal="center" vertical="center" wrapText="1"/>
      <protection/>
    </xf>
    <xf numFmtId="0" fontId="14" fillId="39" borderId="74" xfId="45" applyFont="1" applyFill="1" applyBorder="1" applyAlignment="1" applyProtection="1">
      <alignment horizontal="center" vertical="center" wrapText="1"/>
      <protection/>
    </xf>
    <xf numFmtId="0" fontId="14" fillId="39" borderId="149" xfId="45" applyFont="1" applyFill="1" applyBorder="1" applyAlignment="1" applyProtection="1">
      <alignment horizontal="center" vertical="center" wrapText="1"/>
      <protection/>
    </xf>
    <xf numFmtId="0" fontId="142" fillId="52" borderId="92" xfId="45" applyFont="1" applyFill="1" applyBorder="1" applyAlignment="1" applyProtection="1">
      <alignment horizontal="center" vertical="center" wrapText="1"/>
      <protection/>
    </xf>
    <xf numFmtId="0" fontId="142" fillId="52" borderId="93" xfId="45" applyFont="1" applyFill="1" applyBorder="1" applyAlignment="1" applyProtection="1">
      <alignment horizontal="center" vertical="center" wrapText="1"/>
      <protection/>
    </xf>
    <xf numFmtId="0" fontId="142" fillId="52" borderId="144" xfId="45" applyFont="1" applyFill="1" applyBorder="1" applyAlignment="1" applyProtection="1">
      <alignment horizontal="center" vertical="center" wrapText="1"/>
      <protection/>
    </xf>
    <xf numFmtId="0" fontId="142" fillId="38" borderId="150" xfId="62" applyFont="1" applyFill="1" applyBorder="1" applyAlignment="1" applyProtection="1">
      <alignment horizontal="center" vertical="center" wrapText="1"/>
      <protection hidden="1"/>
    </xf>
    <xf numFmtId="0" fontId="142" fillId="38" borderId="151" xfId="62" applyFont="1" applyFill="1" applyBorder="1" applyAlignment="1" applyProtection="1">
      <alignment horizontal="center" vertical="center" wrapText="1"/>
      <protection hidden="1"/>
    </xf>
    <xf numFmtId="0" fontId="16" fillId="52" borderId="146" xfId="45" applyFont="1" applyFill="1" applyBorder="1" applyAlignment="1" applyProtection="1">
      <alignment horizontal="center" vertical="center" wrapText="1"/>
      <protection/>
    </xf>
    <xf numFmtId="0" fontId="16" fillId="52" borderId="147" xfId="45" applyFont="1" applyFill="1" applyBorder="1" applyAlignment="1" applyProtection="1">
      <alignment horizontal="center" vertical="center" wrapText="1"/>
      <protection/>
    </xf>
    <xf numFmtId="0" fontId="16" fillId="52" borderId="148" xfId="45" applyFont="1" applyFill="1" applyBorder="1" applyAlignment="1" applyProtection="1">
      <alignment horizontal="center" vertical="center" wrapText="1"/>
      <protection/>
    </xf>
    <xf numFmtId="0" fontId="16" fillId="89" borderId="46" xfId="45" applyFont="1" applyFill="1" applyBorder="1" applyAlignment="1" applyProtection="1">
      <alignment horizontal="center" vertical="center" wrapText="1"/>
      <protection/>
    </xf>
    <xf numFmtId="0" fontId="16" fillId="89" borderId="0" xfId="45" applyFont="1" applyFill="1" applyBorder="1" applyAlignment="1" applyProtection="1">
      <alignment horizontal="center" vertical="center" wrapText="1"/>
      <protection/>
    </xf>
    <xf numFmtId="0" fontId="16" fillId="89" borderId="44" xfId="45" applyFont="1" applyFill="1" applyBorder="1" applyAlignment="1" applyProtection="1">
      <alignment horizontal="center" vertical="center" wrapText="1"/>
      <protection/>
    </xf>
    <xf numFmtId="0" fontId="142" fillId="57" borderId="11" xfId="45" applyFont="1" applyFill="1" applyBorder="1" applyAlignment="1" applyProtection="1">
      <alignment horizontal="center" vertical="center" wrapText="1"/>
      <protection/>
    </xf>
    <xf numFmtId="0" fontId="142" fillId="57" borderId="50" xfId="45" applyFont="1" applyFill="1" applyBorder="1" applyAlignment="1" applyProtection="1">
      <alignment horizontal="center" vertical="center" wrapText="1"/>
      <protection/>
    </xf>
    <xf numFmtId="0" fontId="16" fillId="68" borderId="61" xfId="45" applyFont="1" applyFill="1" applyBorder="1" applyAlignment="1" applyProtection="1">
      <alignment horizontal="center" vertical="center" wrapText="1"/>
      <protection/>
    </xf>
    <xf numFmtId="0" fontId="16" fillId="68" borderId="135" xfId="45" applyFont="1" applyFill="1" applyBorder="1" applyAlignment="1" applyProtection="1">
      <alignment horizontal="center" vertical="center" wrapText="1"/>
      <protection/>
    </xf>
    <xf numFmtId="0" fontId="16" fillId="68" borderId="149" xfId="45" applyFont="1" applyFill="1" applyBorder="1" applyAlignment="1" applyProtection="1">
      <alignment horizontal="center" vertical="center" wrapText="1"/>
      <protection/>
    </xf>
    <xf numFmtId="0" fontId="142" fillId="0" borderId="152" xfId="45" applyFont="1" applyFill="1" applyBorder="1" applyAlignment="1" applyProtection="1">
      <alignment horizontal="center" vertical="center" wrapText="1"/>
      <protection/>
    </xf>
    <xf numFmtId="0" fontId="142" fillId="0" borderId="153" xfId="45" applyFont="1" applyFill="1" applyBorder="1" applyAlignment="1" applyProtection="1">
      <alignment horizontal="center" vertical="center" wrapText="1"/>
      <protection/>
    </xf>
    <xf numFmtId="0" fontId="142" fillId="0" borderId="154" xfId="45" applyFont="1" applyFill="1" applyBorder="1" applyAlignment="1" applyProtection="1">
      <alignment horizontal="center" vertical="center" wrapText="1"/>
      <protection/>
    </xf>
    <xf numFmtId="0" fontId="142" fillId="0" borderId="23" xfId="45" applyFont="1" applyFill="1" applyBorder="1" applyAlignment="1" applyProtection="1">
      <alignment horizontal="center" vertical="center" wrapText="1"/>
      <protection/>
    </xf>
    <xf numFmtId="0" fontId="142" fillId="38" borderId="52" xfId="62" applyFont="1" applyFill="1" applyBorder="1" applyAlignment="1" applyProtection="1">
      <alignment horizontal="center" vertical="center" wrapText="1"/>
      <protection hidden="1"/>
    </xf>
    <xf numFmtId="0" fontId="142" fillId="38" borderId="59" xfId="62" applyFont="1" applyFill="1" applyBorder="1" applyAlignment="1" applyProtection="1">
      <alignment horizontal="center" vertical="center" wrapText="1"/>
      <protection hidden="1"/>
    </xf>
    <xf numFmtId="0" fontId="10" fillId="68" borderId="135" xfId="45" applyFont="1" applyFill="1" applyBorder="1" applyAlignment="1" applyProtection="1">
      <alignment horizontal="center" vertical="center" wrapText="1"/>
      <protection/>
    </xf>
    <xf numFmtId="0" fontId="10" fillId="68" borderId="149" xfId="45" applyFont="1" applyFill="1" applyBorder="1" applyAlignment="1" applyProtection="1">
      <alignment horizontal="center" vertical="center" wrapText="1"/>
      <protection/>
    </xf>
    <xf numFmtId="0" fontId="10" fillId="68" borderId="155" xfId="45" applyFont="1" applyFill="1" applyBorder="1" applyAlignment="1" applyProtection="1">
      <alignment horizontal="center" vertical="center" wrapText="1"/>
      <protection/>
    </xf>
    <xf numFmtId="0" fontId="142" fillId="55" borderId="152" xfId="45" applyFont="1" applyFill="1" applyBorder="1" applyAlignment="1" applyProtection="1">
      <alignment horizontal="center" vertical="center" wrapText="1"/>
      <protection/>
    </xf>
    <xf numFmtId="0" fontId="142" fillId="55" borderId="23" xfId="45" applyFont="1" applyFill="1" applyBorder="1" applyAlignment="1" applyProtection="1">
      <alignment horizontal="center" vertical="center" wrapText="1"/>
      <protection/>
    </xf>
    <xf numFmtId="0" fontId="142" fillId="57" borderId="152" xfId="45" applyFont="1" applyFill="1" applyBorder="1" applyAlignment="1" applyProtection="1">
      <alignment horizontal="center" vertical="center" wrapText="1"/>
      <protection/>
    </xf>
    <xf numFmtId="0" fontId="142" fillId="57" borderId="23" xfId="45" applyFont="1" applyFill="1" applyBorder="1" applyAlignment="1" applyProtection="1">
      <alignment horizontal="center" vertical="center" wrapText="1"/>
      <protection/>
    </xf>
    <xf numFmtId="0" fontId="10" fillId="0" borderId="85" xfId="65" applyFont="1" applyBorder="1" applyAlignment="1" applyProtection="1">
      <alignment horizontal="center" vertical="center" wrapText="1"/>
      <protection/>
    </xf>
    <xf numFmtId="0" fontId="10" fillId="0" borderId="39" xfId="65" applyFont="1" applyBorder="1" applyAlignment="1" applyProtection="1">
      <alignment horizontal="center" vertical="center"/>
      <protection/>
    </xf>
    <xf numFmtId="0" fontId="10" fillId="0" borderId="56" xfId="65" applyFont="1" applyBorder="1" applyAlignment="1" applyProtection="1">
      <alignment horizontal="center" vertical="center"/>
      <protection/>
    </xf>
    <xf numFmtId="0" fontId="10" fillId="0" borderId="11" xfId="65" applyFont="1" applyBorder="1" applyAlignment="1" applyProtection="1">
      <alignment horizontal="center" vertical="center"/>
      <protection/>
    </xf>
    <xf numFmtId="0" fontId="10" fillId="0" borderId="0" xfId="65" applyFont="1" applyBorder="1" applyAlignment="1" applyProtection="1">
      <alignment horizontal="center" vertical="center"/>
      <protection/>
    </xf>
    <xf numFmtId="0" fontId="10" fillId="0" borderId="10" xfId="65" applyFont="1" applyBorder="1" applyAlignment="1" applyProtection="1">
      <alignment horizontal="center" vertical="center"/>
      <protection/>
    </xf>
    <xf numFmtId="0" fontId="10" fillId="0" borderId="50" xfId="65" applyFont="1" applyBorder="1" applyAlignment="1" applyProtection="1">
      <alignment horizontal="center" vertical="center"/>
      <protection/>
    </xf>
    <xf numFmtId="0" fontId="10" fillId="0" borderId="54" xfId="65" applyFont="1" applyBorder="1" applyAlignment="1" applyProtection="1">
      <alignment horizontal="center" vertical="center"/>
      <protection/>
    </xf>
    <xf numFmtId="0" fontId="10" fillId="0" borderId="57" xfId="65" applyFont="1" applyBorder="1" applyAlignment="1" applyProtection="1">
      <alignment horizontal="center" vertical="center"/>
      <protection/>
    </xf>
    <xf numFmtId="0" fontId="10" fillId="0" borderId="85" xfId="65" applyFont="1" applyBorder="1" applyAlignment="1" applyProtection="1">
      <alignment horizontal="center" vertical="center"/>
      <protection/>
    </xf>
    <xf numFmtId="0" fontId="142" fillId="37" borderId="63" xfId="62" applyFont="1" applyFill="1" applyBorder="1" applyAlignment="1" applyProtection="1">
      <alignment horizontal="center" vertical="center" wrapText="1"/>
      <protection hidden="1"/>
    </xf>
    <xf numFmtId="0" fontId="142" fillId="57" borderId="156" xfId="45" applyFont="1" applyFill="1" applyBorder="1" applyAlignment="1" applyProtection="1">
      <alignment horizontal="center" vertical="center" wrapText="1"/>
      <protection/>
    </xf>
    <xf numFmtId="0" fontId="141" fillId="0" borderId="85" xfId="0" applyFont="1" applyBorder="1" applyAlignment="1" applyProtection="1">
      <alignment horizontal="center"/>
      <protection/>
    </xf>
    <xf numFmtId="0" fontId="141" fillId="0" borderId="39" xfId="0" applyFont="1" applyBorder="1" applyAlignment="1" applyProtection="1">
      <alignment horizontal="center"/>
      <protection/>
    </xf>
    <xf numFmtId="0" fontId="141" fillId="0" borderId="56" xfId="0" applyFont="1" applyBorder="1" applyAlignment="1" applyProtection="1">
      <alignment horizontal="center"/>
      <protection/>
    </xf>
    <xf numFmtId="0" fontId="141" fillId="0" borderId="11" xfId="0" applyFont="1" applyBorder="1" applyAlignment="1" applyProtection="1">
      <alignment horizontal="center"/>
      <protection/>
    </xf>
    <xf numFmtId="0" fontId="141" fillId="0" borderId="0" xfId="0" applyFont="1" applyBorder="1" applyAlignment="1" applyProtection="1">
      <alignment horizontal="center"/>
      <protection/>
    </xf>
    <xf numFmtId="0" fontId="141" fillId="0" borderId="10" xfId="0" applyFont="1" applyBorder="1" applyAlignment="1" applyProtection="1">
      <alignment horizontal="center"/>
      <protection/>
    </xf>
    <xf numFmtId="0" fontId="141" fillId="0" borderId="50" xfId="0" applyFont="1" applyBorder="1" applyAlignment="1" applyProtection="1">
      <alignment horizontal="center"/>
      <protection/>
    </xf>
    <xf numFmtId="0" fontId="141" fillId="0" borderId="54" xfId="0" applyFont="1" applyBorder="1" applyAlignment="1" applyProtection="1">
      <alignment horizontal="center"/>
      <protection/>
    </xf>
    <xf numFmtId="0" fontId="141" fillId="0" borderId="57" xfId="0" applyFont="1" applyBorder="1" applyAlignment="1" applyProtection="1">
      <alignment horizontal="center"/>
      <protection/>
    </xf>
    <xf numFmtId="167" fontId="3" fillId="37" borderId="15" xfId="55" applyNumberFormat="1" applyFont="1" applyFill="1" applyBorder="1" applyAlignment="1" applyProtection="1">
      <alignment horizontal="center" vertical="center" wrapText="1"/>
      <protection hidden="1"/>
    </xf>
    <xf numFmtId="167" fontId="3" fillId="37" borderId="26" xfId="55" applyNumberFormat="1" applyFont="1" applyFill="1" applyBorder="1" applyAlignment="1" applyProtection="1">
      <alignment horizontal="center" vertical="center" wrapText="1"/>
      <protection hidden="1"/>
    </xf>
    <xf numFmtId="0" fontId="139" fillId="77" borderId="13" xfId="0" applyFont="1" applyFill="1" applyBorder="1" applyAlignment="1" applyProtection="1">
      <alignment horizontal="center" vertical="center" wrapText="1"/>
      <protection/>
    </xf>
    <xf numFmtId="0" fontId="139" fillId="77" borderId="14" xfId="0" applyFont="1" applyFill="1" applyBorder="1" applyAlignment="1" applyProtection="1">
      <alignment horizontal="center" vertical="center" wrapText="1"/>
      <protection/>
    </xf>
    <xf numFmtId="0" fontId="14" fillId="39" borderId="146" xfId="45" applyFont="1" applyFill="1" applyBorder="1" applyAlignment="1" applyProtection="1">
      <alignment horizontal="center" vertical="center" wrapText="1"/>
      <protection/>
    </xf>
    <xf numFmtId="0" fontId="14" fillId="39" borderId="147" xfId="45" applyFont="1" applyFill="1" applyBorder="1" applyAlignment="1" applyProtection="1">
      <alignment horizontal="center" vertical="center" wrapText="1"/>
      <protection/>
    </xf>
    <xf numFmtId="0" fontId="14" fillId="39" borderId="148" xfId="45" applyFont="1" applyFill="1" applyBorder="1" applyAlignment="1" applyProtection="1">
      <alignment horizontal="center" vertical="center" wrapText="1"/>
      <protection/>
    </xf>
    <xf numFmtId="0" fontId="14" fillId="39" borderId="157" xfId="45" applyFont="1" applyFill="1" applyBorder="1" applyAlignment="1" applyProtection="1">
      <alignment horizontal="center" vertical="center" wrapText="1"/>
      <protection/>
    </xf>
    <xf numFmtId="0" fontId="15" fillId="0" borderId="74" xfId="45" applyFont="1" applyBorder="1" applyAlignment="1" applyProtection="1">
      <alignment horizontal="center" vertical="center" wrapText="1"/>
      <protection/>
    </xf>
    <xf numFmtId="0" fontId="15" fillId="0" borderId="62" xfId="45" applyFont="1" applyBorder="1" applyAlignment="1" applyProtection="1">
      <alignment horizontal="center" vertical="center" wrapText="1"/>
      <protection/>
    </xf>
    <xf numFmtId="0" fontId="15" fillId="0" borderId="75" xfId="45" applyFont="1" applyBorder="1" applyAlignment="1" applyProtection="1">
      <alignment horizontal="center" vertical="center" wrapText="1"/>
      <protection/>
    </xf>
    <xf numFmtId="0" fontId="43" fillId="52" borderId="61" xfId="45" applyFont="1" applyFill="1" applyBorder="1" applyAlignment="1" applyProtection="1">
      <alignment horizontal="center" vertical="center" wrapText="1"/>
      <protection/>
    </xf>
    <xf numFmtId="0" fontId="43" fillId="52" borderId="135" xfId="45" applyFont="1" applyFill="1" applyBorder="1" applyAlignment="1" applyProtection="1">
      <alignment horizontal="center" vertical="center" wrapText="1"/>
      <protection/>
    </xf>
    <xf numFmtId="0" fontId="12" fillId="52" borderId="135" xfId="45" applyFont="1" applyFill="1" applyBorder="1" applyAlignment="1" applyProtection="1">
      <alignment horizontal="center" vertical="center" wrapText="1"/>
      <protection/>
    </xf>
    <xf numFmtId="0" fontId="12" fillId="52" borderId="155" xfId="45" applyFont="1" applyFill="1" applyBorder="1" applyAlignment="1" applyProtection="1">
      <alignment horizontal="center" vertical="center" wrapText="1"/>
      <protection/>
    </xf>
    <xf numFmtId="0" fontId="10" fillId="68" borderId="137" xfId="45" applyFont="1" applyFill="1" applyBorder="1" applyAlignment="1" applyProtection="1">
      <alignment horizontal="center" vertical="center" wrapText="1"/>
      <protection/>
    </xf>
    <xf numFmtId="0" fontId="142" fillId="57" borderId="158" xfId="45" applyFont="1" applyFill="1" applyBorder="1" applyAlignment="1" applyProtection="1">
      <alignment horizontal="center" vertical="center" wrapText="1"/>
      <protection/>
    </xf>
    <xf numFmtId="0" fontId="16" fillId="52" borderId="46" xfId="45" applyFont="1" applyFill="1" applyBorder="1" applyAlignment="1" applyProtection="1">
      <alignment horizontal="center" vertical="center" wrapText="1"/>
      <protection/>
    </xf>
    <xf numFmtId="0" fontId="16" fillId="52" borderId="0" xfId="45" applyFont="1" applyFill="1" applyBorder="1" applyAlignment="1" applyProtection="1">
      <alignment horizontal="center" vertical="center" wrapText="1"/>
      <protection/>
    </xf>
    <xf numFmtId="0" fontId="16" fillId="52" borderId="44" xfId="45" applyFont="1" applyFill="1" applyBorder="1" applyAlignment="1" applyProtection="1">
      <alignment horizontal="center" vertical="center" wrapText="1"/>
      <protection/>
    </xf>
    <xf numFmtId="0" fontId="142" fillId="52" borderId="142" xfId="45" applyFont="1" applyFill="1" applyBorder="1" applyAlignment="1" applyProtection="1">
      <alignment horizontal="center" vertical="center" wrapText="1"/>
      <protection/>
    </xf>
    <xf numFmtId="0" fontId="142" fillId="52" borderId="143" xfId="45" applyFont="1" applyFill="1" applyBorder="1" applyAlignment="1" applyProtection="1">
      <alignment horizontal="center" vertical="center" wrapText="1"/>
      <protection/>
    </xf>
    <xf numFmtId="0" fontId="10" fillId="74" borderId="13" xfId="0" applyFont="1" applyFill="1" applyBorder="1" applyAlignment="1" applyProtection="1">
      <alignment horizontal="center" vertical="center" wrapText="1"/>
      <protection locked="0"/>
    </xf>
    <xf numFmtId="0" fontId="10" fillId="74" borderId="14" xfId="0" applyFont="1" applyFill="1" applyBorder="1" applyAlignment="1" applyProtection="1">
      <alignment horizontal="center" vertical="center" wrapText="1"/>
      <protection locked="0"/>
    </xf>
    <xf numFmtId="0" fontId="10" fillId="74" borderId="58" xfId="0" applyFont="1" applyFill="1" applyBorder="1" applyAlignment="1" applyProtection="1">
      <alignment horizontal="center" vertical="center" wrapText="1"/>
      <protection locked="0"/>
    </xf>
    <xf numFmtId="0" fontId="10" fillId="36" borderId="51" xfId="61" applyFont="1" applyFill="1" applyBorder="1" applyAlignment="1" applyProtection="1">
      <alignment horizontal="center" vertical="center" wrapText="1"/>
      <protection hidden="1" locked="0"/>
    </xf>
    <xf numFmtId="0" fontId="10" fillId="38" borderId="51" xfId="61" applyFont="1" applyFill="1" applyBorder="1" applyAlignment="1" applyProtection="1" quotePrefix="1">
      <alignment horizontal="center" vertical="center" wrapText="1"/>
      <protection hidden="1" locked="0"/>
    </xf>
    <xf numFmtId="0" fontId="10" fillId="43" borderId="13" xfId="0" applyFont="1" applyFill="1" applyBorder="1" applyAlignment="1" applyProtection="1">
      <alignment horizontal="center" vertical="center" wrapText="1"/>
      <protection locked="0"/>
    </xf>
    <xf numFmtId="0" fontId="10" fillId="43" borderId="14" xfId="0" applyFont="1" applyFill="1" applyBorder="1" applyAlignment="1" applyProtection="1">
      <alignment horizontal="center" vertical="center" wrapText="1"/>
      <protection locked="0"/>
    </xf>
    <xf numFmtId="0" fontId="10" fillId="40" borderId="50" xfId="0" applyFont="1" applyFill="1" applyBorder="1" applyAlignment="1" applyProtection="1">
      <alignment horizontal="center" vertical="center" wrapText="1"/>
      <protection locked="0"/>
    </xf>
    <xf numFmtId="0" fontId="10" fillId="40" borderId="54" xfId="0" applyFont="1" applyFill="1" applyBorder="1" applyAlignment="1" applyProtection="1">
      <alignment horizontal="center" vertical="center" wrapText="1"/>
      <protection locked="0"/>
    </xf>
    <xf numFmtId="0" fontId="10" fillId="72" borderId="85" xfId="61" applyFont="1" applyFill="1" applyBorder="1" applyAlignment="1" applyProtection="1" quotePrefix="1">
      <alignment horizontal="center" vertical="center" wrapText="1"/>
      <protection hidden="1" locked="0"/>
    </xf>
    <xf numFmtId="0" fontId="10" fillId="72" borderId="50" xfId="61" applyFont="1" applyFill="1" applyBorder="1" applyAlignment="1" applyProtection="1" quotePrefix="1">
      <alignment horizontal="center" vertical="center" wrapText="1"/>
      <protection hidden="1" locked="0"/>
    </xf>
    <xf numFmtId="0" fontId="3" fillId="2" borderId="32"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142" fillId="43" borderId="13" xfId="0" applyFont="1" applyFill="1" applyBorder="1" applyAlignment="1" applyProtection="1">
      <alignment horizontal="center" vertical="center" wrapText="1"/>
      <protection locked="0"/>
    </xf>
    <xf numFmtId="0" fontId="142" fillId="43" borderId="14" xfId="0" applyFont="1" applyFill="1" applyBorder="1" applyAlignment="1" applyProtection="1">
      <alignment horizontal="center" vertical="center" wrapText="1"/>
      <protection locked="0"/>
    </xf>
    <xf numFmtId="0" fontId="144" fillId="40" borderId="13" xfId="0" applyFont="1" applyFill="1" applyBorder="1" applyAlignment="1" applyProtection="1">
      <alignment horizontal="center" vertical="center" wrapText="1"/>
      <protection locked="0"/>
    </xf>
    <xf numFmtId="0" fontId="144" fillId="40" borderId="14" xfId="0" applyFont="1" applyFill="1" applyBorder="1" applyAlignment="1" applyProtection="1">
      <alignment horizontal="center" vertical="center" wrapText="1"/>
      <protection locked="0"/>
    </xf>
    <xf numFmtId="0" fontId="144" fillId="40" borderId="5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10" fillId="43" borderId="13" xfId="0" applyFont="1" applyFill="1" applyBorder="1" applyAlignment="1">
      <alignment horizontal="center" vertical="center" wrapText="1"/>
    </xf>
    <xf numFmtId="0" fontId="10" fillId="43" borderId="14" xfId="0" applyFont="1" applyFill="1" applyBorder="1" applyAlignment="1">
      <alignment horizontal="center" vertical="center" wrapText="1"/>
    </xf>
    <xf numFmtId="0" fontId="10" fillId="36" borderId="51" xfId="0" applyFont="1" applyFill="1" applyBorder="1" applyAlignment="1" applyProtection="1">
      <alignment horizontal="center" vertical="center" wrapText="1"/>
      <protection locked="0"/>
    </xf>
    <xf numFmtId="0" fontId="10" fillId="38" borderId="51" xfId="61" applyFont="1" applyFill="1" applyBorder="1" applyAlignment="1" applyProtection="1">
      <alignment horizontal="center" vertical="center" wrapText="1"/>
      <protection hidden="1" locked="0"/>
    </xf>
    <xf numFmtId="0" fontId="10" fillId="38" borderId="59" xfId="61" applyFont="1" applyFill="1" applyBorder="1" applyAlignment="1" applyProtection="1">
      <alignment horizontal="center" vertical="center" wrapText="1"/>
      <protection hidden="1" locked="0"/>
    </xf>
    <xf numFmtId="0" fontId="10" fillId="38" borderId="52" xfId="61" applyFont="1" applyFill="1" applyBorder="1" applyAlignment="1" applyProtection="1">
      <alignment horizontal="center" vertical="center" wrapText="1"/>
      <protection hidden="1" locked="0"/>
    </xf>
    <xf numFmtId="9" fontId="4" fillId="2" borderId="15" xfId="67" applyFont="1" applyFill="1" applyBorder="1" applyAlignment="1" applyProtection="1">
      <alignment horizontal="center" vertical="center" wrapText="1"/>
      <protection locked="0"/>
    </xf>
    <xf numFmtId="0" fontId="10" fillId="38" borderId="52" xfId="61" applyFont="1" applyFill="1" applyBorder="1" applyAlignment="1" applyProtection="1" quotePrefix="1">
      <alignment horizontal="center" vertical="center" wrapText="1"/>
      <protection hidden="1" locked="0"/>
    </xf>
    <xf numFmtId="0" fontId="10" fillId="38" borderId="59" xfId="61" applyFont="1" applyFill="1" applyBorder="1" applyAlignment="1" applyProtection="1" quotePrefix="1">
      <alignment horizontal="center" vertical="center" wrapText="1"/>
      <protection hidden="1" locked="0"/>
    </xf>
    <xf numFmtId="1" fontId="3" fillId="2" borderId="32" xfId="67" applyNumberFormat="1" applyFont="1" applyFill="1" applyBorder="1" applyAlignment="1" applyProtection="1">
      <alignment horizontal="center" vertical="center" wrapText="1"/>
      <protection locked="0"/>
    </xf>
    <xf numFmtId="1" fontId="3" fillId="2" borderId="29" xfId="67" applyNumberFormat="1" applyFont="1" applyFill="1" applyBorder="1" applyAlignment="1" applyProtection="1">
      <alignment horizontal="center" vertical="center" wrapText="1"/>
      <protection locked="0"/>
    </xf>
    <xf numFmtId="0" fontId="10" fillId="43" borderId="50" xfId="0" applyFont="1" applyFill="1" applyBorder="1" applyAlignment="1" applyProtection="1">
      <alignment horizontal="center" vertical="center" wrapText="1"/>
      <protection locked="0"/>
    </xf>
    <xf numFmtId="0" fontId="10" fillId="43" borderId="54" xfId="0" applyFont="1" applyFill="1" applyBorder="1" applyAlignment="1" applyProtection="1">
      <alignment horizontal="center" vertical="center" wrapText="1"/>
      <protection locked="0"/>
    </xf>
    <xf numFmtId="0" fontId="10" fillId="43" borderId="57" xfId="0" applyFont="1" applyFill="1" applyBorder="1" applyAlignment="1" applyProtection="1">
      <alignment horizontal="center" vertical="center" wrapText="1"/>
      <protection locked="0"/>
    </xf>
    <xf numFmtId="0" fontId="10" fillId="40" borderId="13" xfId="0" applyFont="1" applyFill="1" applyBorder="1" applyAlignment="1" applyProtection="1">
      <alignment horizontal="center" vertical="center" wrapText="1"/>
      <protection locked="0"/>
    </xf>
    <xf numFmtId="0" fontId="10" fillId="40" borderId="14" xfId="0" applyFont="1" applyFill="1" applyBorder="1" applyAlignment="1" applyProtection="1">
      <alignment horizontal="center" vertical="center" wrapText="1"/>
      <protection locked="0"/>
    </xf>
    <xf numFmtId="0" fontId="10" fillId="40" borderId="58" xfId="0" applyFont="1" applyFill="1" applyBorder="1" applyAlignment="1" applyProtection="1">
      <alignment horizontal="center" vertical="center" wrapText="1"/>
      <protection locked="0"/>
    </xf>
    <xf numFmtId="0" fontId="10" fillId="36" borderId="52" xfId="61" applyFont="1" applyFill="1" applyBorder="1" applyAlignment="1" applyProtection="1">
      <alignment horizontal="center" vertical="center" wrapText="1"/>
      <protection hidden="1" locked="0"/>
    </xf>
    <xf numFmtId="0" fontId="10" fillId="36" borderId="59" xfId="61" applyFont="1" applyFill="1" applyBorder="1" applyAlignment="1" applyProtection="1">
      <alignment horizontal="center" vertical="center" wrapText="1"/>
      <protection hidden="1" locked="0"/>
    </xf>
    <xf numFmtId="0" fontId="3" fillId="0" borderId="1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0" fillId="72" borderId="85" xfId="61" applyFont="1" applyFill="1" applyBorder="1" applyAlignment="1" applyProtection="1">
      <alignment horizontal="center" vertical="center" wrapText="1"/>
      <protection hidden="1" locked="0"/>
    </xf>
    <xf numFmtId="0" fontId="10" fillId="72" borderId="50" xfId="61" applyFont="1" applyFill="1" applyBorder="1" applyAlignment="1" applyProtection="1">
      <alignment horizontal="center" vertical="center" wrapText="1"/>
      <protection hidden="1" locked="0"/>
    </xf>
    <xf numFmtId="0" fontId="10" fillId="43" borderId="11" xfId="0" applyFont="1" applyFill="1" applyBorder="1" applyAlignment="1" applyProtection="1">
      <alignment horizontal="center" vertical="center" wrapText="1"/>
      <protection locked="0"/>
    </xf>
    <xf numFmtId="0" fontId="10" fillId="43" borderId="0" xfId="0" applyFont="1" applyFill="1" applyBorder="1" applyAlignment="1" applyProtection="1">
      <alignment horizontal="center" vertical="center" wrapText="1"/>
      <protection locked="0"/>
    </xf>
    <xf numFmtId="0" fontId="10" fillId="43" borderId="10" xfId="0" applyFont="1" applyFill="1" applyBorder="1" applyAlignment="1" applyProtection="1">
      <alignment horizontal="center" vertical="center" wrapText="1"/>
      <protection locked="0"/>
    </xf>
    <xf numFmtId="0" fontId="10" fillId="36" borderId="0" xfId="61" applyFont="1" applyFill="1" applyBorder="1" applyAlignment="1" applyProtection="1">
      <alignment horizontal="center" vertical="center" wrapText="1"/>
      <protection hidden="1" locked="0"/>
    </xf>
    <xf numFmtId="0" fontId="10" fillId="36" borderId="54" xfId="61" applyFont="1" applyFill="1" applyBorder="1" applyAlignment="1" applyProtection="1">
      <alignment horizontal="center" vertical="center" wrapText="1"/>
      <protection hidden="1" locked="0"/>
    </xf>
    <xf numFmtId="9" fontId="3" fillId="2" borderId="32" xfId="67" applyFont="1" applyFill="1" applyBorder="1" applyAlignment="1" applyProtection="1">
      <alignment horizontal="center" vertical="center" wrapText="1"/>
      <protection locked="0"/>
    </xf>
    <xf numFmtId="9" fontId="3" fillId="2" borderId="29" xfId="67" applyFont="1" applyFill="1" applyBorder="1" applyAlignment="1" applyProtection="1">
      <alignment horizontal="center" vertical="center" wrapText="1"/>
      <protection locked="0"/>
    </xf>
    <xf numFmtId="0" fontId="3" fillId="2" borderId="32" xfId="0" applyNumberFormat="1" applyFont="1" applyFill="1" applyBorder="1" applyAlignment="1" applyProtection="1">
      <alignment horizontal="center" vertical="center" wrapText="1"/>
      <protection locked="0"/>
    </xf>
    <xf numFmtId="0" fontId="3" fillId="2" borderId="29" xfId="0" applyNumberFormat="1" applyFont="1" applyFill="1" applyBorder="1" applyAlignment="1" applyProtection="1">
      <alignment horizontal="center" vertical="center" wrapText="1"/>
      <protection locked="0"/>
    </xf>
    <xf numFmtId="0" fontId="3" fillId="2" borderId="15" xfId="67" applyNumberFormat="1" applyFont="1" applyFill="1" applyBorder="1" applyAlignment="1" applyProtection="1">
      <alignment horizontal="center" vertical="center" wrapText="1"/>
      <protection locked="0"/>
    </xf>
    <xf numFmtId="0" fontId="10" fillId="38" borderId="52" xfId="0" applyFont="1" applyFill="1" applyBorder="1" applyAlignment="1" applyProtection="1">
      <alignment horizontal="center" vertical="center" wrapText="1"/>
      <protection locked="0"/>
    </xf>
    <xf numFmtId="0" fontId="10" fillId="38" borderId="59" xfId="0" applyFont="1" applyFill="1" applyBorder="1" applyAlignment="1" applyProtection="1">
      <alignment horizontal="center" vertical="center" wrapText="1"/>
      <protection locked="0"/>
    </xf>
    <xf numFmtId="1" fontId="3" fillId="2" borderId="15" xfId="67" applyNumberFormat="1" applyFont="1" applyFill="1" applyBorder="1" applyAlignment="1" applyProtection="1">
      <alignment horizontal="center" vertical="center" wrapText="1"/>
      <protection locked="0"/>
    </xf>
    <xf numFmtId="9" fontId="3" fillId="2" borderId="15" xfId="67" applyFont="1" applyFill="1" applyBorder="1" applyAlignment="1" applyProtection="1">
      <alignment horizontal="center" vertical="center" wrapText="1"/>
      <protection locked="0"/>
    </xf>
    <xf numFmtId="0" fontId="10" fillId="38" borderId="56" xfId="61" applyFont="1" applyFill="1" applyBorder="1" applyAlignment="1" applyProtection="1">
      <alignment horizontal="center" vertical="center" wrapText="1"/>
      <protection hidden="1" locked="0"/>
    </xf>
    <xf numFmtId="0" fontId="10" fillId="38" borderId="10" xfId="61" applyFont="1" applyFill="1" applyBorder="1" applyAlignment="1" applyProtection="1">
      <alignment horizontal="center" vertical="center" wrapText="1"/>
      <protection hidden="1" locked="0"/>
    </xf>
    <xf numFmtId="0" fontId="141" fillId="0" borderId="85" xfId="0" applyFont="1" applyBorder="1" applyAlignment="1" applyProtection="1">
      <alignment horizontal="center"/>
      <protection locked="0"/>
    </xf>
    <xf numFmtId="0" fontId="141" fillId="0" borderId="39" xfId="0" applyFont="1" applyBorder="1" applyAlignment="1" applyProtection="1">
      <alignment horizontal="center"/>
      <protection locked="0"/>
    </xf>
    <xf numFmtId="0" fontId="141" fillId="0" borderId="56" xfId="0" applyFont="1" applyBorder="1" applyAlignment="1" applyProtection="1">
      <alignment horizontal="center"/>
      <protection locked="0"/>
    </xf>
    <xf numFmtId="0" fontId="141" fillId="0" borderId="11" xfId="0" applyFont="1" applyBorder="1" applyAlignment="1" applyProtection="1">
      <alignment horizontal="center"/>
      <protection locked="0"/>
    </xf>
    <xf numFmtId="0" fontId="141" fillId="0" borderId="0" xfId="0" applyFont="1" applyBorder="1" applyAlignment="1" applyProtection="1">
      <alignment horizontal="center"/>
      <protection locked="0"/>
    </xf>
    <xf numFmtId="0" fontId="141" fillId="0" borderId="10" xfId="0" applyFont="1" applyBorder="1" applyAlignment="1" applyProtection="1">
      <alignment horizontal="center"/>
      <protection locked="0"/>
    </xf>
    <xf numFmtId="0" fontId="141" fillId="0" borderId="50" xfId="0" applyFont="1" applyBorder="1" applyAlignment="1" applyProtection="1">
      <alignment horizontal="center"/>
      <protection locked="0"/>
    </xf>
    <xf numFmtId="0" fontId="141" fillId="0" borderId="54" xfId="0" applyFont="1" applyBorder="1" applyAlignment="1" applyProtection="1">
      <alignment horizontal="center"/>
      <protection locked="0"/>
    </xf>
    <xf numFmtId="0" fontId="141" fillId="0" borderId="57" xfId="0" applyFont="1" applyBorder="1" applyAlignment="1" applyProtection="1">
      <alignment horizontal="center"/>
      <protection locked="0"/>
    </xf>
    <xf numFmtId="0" fontId="144" fillId="40" borderId="11" xfId="0" applyFont="1" applyFill="1" applyBorder="1" applyAlignment="1" applyProtection="1">
      <alignment horizontal="center" vertical="center" wrapText="1"/>
      <protection locked="0"/>
    </xf>
    <xf numFmtId="0" fontId="144" fillId="40" borderId="0" xfId="0" applyFont="1" applyFill="1" applyBorder="1" applyAlignment="1" applyProtection="1">
      <alignment horizontal="center" vertical="center" wrapText="1"/>
      <protection locked="0"/>
    </xf>
    <xf numFmtId="0" fontId="10" fillId="0" borderId="52" xfId="65" applyFont="1" applyBorder="1" applyAlignment="1" applyProtection="1">
      <alignment horizontal="center" vertical="center"/>
      <protection/>
    </xf>
    <xf numFmtId="0" fontId="10" fillId="0" borderId="51" xfId="65" applyFont="1" applyBorder="1" applyAlignment="1" applyProtection="1">
      <alignment horizontal="center" vertical="center"/>
      <protection/>
    </xf>
    <xf numFmtId="0" fontId="10" fillId="0" borderId="59" xfId="65" applyFont="1" applyBorder="1" applyAlignment="1" applyProtection="1">
      <alignment horizontal="center" vertical="center"/>
      <protection/>
    </xf>
    <xf numFmtId="0" fontId="10" fillId="0" borderId="52" xfId="65" applyFont="1" applyBorder="1" applyAlignment="1" applyProtection="1">
      <alignment horizontal="center" vertical="center" wrapText="1"/>
      <protection/>
    </xf>
    <xf numFmtId="0" fontId="14" fillId="39" borderId="146" xfId="45" applyFont="1" applyFill="1" applyBorder="1" applyAlignment="1" applyProtection="1">
      <alignment horizontal="center" vertical="center" wrapText="1"/>
      <protection locked="0"/>
    </xf>
    <xf numFmtId="0" fontId="14" fillId="39" borderId="147" xfId="45" applyFont="1" applyFill="1" applyBorder="1" applyAlignment="1" applyProtection="1">
      <alignment horizontal="center" vertical="center" wrapText="1"/>
      <protection locked="0"/>
    </xf>
    <xf numFmtId="0" fontId="142" fillId="43" borderId="42" xfId="0" applyFont="1" applyFill="1" applyBorder="1" applyAlignment="1" applyProtection="1">
      <alignment horizontal="center" vertical="center" wrapText="1"/>
      <protection locked="0"/>
    </xf>
    <xf numFmtId="0" fontId="10" fillId="43" borderId="58" xfId="0" applyFont="1" applyFill="1" applyBorder="1" applyAlignment="1" applyProtection="1">
      <alignment horizontal="center" vertical="center" wrapText="1"/>
      <protection locked="0"/>
    </xf>
    <xf numFmtId="0" fontId="142" fillId="74" borderId="13" xfId="0" applyFont="1" applyFill="1" applyBorder="1" applyAlignment="1" applyProtection="1">
      <alignment horizontal="center" vertical="center" wrapText="1"/>
      <protection locked="0"/>
    </xf>
    <xf numFmtId="0" fontId="142" fillId="74" borderId="14" xfId="0" applyFont="1" applyFill="1" applyBorder="1" applyAlignment="1" applyProtection="1">
      <alignment horizontal="center" vertical="center" wrapText="1"/>
      <protection locked="0"/>
    </xf>
    <xf numFmtId="0" fontId="10" fillId="0" borderId="52" xfId="61" applyFont="1" applyFill="1" applyBorder="1" applyAlignment="1" applyProtection="1">
      <alignment horizontal="center" vertical="center" wrapText="1"/>
      <protection hidden="1" locked="0"/>
    </xf>
    <xf numFmtId="0" fontId="10" fillId="0" borderId="51" xfId="61" applyFont="1" applyFill="1" applyBorder="1" applyAlignment="1" applyProtection="1">
      <alignment horizontal="center" vertical="center" wrapText="1"/>
      <protection hidden="1" locked="0"/>
    </xf>
    <xf numFmtId="0" fontId="10" fillId="0" borderId="59" xfId="61" applyFont="1" applyFill="1" applyBorder="1" applyAlignment="1" applyProtection="1">
      <alignment horizontal="center" vertical="center" wrapText="1"/>
      <protection hidden="1" locked="0"/>
    </xf>
    <xf numFmtId="0" fontId="3" fillId="2" borderId="32" xfId="61" applyFont="1" applyFill="1" applyBorder="1" applyAlignment="1" applyProtection="1">
      <alignment horizontal="center" vertical="center" wrapText="1"/>
      <protection hidden="1" locked="0"/>
    </xf>
    <xf numFmtId="0" fontId="3" fillId="2" borderId="29" xfId="61" applyFont="1" applyFill="1" applyBorder="1" applyAlignment="1" applyProtection="1">
      <alignment horizontal="center" vertical="center" wrapText="1"/>
      <protection hidden="1"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0" fillId="0" borderId="85"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10" fillId="38" borderId="52" xfId="0" applyFont="1" applyFill="1" applyBorder="1" applyAlignment="1">
      <alignment horizontal="center" vertical="center" wrapText="1"/>
    </xf>
    <xf numFmtId="0" fontId="10" fillId="38" borderId="59" xfId="0" applyFont="1" applyFill="1" applyBorder="1" applyAlignment="1">
      <alignment horizontal="center" vertical="center" wrapText="1"/>
    </xf>
    <xf numFmtId="0" fontId="174" fillId="0" borderId="39" xfId="0" applyFont="1" applyBorder="1" applyAlignment="1">
      <alignment horizontal="center" vertical="center"/>
    </xf>
    <xf numFmtId="0" fontId="174" fillId="0" borderId="54" xfId="0" applyFont="1" applyBorder="1" applyAlignment="1">
      <alignment horizontal="center" vertical="center"/>
    </xf>
    <xf numFmtId="0" fontId="194" fillId="40" borderId="85" xfId="0" applyFont="1" applyFill="1" applyBorder="1" applyAlignment="1">
      <alignment horizontal="center" vertical="center" wrapText="1"/>
    </xf>
    <xf numFmtId="0" fontId="194" fillId="40" borderId="39" xfId="0" applyFont="1" applyFill="1" applyBorder="1" applyAlignment="1">
      <alignment horizontal="center" vertical="center" wrapText="1"/>
    </xf>
    <xf numFmtId="0" fontId="194" fillId="40" borderId="56" xfId="0" applyFont="1" applyFill="1" applyBorder="1" applyAlignment="1">
      <alignment horizontal="center" vertical="center" wrapText="1"/>
    </xf>
    <xf numFmtId="0" fontId="204" fillId="40" borderId="11" xfId="0" applyFont="1" applyFill="1" applyBorder="1" applyAlignment="1">
      <alignment horizontal="center" vertical="center" wrapText="1"/>
    </xf>
    <xf numFmtId="0" fontId="204" fillId="40" borderId="0" xfId="0" applyFont="1" applyFill="1" applyBorder="1" applyAlignment="1">
      <alignment horizontal="center" vertical="center" wrapText="1"/>
    </xf>
    <xf numFmtId="0" fontId="204" fillId="40" borderId="10" xfId="0" applyFont="1" applyFill="1" applyBorder="1" applyAlignment="1">
      <alignment horizontal="center" vertical="center" wrapText="1"/>
    </xf>
    <xf numFmtId="0" fontId="204" fillId="40" borderId="50" xfId="0" applyFont="1" applyFill="1" applyBorder="1" applyAlignment="1">
      <alignment horizontal="center" vertical="center" wrapText="1"/>
    </xf>
    <xf numFmtId="0" fontId="204" fillId="40" borderId="54" xfId="0" applyFont="1" applyFill="1" applyBorder="1" applyAlignment="1">
      <alignment horizontal="center" vertical="center" wrapText="1"/>
    </xf>
    <xf numFmtId="0" fontId="204" fillId="40" borderId="57" xfId="0" applyFont="1" applyFill="1" applyBorder="1" applyAlignment="1">
      <alignment horizontal="center" vertical="center" wrapText="1"/>
    </xf>
    <xf numFmtId="0" fontId="177" fillId="43" borderId="42" xfId="0" applyFont="1" applyFill="1" applyBorder="1" applyAlignment="1">
      <alignment horizontal="center" vertical="center" wrapText="1"/>
    </xf>
    <xf numFmtId="0" fontId="10" fillId="36" borderId="52" xfId="61" applyFont="1" applyFill="1" applyBorder="1" applyAlignment="1" applyProtection="1">
      <alignment horizontal="center" vertical="center" wrapText="1"/>
      <protection hidden="1"/>
    </xf>
    <xf numFmtId="0" fontId="10" fillId="36" borderId="51" xfId="61" applyFont="1" applyFill="1" applyBorder="1" applyAlignment="1" applyProtection="1">
      <alignment horizontal="center" vertical="center" wrapText="1"/>
      <protection hidden="1"/>
    </xf>
    <xf numFmtId="0" fontId="10" fillId="36" borderId="59" xfId="61" applyFont="1" applyFill="1" applyBorder="1" applyAlignment="1" applyProtection="1">
      <alignment horizontal="center" vertical="center" wrapText="1"/>
      <protection hidden="1"/>
    </xf>
    <xf numFmtId="0" fontId="10" fillId="0" borderId="52" xfId="61" applyFont="1" applyFill="1" applyBorder="1" applyAlignment="1" applyProtection="1">
      <alignment horizontal="center" vertical="center" wrapText="1"/>
      <protection hidden="1"/>
    </xf>
    <xf numFmtId="0" fontId="10" fillId="0" borderId="51" xfId="61" applyFont="1" applyFill="1" applyBorder="1" applyAlignment="1" applyProtection="1">
      <alignment horizontal="center" vertical="center" wrapText="1"/>
      <protection hidden="1"/>
    </xf>
    <xf numFmtId="0" fontId="10" fillId="0" borderId="59" xfId="61" applyFont="1" applyFill="1" applyBorder="1" applyAlignment="1" applyProtection="1">
      <alignment horizontal="center" vertical="center" wrapText="1"/>
      <protection hidden="1"/>
    </xf>
    <xf numFmtId="0" fontId="3" fillId="0" borderId="52" xfId="61" applyFont="1" applyFill="1" applyBorder="1" applyAlignment="1" applyProtection="1">
      <alignment horizontal="center" vertical="center" wrapText="1"/>
      <protection hidden="1"/>
    </xf>
    <xf numFmtId="0" fontId="3" fillId="0" borderId="59" xfId="61" applyFont="1" applyFill="1" applyBorder="1" applyAlignment="1" applyProtection="1">
      <alignment horizontal="center" vertical="center" wrapText="1"/>
      <protection hidden="1"/>
    </xf>
    <xf numFmtId="0" fontId="10" fillId="38" borderId="52" xfId="61" applyFont="1" applyFill="1" applyBorder="1" applyAlignment="1" applyProtection="1" quotePrefix="1">
      <alignment horizontal="center" vertical="center" wrapText="1"/>
      <protection hidden="1"/>
    </xf>
    <xf numFmtId="0" fontId="10" fillId="38" borderId="51" xfId="61" applyFont="1" applyFill="1" applyBorder="1" applyAlignment="1" applyProtection="1" quotePrefix="1">
      <alignment horizontal="center" vertical="center" wrapText="1"/>
      <protection hidden="1"/>
    </xf>
    <xf numFmtId="0" fontId="10" fillId="38" borderId="59" xfId="61" applyFont="1" applyFill="1" applyBorder="1" applyAlignment="1" applyProtection="1" quotePrefix="1">
      <alignment horizontal="center" vertical="center" wrapText="1"/>
      <protection hidden="1"/>
    </xf>
    <xf numFmtId="0" fontId="10" fillId="36" borderId="85" xfId="61" applyFont="1" applyFill="1" applyBorder="1" applyAlignment="1" applyProtection="1">
      <alignment horizontal="center" vertical="center" wrapText="1"/>
      <protection hidden="1"/>
    </xf>
    <xf numFmtId="0" fontId="10" fillId="36" borderId="11" xfId="61" applyFont="1" applyFill="1" applyBorder="1" applyAlignment="1" applyProtection="1">
      <alignment horizontal="center" vertical="center" wrapText="1"/>
      <protection hidden="1"/>
    </xf>
    <xf numFmtId="0" fontId="3" fillId="90" borderId="51" xfId="0" applyFont="1" applyFill="1" applyBorder="1" applyAlignment="1">
      <alignment horizontal="center" vertical="center" wrapText="1"/>
    </xf>
    <xf numFmtId="0" fontId="3" fillId="90" borderId="10" xfId="0" applyFont="1" applyFill="1" applyBorder="1" applyAlignment="1">
      <alignment horizontal="center" vertical="center" wrapText="1"/>
    </xf>
    <xf numFmtId="0" fontId="12" fillId="43" borderId="13" xfId="0" applyFont="1" applyFill="1" applyBorder="1" applyAlignment="1">
      <alignment horizontal="center" vertical="center" wrapText="1"/>
    </xf>
    <xf numFmtId="0" fontId="12" fillId="43" borderId="14" xfId="0" applyFont="1" applyFill="1" applyBorder="1" applyAlignment="1">
      <alignment horizontal="center" vertical="center" wrapText="1"/>
    </xf>
    <xf numFmtId="0" fontId="12" fillId="43" borderId="58" xfId="0" applyFont="1" applyFill="1" applyBorder="1" applyAlignment="1">
      <alignment horizontal="center" vertical="center" wrapText="1"/>
    </xf>
    <xf numFmtId="0" fontId="10" fillId="38" borderId="51" xfId="0"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10" fillId="36" borderId="50" xfId="61" applyFont="1" applyFill="1" applyBorder="1" applyAlignment="1" applyProtection="1">
      <alignment horizontal="center" vertical="center" wrapText="1"/>
      <protection hidden="1"/>
    </xf>
    <xf numFmtId="0" fontId="10" fillId="57" borderId="64" xfId="61" applyFont="1" applyFill="1" applyBorder="1" applyAlignment="1" applyProtection="1">
      <alignment horizontal="center" vertical="center" wrapText="1"/>
      <protection hidden="1"/>
    </xf>
    <xf numFmtId="0" fontId="3" fillId="36" borderId="15" xfId="61" applyFont="1" applyFill="1" applyBorder="1" applyAlignment="1" applyProtection="1">
      <alignment horizontal="center" vertical="center" wrapText="1"/>
      <protection hidden="1"/>
    </xf>
    <xf numFmtId="0" fontId="10" fillId="38" borderId="52" xfId="61" applyFont="1" applyFill="1" applyBorder="1" applyAlignment="1" applyProtection="1">
      <alignment horizontal="center" vertical="center" wrapText="1"/>
      <protection hidden="1"/>
    </xf>
    <xf numFmtId="0" fontId="10" fillId="38" borderId="51" xfId="61" applyFont="1" applyFill="1" applyBorder="1" applyAlignment="1" applyProtection="1">
      <alignment horizontal="center" vertical="center" wrapText="1"/>
      <protection hidden="1"/>
    </xf>
    <xf numFmtId="0" fontId="10" fillId="38" borderId="59" xfId="61" applyFont="1" applyFill="1" applyBorder="1" applyAlignment="1" applyProtection="1">
      <alignment horizontal="center" vertical="center" wrapText="1"/>
      <protection hidden="1"/>
    </xf>
    <xf numFmtId="0" fontId="10" fillId="38" borderId="56" xfId="61" applyFont="1" applyFill="1" applyBorder="1" applyAlignment="1" applyProtection="1">
      <alignment horizontal="center" vertical="center" wrapText="1"/>
      <protection hidden="1"/>
    </xf>
    <xf numFmtId="0" fontId="10" fillId="38" borderId="10" xfId="61" applyFont="1" applyFill="1" applyBorder="1" applyAlignment="1" applyProtection="1">
      <alignment horizontal="center" vertical="center" wrapText="1"/>
      <protection hidden="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9" fillId="74" borderId="42" xfId="0" applyFont="1" applyFill="1" applyBorder="1" applyAlignment="1">
      <alignment horizontal="center" vertical="center" wrapText="1"/>
    </xf>
    <xf numFmtId="0" fontId="10" fillId="37" borderId="61" xfId="45" applyFont="1" applyFill="1" applyBorder="1" applyAlignment="1">
      <alignment horizontal="center" vertical="center" wrapText="1"/>
      <protection/>
    </xf>
    <xf numFmtId="0" fontId="10" fillId="37" borderId="135" xfId="45" applyFont="1" applyFill="1" applyBorder="1" applyAlignment="1">
      <alignment horizontal="center" vertical="center" wrapText="1"/>
      <protection/>
    </xf>
    <xf numFmtId="0" fontId="10" fillId="43" borderId="39" xfId="0" applyFont="1" applyFill="1" applyBorder="1" applyAlignment="1">
      <alignment horizontal="center" vertical="center" wrapText="1"/>
    </xf>
    <xf numFmtId="0" fontId="141" fillId="0" borderId="11" xfId="0" applyFont="1" applyBorder="1" applyAlignment="1">
      <alignment horizontal="center" vertical="center" wrapText="1"/>
    </xf>
    <xf numFmtId="0" fontId="141" fillId="0" borderId="0" xfId="0" applyFont="1" applyBorder="1" applyAlignment="1">
      <alignment horizontal="center" vertical="center" wrapText="1"/>
    </xf>
    <xf numFmtId="0" fontId="141" fillId="0" borderId="10" xfId="0" applyFont="1" applyBorder="1" applyAlignment="1">
      <alignment horizontal="center" vertical="center" wrapText="1"/>
    </xf>
    <xf numFmtId="0" fontId="9" fillId="74" borderId="13" xfId="0" applyFont="1" applyFill="1" applyBorder="1" applyAlignment="1">
      <alignment horizontal="center" vertical="center" wrapText="1"/>
    </xf>
    <xf numFmtId="0" fontId="9" fillId="74" borderId="14" xfId="0" applyFont="1" applyFill="1" applyBorder="1" applyAlignment="1">
      <alignment horizontal="center" vertical="center" wrapText="1"/>
    </xf>
    <xf numFmtId="0" fontId="9" fillId="74" borderId="58" xfId="0" applyFont="1" applyFill="1" applyBorder="1" applyAlignment="1">
      <alignment horizontal="center" vertical="center" wrapText="1"/>
    </xf>
    <xf numFmtId="0" fontId="3" fillId="90" borderId="52" xfId="61" applyFont="1" applyFill="1" applyBorder="1" applyAlignment="1" applyProtection="1">
      <alignment horizontal="center" vertical="center" wrapText="1"/>
      <protection hidden="1"/>
    </xf>
    <xf numFmtId="0" fontId="3" fillId="90" borderId="51" xfId="61" applyFont="1" applyFill="1" applyBorder="1" applyAlignment="1" applyProtection="1">
      <alignment horizontal="center" vertical="center" wrapText="1"/>
      <protection hidden="1"/>
    </xf>
    <xf numFmtId="0" fontId="3" fillId="90" borderId="59" xfId="61" applyFont="1" applyFill="1" applyBorder="1" applyAlignment="1" applyProtection="1">
      <alignment horizontal="center" vertical="center" wrapText="1"/>
      <protection hidden="1"/>
    </xf>
    <xf numFmtId="0" fontId="145" fillId="74" borderId="42" xfId="0" applyFont="1" applyFill="1" applyBorder="1" applyAlignment="1">
      <alignment horizontal="center" vertical="center" wrapText="1"/>
    </xf>
    <xf numFmtId="0" fontId="144" fillId="40" borderId="13" xfId="0" applyFont="1" applyFill="1" applyBorder="1" applyAlignment="1">
      <alignment horizontal="center" vertical="center" wrapText="1"/>
    </xf>
    <xf numFmtId="0" fontId="144" fillId="40" borderId="14" xfId="0" applyFont="1" applyFill="1" applyBorder="1" applyAlignment="1">
      <alignment horizontal="center" vertical="center" wrapText="1"/>
    </xf>
    <xf numFmtId="0" fontId="10" fillId="40" borderId="13" xfId="0" applyFont="1" applyFill="1" applyBorder="1" applyAlignment="1">
      <alignment horizontal="center" vertical="center" wrapText="1"/>
    </xf>
    <xf numFmtId="0" fontId="10" fillId="40"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8" xfId="0" applyFont="1" applyBorder="1" applyAlignment="1">
      <alignment horizontal="center" vertical="center" wrapText="1"/>
    </xf>
    <xf numFmtId="0" fontId="145" fillId="74" borderId="13" xfId="0" applyFont="1" applyFill="1" applyBorder="1" applyAlignment="1">
      <alignment horizontal="center" vertical="center" wrapText="1"/>
    </xf>
    <xf numFmtId="0" fontId="145" fillId="74" borderId="14" xfId="0" applyFont="1" applyFill="1" applyBorder="1" applyAlignment="1">
      <alignment horizontal="center" vertical="center" wrapText="1"/>
    </xf>
    <xf numFmtId="0" fontId="3" fillId="75" borderId="52" xfId="0" applyFont="1" applyFill="1" applyBorder="1" applyAlignment="1">
      <alignment horizontal="center" vertical="center" wrapText="1"/>
    </xf>
    <xf numFmtId="0" fontId="3" fillId="75" borderId="51" xfId="0" applyFont="1" applyFill="1" applyBorder="1" applyAlignment="1">
      <alignment horizontal="center" vertical="center" wrapText="1"/>
    </xf>
    <xf numFmtId="0" fontId="3" fillId="75" borderId="59" xfId="0" applyFont="1" applyFill="1" applyBorder="1" applyAlignment="1">
      <alignment horizontal="center" vertical="center" wrapText="1"/>
    </xf>
    <xf numFmtId="0" fontId="10" fillId="57" borderId="135" xfId="61" applyFont="1" applyFill="1" applyBorder="1" applyAlignment="1" applyProtection="1">
      <alignment horizontal="center" vertical="center" wrapText="1"/>
      <protection hidden="1"/>
    </xf>
    <xf numFmtId="0" fontId="142" fillId="43" borderId="13" xfId="0" applyFont="1" applyFill="1" applyBorder="1" applyAlignment="1">
      <alignment horizontal="center" vertical="center" wrapText="1"/>
    </xf>
    <xf numFmtId="0" fontId="142" fillId="43" borderId="14" xfId="0" applyFont="1" applyFill="1" applyBorder="1" applyAlignment="1">
      <alignment horizontal="center" vertical="center" wrapText="1"/>
    </xf>
    <xf numFmtId="0" fontId="180" fillId="40" borderId="117" xfId="0" applyFont="1" applyFill="1" applyBorder="1" applyAlignment="1" applyProtection="1">
      <alignment horizontal="center" vertical="center" wrapText="1"/>
      <protection hidden="1"/>
    </xf>
    <xf numFmtId="0" fontId="180" fillId="40" borderId="113" xfId="0" applyFont="1" applyFill="1" applyBorder="1" applyAlignment="1" applyProtection="1">
      <alignment horizontal="center" vertical="center" wrapText="1"/>
      <protection hidden="1"/>
    </xf>
    <xf numFmtId="0" fontId="183" fillId="77" borderId="13" xfId="0" applyFont="1" applyFill="1" applyBorder="1" applyAlignment="1">
      <alignment horizontal="center" vertical="center" wrapText="1"/>
    </xf>
    <xf numFmtId="0" fontId="183" fillId="77" borderId="14" xfId="0" applyFont="1" applyFill="1" applyBorder="1" applyAlignment="1">
      <alignment horizontal="center" vertical="center" wrapText="1"/>
    </xf>
    <xf numFmtId="0" fontId="183" fillId="77" borderId="159" xfId="0" applyFont="1" applyFill="1" applyBorder="1" applyAlignment="1">
      <alignment horizontal="center" vertical="center" wrapText="1"/>
    </xf>
    <xf numFmtId="173" fontId="21" fillId="62" borderId="15" xfId="47" applyNumberFormat="1" applyFont="1" applyFill="1" applyBorder="1" applyAlignment="1" applyProtection="1">
      <alignment horizontal="center" vertical="center" wrapText="1"/>
      <protection hidden="1"/>
    </xf>
    <xf numFmtId="0" fontId="25" fillId="37" borderId="152" xfId="45" applyFont="1" applyFill="1" applyBorder="1" applyAlignment="1" applyProtection="1">
      <alignment horizontal="center" vertical="center" wrapText="1"/>
      <protection hidden="1"/>
    </xf>
    <xf numFmtId="0" fontId="25" fillId="37" borderId="153" xfId="45" applyFont="1" applyFill="1" applyBorder="1" applyAlignment="1" applyProtection="1">
      <alignment horizontal="center" vertical="center" wrapText="1"/>
      <protection hidden="1"/>
    </xf>
    <xf numFmtId="0" fontId="25" fillId="37" borderId="154" xfId="45" applyFont="1" applyFill="1" applyBorder="1" applyAlignment="1" applyProtection="1">
      <alignment horizontal="center" vertical="center" wrapText="1"/>
      <protection hidden="1"/>
    </xf>
    <xf numFmtId="0" fontId="23" fillId="57" borderId="52" xfId="61" applyFont="1" applyFill="1" applyBorder="1" applyAlignment="1" applyProtection="1">
      <alignment horizontal="center" vertical="center" wrapText="1"/>
      <protection hidden="1"/>
    </xf>
    <xf numFmtId="0" fontId="23" fillId="57" borderId="59" xfId="61" applyFont="1" applyFill="1" applyBorder="1" applyAlignment="1" applyProtection="1">
      <alignment horizontal="center" vertical="center" wrapText="1"/>
      <protection hidden="1"/>
    </xf>
    <xf numFmtId="0" fontId="23" fillId="57" borderId="51" xfId="61" applyFont="1" applyFill="1" applyBorder="1" applyAlignment="1" applyProtection="1">
      <alignment horizontal="center" vertical="center" wrapText="1"/>
      <protection hidden="1"/>
    </xf>
    <xf numFmtId="0" fontId="154" fillId="43" borderId="117" xfId="0" applyFont="1" applyFill="1" applyBorder="1" applyAlignment="1" applyProtection="1">
      <alignment horizontal="center" vertical="center" wrapText="1"/>
      <protection hidden="1"/>
    </xf>
    <xf numFmtId="0" fontId="154" fillId="43" borderId="113" xfId="0" applyFont="1" applyFill="1" applyBorder="1" applyAlignment="1" applyProtection="1">
      <alignment horizontal="center" vertical="center" wrapText="1"/>
      <protection hidden="1"/>
    </xf>
    <xf numFmtId="0" fontId="154" fillId="43" borderId="110" xfId="0" applyFont="1" applyFill="1" applyBorder="1" applyAlignment="1" applyProtection="1">
      <alignment horizontal="center" vertical="center" wrapText="1"/>
      <protection hidden="1"/>
    </xf>
    <xf numFmtId="0" fontId="23" fillId="58" borderId="152" xfId="65" applyFont="1" applyFill="1" applyBorder="1" applyAlignment="1">
      <alignment horizontal="center" vertical="center" wrapText="1"/>
      <protection/>
    </xf>
    <xf numFmtId="0" fontId="23" fillId="58" borderId="154" xfId="65" applyFont="1" applyFill="1" applyBorder="1" applyAlignment="1">
      <alignment horizontal="center" vertical="center" wrapText="1"/>
      <protection/>
    </xf>
    <xf numFmtId="0" fontId="23" fillId="82" borderId="85" xfId="65" applyFont="1" applyFill="1" applyBorder="1" applyAlignment="1">
      <alignment horizontal="center" vertical="center" wrapText="1"/>
      <protection/>
    </xf>
    <xf numFmtId="0" fontId="23" fillId="82" borderId="50" xfId="65" applyFont="1" applyFill="1" applyBorder="1" applyAlignment="1">
      <alignment horizontal="center" vertical="center" wrapText="1"/>
      <protection/>
    </xf>
    <xf numFmtId="0" fontId="155" fillId="47" borderId="117" xfId="65" applyFont="1" applyFill="1" applyBorder="1" applyAlignment="1">
      <alignment horizontal="center" vertical="center" wrapText="1"/>
      <protection/>
    </xf>
    <xf numFmtId="0" fontId="19" fillId="0" borderId="113" xfId="65" applyFont="1" applyBorder="1">
      <alignment/>
      <protection/>
    </xf>
    <xf numFmtId="0" fontId="154" fillId="43" borderId="116" xfId="0" applyFont="1" applyFill="1" applyBorder="1" applyAlignment="1" applyProtection="1">
      <alignment horizontal="center" vertical="center" wrapText="1"/>
      <protection hidden="1"/>
    </xf>
    <xf numFmtId="0" fontId="154" fillId="43" borderId="18" xfId="0" applyFont="1" applyFill="1" applyBorder="1" applyAlignment="1" applyProtection="1">
      <alignment horizontal="center" vertical="center" wrapText="1"/>
      <protection hidden="1"/>
    </xf>
    <xf numFmtId="0" fontId="155" fillId="47" borderId="116" xfId="65" applyFont="1" applyFill="1" applyBorder="1" applyAlignment="1">
      <alignment horizontal="center" vertical="center" wrapText="1"/>
      <protection/>
    </xf>
    <xf numFmtId="0" fontId="19" fillId="0" borderId="18" xfId="65" applyFont="1" applyBorder="1">
      <alignment/>
      <protection/>
    </xf>
    <xf numFmtId="0" fontId="168" fillId="0" borderId="116" xfId="65" applyFont="1" applyBorder="1" applyAlignment="1">
      <alignment horizontal="center" vertical="center" wrapText="1"/>
      <protection/>
    </xf>
    <xf numFmtId="0" fontId="156" fillId="0" borderId="18" xfId="65" applyFont="1" applyBorder="1" applyAlignment="1">
      <alignment/>
      <protection/>
    </xf>
    <xf numFmtId="0" fontId="157" fillId="83" borderId="13" xfId="65" applyFont="1" applyFill="1" applyBorder="1" applyAlignment="1">
      <alignment horizontal="center" vertical="center" wrapText="1"/>
      <protection/>
    </xf>
    <xf numFmtId="0" fontId="157" fillId="83" borderId="14" xfId="65" applyFont="1" applyFill="1" applyBorder="1" applyAlignment="1">
      <alignment horizontal="center" vertical="center" wrapText="1"/>
      <protection/>
    </xf>
    <xf numFmtId="0" fontId="157" fillId="83" borderId="159" xfId="65" applyFont="1" applyFill="1" applyBorder="1" applyAlignment="1">
      <alignment horizontal="center" vertical="center" wrapText="1"/>
      <protection/>
    </xf>
    <xf numFmtId="0" fontId="20" fillId="83" borderId="114" xfId="65" applyFont="1" applyFill="1" applyBorder="1" applyAlignment="1">
      <alignment horizontal="center" vertical="center" wrapText="1"/>
      <protection/>
    </xf>
    <xf numFmtId="0" fontId="20" fillId="83" borderId="14" xfId="65" applyFont="1" applyFill="1" applyBorder="1" applyAlignment="1">
      <alignment horizontal="center" vertical="center" wrapText="1"/>
      <protection/>
    </xf>
    <xf numFmtId="0" fontId="20" fillId="83" borderId="58" xfId="65" applyFont="1" applyFill="1" applyBorder="1" applyAlignment="1">
      <alignment horizontal="center" vertical="center" wrapText="1"/>
      <protection/>
    </xf>
    <xf numFmtId="0" fontId="180" fillId="40" borderId="160" xfId="0" applyFont="1" applyFill="1" applyBorder="1" applyAlignment="1" applyProtection="1">
      <alignment horizontal="center" vertical="center" wrapText="1"/>
      <protection hidden="1"/>
    </xf>
    <xf numFmtId="0" fontId="180" fillId="40" borderId="21" xfId="0" applyFont="1" applyFill="1" applyBorder="1" applyAlignment="1" applyProtection="1">
      <alignment horizontal="center" vertical="center" wrapText="1"/>
      <protection hidden="1"/>
    </xf>
    <xf numFmtId="0" fontId="23" fillId="82" borderId="52" xfId="65" applyFont="1" applyFill="1" applyBorder="1" applyAlignment="1">
      <alignment horizontal="center" vertical="center" wrapText="1"/>
      <protection/>
    </xf>
    <xf numFmtId="0" fontId="23" fillId="82" borderId="51" xfId="65" applyFont="1" applyFill="1" applyBorder="1" applyAlignment="1">
      <alignment horizontal="center" vertical="center" wrapText="1"/>
      <protection/>
    </xf>
    <xf numFmtId="0" fontId="23" fillId="82" borderId="59" xfId="65" applyFont="1" applyFill="1" applyBorder="1" applyAlignment="1">
      <alignment horizontal="center" vertical="center" wrapText="1"/>
      <protection/>
    </xf>
    <xf numFmtId="0" fontId="23" fillId="58" borderId="51" xfId="65" applyFont="1" applyFill="1" applyBorder="1" applyAlignment="1">
      <alignment horizontal="center" vertical="center" wrapText="1"/>
      <protection/>
    </xf>
    <xf numFmtId="0" fontId="23" fillId="58" borderId="59" xfId="65" applyFont="1" applyFill="1" applyBorder="1" applyAlignment="1">
      <alignment horizontal="center" vertical="center" wrapText="1"/>
      <protection/>
    </xf>
    <xf numFmtId="0" fontId="19" fillId="0" borderId="110" xfId="65" applyFont="1" applyBorder="1">
      <alignment/>
      <protection/>
    </xf>
    <xf numFmtId="0" fontId="23" fillId="58" borderId="22" xfId="65" applyFont="1" applyFill="1" applyBorder="1" applyAlignment="1">
      <alignment horizontal="center" vertical="center" wrapText="1"/>
      <protection/>
    </xf>
    <xf numFmtId="0" fontId="20" fillId="0" borderId="153" xfId="65" applyFont="1" applyBorder="1">
      <alignment/>
      <protection/>
    </xf>
    <xf numFmtId="0" fontId="20" fillId="0" borderId="23" xfId="65" applyFont="1" applyBorder="1">
      <alignment/>
      <protection/>
    </xf>
    <xf numFmtId="0" fontId="19" fillId="0" borderId="153" xfId="65" applyFont="1" applyBorder="1">
      <alignment/>
      <protection/>
    </xf>
    <xf numFmtId="0" fontId="19" fillId="0" borderId="23" xfId="65" applyFont="1" applyBorder="1">
      <alignment/>
      <protection/>
    </xf>
    <xf numFmtId="0" fontId="158" fillId="0" borderId="152" xfId="65" applyFont="1" applyBorder="1" applyAlignment="1">
      <alignment horizontal="center" vertical="center"/>
      <protection/>
    </xf>
    <xf numFmtId="0" fontId="158" fillId="0" borderId="153" xfId="65" applyFont="1" applyBorder="1" applyAlignment="1">
      <alignment horizontal="center" vertical="center"/>
      <protection/>
    </xf>
    <xf numFmtId="0" fontId="158" fillId="0" borderId="154" xfId="65" applyFont="1" applyBorder="1" applyAlignment="1">
      <alignment horizontal="center" vertical="center"/>
      <protection/>
    </xf>
    <xf numFmtId="0" fontId="154" fillId="58" borderId="152" xfId="65" applyFont="1" applyFill="1" applyBorder="1" applyAlignment="1">
      <alignment horizontal="center" vertical="center" wrapText="1"/>
      <protection/>
    </xf>
    <xf numFmtId="0" fontId="154" fillId="58" borderId="153" xfId="65" applyFont="1" applyFill="1" applyBorder="1" applyAlignment="1">
      <alignment horizontal="center" vertical="center" wrapText="1"/>
      <protection/>
    </xf>
    <xf numFmtId="0" fontId="154" fillId="58" borderId="154" xfId="65" applyFont="1" applyFill="1" applyBorder="1" applyAlignment="1">
      <alignment horizontal="center" vertical="center" wrapText="1"/>
      <protection/>
    </xf>
    <xf numFmtId="0" fontId="154" fillId="82" borderId="52" xfId="65" applyFont="1" applyFill="1" applyBorder="1" applyAlignment="1">
      <alignment horizontal="center" vertical="center" wrapText="1"/>
      <protection/>
    </xf>
    <xf numFmtId="0" fontId="154" fillId="82" borderId="59" xfId="65" applyFont="1" applyFill="1" applyBorder="1" applyAlignment="1">
      <alignment horizontal="center" vertical="center" wrapText="1"/>
      <protection/>
    </xf>
    <xf numFmtId="0" fontId="154" fillId="47" borderId="117" xfId="65" applyFont="1" applyFill="1" applyBorder="1" applyAlignment="1">
      <alignment horizontal="center" vertical="center" wrapText="1"/>
      <protection/>
    </xf>
    <xf numFmtId="0" fontId="153" fillId="0" borderId="113" xfId="65" applyFont="1" applyBorder="1">
      <alignment/>
      <protection/>
    </xf>
    <xf numFmtId="0" fontId="153" fillId="0" borderId="110" xfId="65" applyFont="1" applyBorder="1">
      <alignment/>
      <protection/>
    </xf>
    <xf numFmtId="0" fontId="154" fillId="82" borderId="51" xfId="65" applyFont="1" applyFill="1" applyBorder="1" applyAlignment="1">
      <alignment horizontal="center" vertical="center" wrapText="1"/>
      <protection/>
    </xf>
    <xf numFmtId="0" fontId="154" fillId="60" borderId="52" xfId="65" applyFont="1" applyFill="1" applyBorder="1" applyAlignment="1">
      <alignment horizontal="center" vertical="center" wrapText="1"/>
      <protection/>
    </xf>
    <xf numFmtId="0" fontId="154" fillId="60" borderId="51" xfId="65" applyFont="1" applyFill="1" applyBorder="1" applyAlignment="1">
      <alignment horizontal="center" vertical="center" wrapText="1"/>
      <protection/>
    </xf>
    <xf numFmtId="0" fontId="154" fillId="60" borderId="59" xfId="65" applyFont="1" applyFill="1" applyBorder="1" applyAlignment="1">
      <alignment horizontal="center" vertical="center" wrapText="1"/>
      <protection/>
    </xf>
    <xf numFmtId="0" fontId="154" fillId="58" borderId="52" xfId="65" applyFont="1" applyFill="1" applyBorder="1" applyAlignment="1">
      <alignment horizontal="center" vertical="center" wrapText="1"/>
      <protection/>
    </xf>
    <xf numFmtId="0" fontId="154" fillId="58" borderId="51" xfId="65" applyFont="1" applyFill="1" applyBorder="1" applyAlignment="1">
      <alignment horizontal="center" vertical="center" wrapText="1"/>
      <protection/>
    </xf>
    <xf numFmtId="0" fontId="154" fillId="58" borderId="59" xfId="65" applyFont="1" applyFill="1" applyBorder="1" applyAlignment="1">
      <alignment horizontal="center" vertical="center" wrapText="1"/>
      <protection/>
    </xf>
    <xf numFmtId="0" fontId="154" fillId="47" borderId="116" xfId="65" applyFont="1" applyFill="1" applyBorder="1" applyAlignment="1">
      <alignment horizontal="center" vertical="center" wrapText="1"/>
      <protection/>
    </xf>
    <xf numFmtId="0" fontId="153" fillId="0" borderId="18" xfId="65" applyFont="1" applyBorder="1">
      <alignment/>
      <protection/>
    </xf>
    <xf numFmtId="0" fontId="205" fillId="47" borderId="40" xfId="65" applyFont="1" applyFill="1" applyBorder="1" applyAlignment="1">
      <alignment horizontal="center" vertical="center" wrapText="1"/>
      <protection/>
    </xf>
    <xf numFmtId="0" fontId="24" fillId="0" borderId="47" xfId="65" applyFont="1" applyBorder="1">
      <alignment/>
      <protection/>
    </xf>
    <xf numFmtId="0" fontId="157" fillId="83" borderId="40" xfId="65" applyFont="1" applyFill="1" applyBorder="1" applyAlignment="1">
      <alignment horizontal="center" vertical="center" wrapText="1"/>
      <protection/>
    </xf>
    <xf numFmtId="0" fontId="19" fillId="0" borderId="47" xfId="65" applyFont="1" applyBorder="1">
      <alignment/>
      <protection/>
    </xf>
    <xf numFmtId="0" fontId="168" fillId="0" borderId="37" xfId="65" applyFont="1" applyBorder="1" applyAlignment="1">
      <alignment horizontal="center" vertical="center" wrapText="1"/>
      <protection/>
    </xf>
    <xf numFmtId="0" fontId="156" fillId="0" borderId="38" xfId="65" applyFont="1" applyBorder="1" applyAlignment="1">
      <alignment/>
      <protection/>
    </xf>
    <xf numFmtId="0" fontId="154" fillId="82" borderId="85" xfId="65" applyFont="1" applyFill="1" applyBorder="1" applyAlignment="1">
      <alignment horizontal="center" vertical="center" wrapText="1"/>
      <protection/>
    </xf>
    <xf numFmtId="0" fontId="154" fillId="82" borderId="50" xfId="65" applyFont="1" applyFill="1" applyBorder="1" applyAlignment="1">
      <alignment horizontal="center" vertical="center" wrapText="1"/>
      <protection/>
    </xf>
    <xf numFmtId="0" fontId="158" fillId="0" borderId="52" xfId="65" applyFont="1" applyBorder="1" applyAlignment="1">
      <alignment horizontal="center" vertical="center"/>
      <protection/>
    </xf>
    <xf numFmtId="0" fontId="158" fillId="0" borderId="51" xfId="65" applyFont="1" applyBorder="1" applyAlignment="1">
      <alignment horizontal="center" vertical="center"/>
      <protection/>
    </xf>
    <xf numFmtId="0" fontId="158" fillId="0" borderId="59" xfId="65" applyFont="1" applyBorder="1" applyAlignment="1">
      <alignment horizontal="center" vertical="center"/>
      <protection/>
    </xf>
    <xf numFmtId="0" fontId="158" fillId="0" borderId="52" xfId="65" applyFont="1" applyBorder="1" applyAlignment="1">
      <alignment horizontal="center" vertical="center" wrapText="1"/>
      <protection/>
    </xf>
    <xf numFmtId="0" fontId="158" fillId="0" borderId="51" xfId="65" applyFont="1" applyBorder="1" applyAlignment="1">
      <alignment horizontal="center" vertical="center" wrapText="1"/>
      <protection/>
    </xf>
    <xf numFmtId="0" fontId="158" fillId="0" borderId="59" xfId="65" applyFont="1" applyBorder="1" applyAlignment="1">
      <alignment horizontal="center" vertical="center" wrapText="1"/>
      <protection/>
    </xf>
    <xf numFmtId="0" fontId="22" fillId="47" borderId="32" xfId="65" applyFont="1" applyFill="1" applyBorder="1" applyAlignment="1">
      <alignment horizontal="center" vertical="center" wrapText="1"/>
      <protection/>
    </xf>
    <xf numFmtId="0" fontId="22" fillId="47" borderId="47" xfId="65" applyFont="1" applyFill="1" applyBorder="1" applyAlignment="1">
      <alignment horizontal="center" vertical="center" wrapText="1"/>
      <protection/>
    </xf>
    <xf numFmtId="0" fontId="22" fillId="47" borderId="161" xfId="65" applyFont="1" applyFill="1" applyBorder="1" applyAlignment="1">
      <alignment horizontal="center" vertical="center" wrapText="1"/>
      <protection/>
    </xf>
    <xf numFmtId="0" fontId="20" fillId="83" borderId="32" xfId="65" applyFont="1" applyFill="1" applyBorder="1" applyAlignment="1">
      <alignment horizontal="center" vertical="center" wrapText="1"/>
      <protection/>
    </xf>
    <xf numFmtId="0" fontId="20" fillId="83" borderId="47" xfId="65" applyFont="1" applyFill="1" applyBorder="1" applyAlignment="1">
      <alignment horizontal="center" vertical="center" wrapText="1"/>
      <protection/>
    </xf>
    <xf numFmtId="0" fontId="20" fillId="83" borderId="161" xfId="65" applyFont="1" applyFill="1" applyBorder="1" applyAlignment="1">
      <alignment horizontal="center" vertical="center" wrapText="1"/>
      <protection/>
    </xf>
    <xf numFmtId="0" fontId="206" fillId="84" borderId="160" xfId="65" applyFont="1" applyFill="1" applyBorder="1" applyAlignment="1">
      <alignment horizontal="center" vertical="center" wrapText="1"/>
      <protection/>
    </xf>
    <xf numFmtId="0" fontId="206" fillId="84" borderId="21" xfId="65" applyFont="1" applyFill="1" applyBorder="1" applyAlignment="1">
      <alignment horizontal="center" vertical="center" wrapText="1"/>
      <protection/>
    </xf>
    <xf numFmtId="0" fontId="206" fillId="84" borderId="24" xfId="65" applyFont="1" applyFill="1" applyBorder="1" applyAlignment="1">
      <alignment horizontal="center" vertical="center" wrapText="1"/>
      <protection/>
    </xf>
    <xf numFmtId="0" fontId="206" fillId="84" borderId="28" xfId="65" applyFont="1" applyFill="1" applyBorder="1" applyAlignment="1">
      <alignment horizontal="center" vertical="center" wrapText="1"/>
      <protection/>
    </xf>
    <xf numFmtId="0" fontId="206" fillId="84" borderId="15" xfId="65" applyFont="1" applyFill="1" applyBorder="1" applyAlignment="1">
      <alignment horizontal="center" vertical="center" wrapText="1"/>
      <protection/>
    </xf>
    <xf numFmtId="0" fontId="206" fillId="84" borderId="25" xfId="65" applyFont="1" applyFill="1" applyBorder="1" applyAlignment="1">
      <alignment horizontal="center" vertical="center" wrapText="1"/>
      <protection/>
    </xf>
    <xf numFmtId="0" fontId="157" fillId="91" borderId="85" xfId="65" applyFont="1" applyFill="1" applyBorder="1" applyAlignment="1">
      <alignment horizontal="center" vertical="center" wrapText="1"/>
      <protection/>
    </xf>
    <xf numFmtId="0" fontId="157" fillId="91" borderId="39" xfId="65" applyFont="1" applyFill="1" applyBorder="1" applyAlignment="1">
      <alignment horizontal="center" vertical="center" wrapText="1"/>
      <protection/>
    </xf>
    <xf numFmtId="0" fontId="157" fillId="91" borderId="56" xfId="65" applyFont="1" applyFill="1" applyBorder="1" applyAlignment="1">
      <alignment horizontal="center" vertical="center" wrapText="1"/>
      <protection/>
    </xf>
    <xf numFmtId="0" fontId="157" fillId="91" borderId="11" xfId="65" applyFont="1" applyFill="1" applyBorder="1" applyAlignment="1">
      <alignment horizontal="center" vertical="center" wrapText="1"/>
      <protection/>
    </xf>
    <xf numFmtId="0" fontId="157" fillId="91" borderId="0" xfId="65" applyFont="1" applyFill="1" applyBorder="1" applyAlignment="1">
      <alignment horizontal="center" vertical="center" wrapText="1"/>
      <protection/>
    </xf>
    <xf numFmtId="0" fontId="157" fillId="91" borderId="10" xfId="65" applyFont="1" applyFill="1" applyBorder="1" applyAlignment="1">
      <alignment horizontal="center" vertical="center" wrapText="1"/>
      <protection/>
    </xf>
    <xf numFmtId="0" fontId="157" fillId="91" borderId="50" xfId="65" applyFont="1" applyFill="1" applyBorder="1" applyAlignment="1">
      <alignment horizontal="center" vertical="center" wrapText="1"/>
      <protection/>
    </xf>
    <xf numFmtId="0" fontId="157" fillId="91" borderId="54" xfId="65" applyFont="1" applyFill="1" applyBorder="1" applyAlignment="1">
      <alignment horizontal="center" vertical="center" wrapText="1"/>
      <protection/>
    </xf>
    <xf numFmtId="0" fontId="157" fillId="91" borderId="57" xfId="65" applyFont="1" applyFill="1" applyBorder="1" applyAlignment="1">
      <alignment horizontal="center" vertical="center" wrapText="1"/>
      <protection/>
    </xf>
    <xf numFmtId="0" fontId="18" fillId="0" borderId="52" xfId="65" applyFont="1" applyBorder="1" applyAlignment="1">
      <alignment horizontal="center" vertical="center"/>
      <protection/>
    </xf>
    <xf numFmtId="0" fontId="18" fillId="0" borderId="51" xfId="65" applyFont="1" applyBorder="1" applyAlignment="1">
      <alignment horizontal="center" vertical="center"/>
      <protection/>
    </xf>
    <xf numFmtId="0" fontId="18" fillId="0" borderId="59" xfId="65" applyFont="1" applyBorder="1" applyAlignment="1">
      <alignment horizontal="center" vertical="center"/>
      <protection/>
    </xf>
    <xf numFmtId="0" fontId="18" fillId="0" borderId="52" xfId="65" applyFont="1" applyBorder="1" applyAlignment="1">
      <alignment horizontal="center" vertical="center" wrapText="1"/>
      <protection/>
    </xf>
    <xf numFmtId="0" fontId="18" fillId="0" borderId="85" xfId="65" applyFont="1" applyBorder="1" applyAlignment="1">
      <alignment horizontal="center" vertical="center"/>
      <protection/>
    </xf>
    <xf numFmtId="0" fontId="18" fillId="0" borderId="39" xfId="65" applyFont="1" applyBorder="1" applyAlignment="1">
      <alignment horizontal="center" vertical="center"/>
      <protection/>
    </xf>
    <xf numFmtId="0" fontId="18" fillId="0" borderId="56" xfId="65" applyFont="1" applyBorder="1" applyAlignment="1">
      <alignment horizontal="center" vertical="center"/>
      <protection/>
    </xf>
    <xf numFmtId="0" fontId="18" fillId="0" borderId="50" xfId="65" applyFont="1" applyBorder="1" applyAlignment="1">
      <alignment horizontal="center" vertical="center"/>
      <protection/>
    </xf>
    <xf numFmtId="0" fontId="18" fillId="0" borderId="54" xfId="65" applyFont="1" applyBorder="1" applyAlignment="1">
      <alignment horizontal="center" vertical="center"/>
      <protection/>
    </xf>
    <xf numFmtId="0" fontId="18" fillId="0" borderId="57" xfId="65" applyFont="1" applyBorder="1" applyAlignment="1">
      <alignment horizontal="center" vertical="center"/>
      <protection/>
    </xf>
    <xf numFmtId="0" fontId="141" fillId="0" borderId="85" xfId="0" applyFont="1" applyFill="1" applyBorder="1" applyAlignment="1" applyProtection="1">
      <alignment horizontal="center" vertical="center"/>
      <protection locked="0"/>
    </xf>
    <xf numFmtId="0" fontId="141" fillId="0" borderId="39" xfId="0" applyFont="1" applyFill="1" applyBorder="1" applyAlignment="1" applyProtection="1">
      <alignment horizontal="center" vertical="center"/>
      <protection locked="0"/>
    </xf>
    <xf numFmtId="0" fontId="141" fillId="0" borderId="56" xfId="0" applyFont="1" applyFill="1" applyBorder="1" applyAlignment="1" applyProtection="1">
      <alignment horizontal="center" vertical="center"/>
      <protection locked="0"/>
    </xf>
    <xf numFmtId="0" fontId="141" fillId="0" borderId="11" xfId="0" applyFont="1" applyFill="1" applyBorder="1" applyAlignment="1" applyProtection="1">
      <alignment horizontal="center" vertical="center"/>
      <protection locked="0"/>
    </xf>
    <xf numFmtId="0" fontId="141" fillId="0" borderId="0" xfId="0" applyFont="1" applyFill="1" applyBorder="1" applyAlignment="1" applyProtection="1">
      <alignment horizontal="center" vertical="center"/>
      <protection locked="0"/>
    </xf>
    <xf numFmtId="0" fontId="141" fillId="0" borderId="10" xfId="0" applyFont="1" applyFill="1" applyBorder="1" applyAlignment="1" applyProtection="1">
      <alignment horizontal="center" vertical="center"/>
      <protection locked="0"/>
    </xf>
    <xf numFmtId="0" fontId="141" fillId="0" borderId="50" xfId="0" applyFont="1" applyFill="1" applyBorder="1" applyAlignment="1" applyProtection="1">
      <alignment horizontal="center" vertical="center"/>
      <protection locked="0"/>
    </xf>
    <xf numFmtId="0" fontId="141" fillId="0" borderId="54" xfId="0" applyFont="1" applyFill="1" applyBorder="1" applyAlignment="1" applyProtection="1">
      <alignment horizontal="center" vertical="center"/>
      <protection locked="0"/>
    </xf>
    <xf numFmtId="0" fontId="141" fillId="0" borderId="57" xfId="0" applyFont="1" applyFill="1" applyBorder="1" applyAlignment="1" applyProtection="1">
      <alignment horizontal="center" vertical="center"/>
      <protection locked="0"/>
    </xf>
    <xf numFmtId="0" fontId="139" fillId="0" borderId="52" xfId="0" applyFont="1" applyFill="1" applyBorder="1" applyAlignment="1" applyProtection="1">
      <alignment horizontal="center" vertical="center"/>
      <protection locked="0"/>
    </xf>
    <xf numFmtId="0" fontId="139" fillId="0" borderId="51" xfId="0" applyFont="1" applyFill="1" applyBorder="1" applyAlignment="1" applyProtection="1">
      <alignment horizontal="center" vertical="center"/>
      <protection locked="0"/>
    </xf>
    <xf numFmtId="0" fontId="139" fillId="0" borderId="59" xfId="0" applyFont="1" applyFill="1" applyBorder="1" applyAlignment="1" applyProtection="1">
      <alignment horizontal="center" vertical="center"/>
      <protection locked="0"/>
    </xf>
    <xf numFmtId="0" fontId="139" fillId="0" borderId="52" xfId="0" applyFont="1" applyFill="1" applyBorder="1" applyAlignment="1" applyProtection="1">
      <alignment horizontal="center" vertical="center" wrapText="1"/>
      <protection locked="0"/>
    </xf>
    <xf numFmtId="0" fontId="139" fillId="0" borderId="85" xfId="0" applyFont="1" applyFill="1" applyBorder="1" applyAlignment="1" applyProtection="1">
      <alignment horizontal="center" vertical="center"/>
      <protection locked="0"/>
    </xf>
    <xf numFmtId="0" fontId="139" fillId="0" borderId="39" xfId="0" applyFont="1" applyFill="1" applyBorder="1" applyAlignment="1" applyProtection="1">
      <alignment horizontal="center" vertical="center"/>
      <protection locked="0"/>
    </xf>
    <xf numFmtId="0" fontId="139" fillId="0" borderId="56" xfId="0" applyFont="1" applyFill="1" applyBorder="1" applyAlignment="1" applyProtection="1">
      <alignment horizontal="center" vertical="center"/>
      <protection locked="0"/>
    </xf>
    <xf numFmtId="0" fontId="139" fillId="0" borderId="50" xfId="0" applyFont="1" applyFill="1" applyBorder="1" applyAlignment="1" applyProtection="1">
      <alignment horizontal="center" vertical="center"/>
      <protection locked="0"/>
    </xf>
    <xf numFmtId="0" fontId="139" fillId="0" borderId="54" xfId="0" applyFont="1" applyFill="1" applyBorder="1" applyAlignment="1" applyProtection="1">
      <alignment horizontal="center" vertical="center"/>
      <protection locked="0"/>
    </xf>
    <xf numFmtId="0" fontId="139" fillId="0" borderId="57" xfId="0" applyFont="1" applyFill="1" applyBorder="1" applyAlignment="1" applyProtection="1">
      <alignment horizontal="center" vertical="center"/>
      <protection locked="0"/>
    </xf>
    <xf numFmtId="0" fontId="140" fillId="34" borderId="85" xfId="0" applyFont="1" applyFill="1" applyBorder="1" applyAlignment="1" applyProtection="1">
      <alignment horizontal="center" vertical="center" wrapText="1"/>
      <protection locked="0"/>
    </xf>
    <xf numFmtId="0" fontId="140" fillId="34" borderId="39" xfId="0" applyFont="1" applyFill="1" applyBorder="1" applyAlignment="1" applyProtection="1">
      <alignment horizontal="center" vertical="center" wrapText="1"/>
      <protection locked="0"/>
    </xf>
    <xf numFmtId="0" fontId="140" fillId="34" borderId="0" xfId="0" applyFont="1" applyFill="1" applyBorder="1" applyAlignment="1" applyProtection="1">
      <alignment horizontal="center" vertical="center" wrapText="1"/>
      <protection locked="0"/>
    </xf>
    <xf numFmtId="0" fontId="10" fillId="76" borderId="52" xfId="61" applyFont="1" applyFill="1" applyBorder="1" applyAlignment="1" applyProtection="1">
      <alignment horizontal="center" vertical="center" wrapText="1"/>
      <protection hidden="1"/>
    </xf>
    <xf numFmtId="0" fontId="10" fillId="76" borderId="51" xfId="61" applyFont="1" applyFill="1" applyBorder="1" applyAlignment="1" applyProtection="1">
      <alignment horizontal="center" vertical="center" wrapText="1"/>
      <protection hidden="1"/>
    </xf>
    <xf numFmtId="0" fontId="10" fillId="76" borderId="59" xfId="61" applyFont="1" applyFill="1" applyBorder="1" applyAlignment="1" applyProtection="1">
      <alignment horizontal="center" vertical="center" wrapText="1"/>
      <protection hidden="1"/>
    </xf>
    <xf numFmtId="0" fontId="139" fillId="33" borderId="13" xfId="0" applyFont="1" applyFill="1" applyBorder="1" applyAlignment="1" applyProtection="1">
      <alignment horizontal="center" vertical="center" wrapText="1"/>
      <protection/>
    </xf>
    <xf numFmtId="0" fontId="139" fillId="33" borderId="14" xfId="0" applyFont="1" applyFill="1" applyBorder="1" applyAlignment="1" applyProtection="1">
      <alignment horizontal="center" vertical="center" wrapText="1"/>
      <protection/>
    </xf>
    <xf numFmtId="0" fontId="139" fillId="33" borderId="54" xfId="0" applyFont="1" applyFill="1" applyBorder="1" applyAlignment="1" applyProtection="1">
      <alignment horizontal="center" vertical="center" wrapText="1"/>
      <protection/>
    </xf>
    <xf numFmtId="0" fontId="140" fillId="34" borderId="11" xfId="0" applyFont="1" applyFill="1" applyBorder="1" applyAlignment="1" applyProtection="1">
      <alignment horizontal="center" vertical="center" wrapText="1"/>
      <protection locked="0"/>
    </xf>
    <xf numFmtId="0" fontId="3" fillId="64" borderId="15" xfId="61" applyFont="1" applyFill="1" applyBorder="1" applyAlignment="1" applyProtection="1">
      <alignment horizontal="center" vertical="center" wrapText="1"/>
      <protection hidden="1"/>
    </xf>
    <xf numFmtId="0" fontId="140" fillId="34" borderId="13" xfId="0" applyFont="1" applyFill="1" applyBorder="1" applyAlignment="1" applyProtection="1">
      <alignment horizontal="center" vertical="center" wrapText="1"/>
      <protection/>
    </xf>
    <xf numFmtId="0" fontId="140" fillId="34" borderId="14" xfId="0" applyFont="1" applyFill="1" applyBorder="1" applyAlignment="1" applyProtection="1">
      <alignment horizontal="center" vertical="center" wrapText="1"/>
      <protection/>
    </xf>
    <xf numFmtId="0" fontId="140" fillId="34" borderId="50" xfId="0" applyFont="1" applyFill="1" applyBorder="1" applyAlignment="1" applyProtection="1">
      <alignment horizontal="center" vertical="center" wrapText="1"/>
      <protection locked="0"/>
    </xf>
    <xf numFmtId="0" fontId="140" fillId="34" borderId="54" xfId="0" applyFont="1" applyFill="1" applyBorder="1" applyAlignment="1" applyProtection="1">
      <alignment horizontal="center" vertical="center" wrapText="1"/>
      <protection locked="0"/>
    </xf>
    <xf numFmtId="0" fontId="207" fillId="33" borderId="42" xfId="0" applyFont="1" applyFill="1" applyBorder="1" applyAlignment="1" applyProtection="1">
      <alignment horizontal="center" vertical="center" wrapText="1"/>
      <protection locked="0"/>
    </xf>
    <xf numFmtId="0" fontId="12" fillId="33" borderId="11" xfId="0" applyFont="1" applyFill="1" applyBorder="1" applyAlignment="1" applyProtection="1">
      <alignment horizontal="center" vertical="center" wrapText="1"/>
      <protection locked="0"/>
    </xf>
    <xf numFmtId="0" fontId="12" fillId="33" borderId="0" xfId="0" applyFont="1"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center" wrapText="1"/>
      <protection locked="0"/>
    </xf>
    <xf numFmtId="0" fontId="139" fillId="42" borderId="13" xfId="0" applyFont="1" applyFill="1" applyBorder="1" applyAlignment="1" applyProtection="1">
      <alignment horizontal="center" vertical="center" wrapText="1"/>
      <protection locked="0"/>
    </xf>
    <xf numFmtId="0" fontId="139" fillId="42" borderId="14" xfId="0" applyFont="1" applyFill="1" applyBorder="1" applyAlignment="1" applyProtection="1">
      <alignment horizontal="center" vertical="center" wrapText="1"/>
      <protection locked="0"/>
    </xf>
    <xf numFmtId="0" fontId="10" fillId="42" borderId="11" xfId="0" applyFont="1" applyFill="1" applyBorder="1" applyAlignment="1" applyProtection="1">
      <alignment horizontal="center" vertical="center" wrapText="1"/>
      <protection locked="0"/>
    </xf>
    <xf numFmtId="0" fontId="10" fillId="42" borderId="0" xfId="0" applyFont="1" applyFill="1" applyBorder="1" applyAlignment="1" applyProtection="1">
      <alignment horizontal="center" vertical="center" wrapText="1"/>
      <protection locked="0"/>
    </xf>
    <xf numFmtId="0" fontId="10" fillId="42" borderId="10" xfId="0" applyFont="1" applyFill="1" applyBorder="1" applyAlignment="1" applyProtection="1">
      <alignment horizontal="center" vertical="center" wrapText="1"/>
      <protection locked="0"/>
    </xf>
    <xf numFmtId="0" fontId="10" fillId="41" borderId="11" xfId="61" applyFont="1" applyFill="1" applyBorder="1" applyAlignment="1" applyProtection="1">
      <alignment horizontal="center" vertical="center" wrapText="1"/>
      <protection hidden="1"/>
    </xf>
    <xf numFmtId="0" fontId="10" fillId="41" borderId="50" xfId="61" applyFont="1" applyFill="1" applyBorder="1" applyAlignment="1" applyProtection="1">
      <alignment horizontal="center" vertical="center" wrapText="1"/>
      <protection hidden="1"/>
    </xf>
    <xf numFmtId="0" fontId="10" fillId="41" borderId="52" xfId="61" applyFont="1" applyFill="1" applyBorder="1" applyAlignment="1" applyProtection="1">
      <alignment horizontal="center" vertical="center" wrapText="1"/>
      <protection hidden="1"/>
    </xf>
    <xf numFmtId="0" fontId="10" fillId="41" borderId="51" xfId="61" applyFont="1" applyFill="1" applyBorder="1" applyAlignment="1" applyProtection="1">
      <alignment horizontal="center" vertical="center" wrapText="1"/>
      <protection hidden="1"/>
    </xf>
    <xf numFmtId="0" fontId="10" fillId="41" borderId="59" xfId="61" applyFont="1" applyFill="1" applyBorder="1" applyAlignment="1" applyProtection="1">
      <alignment horizontal="center" vertical="center" wrapText="1"/>
      <protection hidden="1"/>
    </xf>
    <xf numFmtId="0" fontId="139" fillId="42" borderId="13" xfId="0" applyFont="1" applyFill="1" applyBorder="1" applyAlignment="1" applyProtection="1">
      <alignment horizontal="center" vertical="center" wrapText="1"/>
      <protection/>
    </xf>
    <xf numFmtId="0" fontId="139" fillId="42" borderId="14" xfId="0" applyFont="1" applyFill="1" applyBorder="1" applyAlignment="1" applyProtection="1">
      <alignment horizontal="center" vertical="center" wrapText="1"/>
      <protection/>
    </xf>
    <xf numFmtId="0" fontId="10" fillId="42" borderId="13" xfId="0" applyFont="1" applyFill="1" applyBorder="1" applyAlignment="1" applyProtection="1">
      <alignment horizontal="center" vertical="center" wrapText="1"/>
      <protection/>
    </xf>
    <xf numFmtId="0" fontId="10" fillId="42" borderId="14" xfId="0" applyFont="1" applyFill="1" applyBorder="1" applyAlignment="1" applyProtection="1">
      <alignment horizontal="center" vertical="center" wrapText="1"/>
      <protection/>
    </xf>
    <xf numFmtId="0" fontId="139" fillId="41" borderId="52" xfId="0" applyFont="1" applyFill="1" applyBorder="1" applyAlignment="1" applyProtection="1">
      <alignment horizontal="center" vertical="center" wrapText="1"/>
      <protection/>
    </xf>
    <xf numFmtId="0" fontId="139" fillId="41" borderId="51" xfId="0" applyFont="1" applyFill="1" applyBorder="1" applyAlignment="1" applyProtection="1">
      <alignment horizontal="center" vertical="center" wrapText="1"/>
      <protection/>
    </xf>
    <xf numFmtId="0" fontId="139" fillId="41" borderId="59" xfId="0" applyFont="1" applyFill="1" applyBorder="1" applyAlignment="1" applyProtection="1">
      <alignment horizontal="center" vertical="center" wrapText="1"/>
      <protection/>
    </xf>
    <xf numFmtId="0" fontId="140" fillId="34" borderId="85" xfId="0" applyFont="1" applyFill="1" applyBorder="1" applyAlignment="1" applyProtection="1">
      <alignment horizontal="center" vertical="center" wrapText="1"/>
      <protection/>
    </xf>
    <xf numFmtId="0" fontId="140" fillId="34" borderId="39" xfId="0" applyFont="1" applyFill="1" applyBorder="1" applyAlignment="1" applyProtection="1">
      <alignment horizontal="center" vertical="center" wrapText="1"/>
      <protection/>
    </xf>
    <xf numFmtId="0" fontId="28" fillId="73" borderId="28" xfId="0" applyFont="1" applyFill="1" applyBorder="1" applyAlignment="1">
      <alignment horizontal="center" vertical="center" wrapText="1"/>
    </xf>
    <xf numFmtId="0" fontId="28" fillId="73" borderId="15" xfId="0" applyFont="1" applyFill="1" applyBorder="1" applyAlignment="1">
      <alignment horizontal="center" vertical="center" wrapText="1"/>
    </xf>
    <xf numFmtId="0" fontId="28" fillId="73" borderId="21" xfId="0" applyFont="1" applyFill="1" applyBorder="1" applyAlignment="1">
      <alignment horizontal="center" vertical="center" wrapText="1"/>
    </xf>
    <xf numFmtId="0" fontId="28" fillId="73" borderId="24" xfId="0" applyFont="1" applyFill="1" applyBorder="1" applyAlignment="1">
      <alignment horizontal="center" vertical="center" wrapText="1"/>
    </xf>
    <xf numFmtId="0" fontId="29" fillId="73" borderId="28" xfId="0" applyFont="1" applyFill="1" applyBorder="1" applyAlignment="1">
      <alignment horizontal="center" vertical="center" wrapText="1"/>
    </xf>
    <xf numFmtId="0" fontId="29" fillId="73" borderId="15" xfId="0" applyFont="1" applyFill="1" applyBorder="1" applyAlignment="1">
      <alignment horizontal="center" vertical="center" wrapText="1"/>
    </xf>
    <xf numFmtId="0" fontId="29" fillId="73" borderId="25" xfId="0" applyFont="1" applyFill="1" applyBorder="1" applyAlignment="1">
      <alignment horizontal="center" vertical="center" wrapText="1"/>
    </xf>
    <xf numFmtId="0" fontId="164" fillId="0" borderId="104" xfId="0" applyFont="1" applyBorder="1" applyAlignment="1">
      <alignment horizontal="center" vertical="center" wrapText="1"/>
    </xf>
    <xf numFmtId="0" fontId="164" fillId="0" borderId="43" xfId="0" applyFont="1" applyBorder="1" applyAlignment="1">
      <alignment horizontal="center" vertical="center" wrapText="1"/>
    </xf>
    <xf numFmtId="0" fontId="164" fillId="0" borderId="138" xfId="0" applyFont="1" applyBorder="1" applyAlignment="1">
      <alignment horizontal="center" vertical="center" wrapText="1"/>
    </xf>
    <xf numFmtId="0" fontId="164" fillId="0" borderId="28" xfId="0" applyFont="1" applyBorder="1" applyAlignment="1">
      <alignment horizontal="center" vertical="center" wrapText="1"/>
    </xf>
    <xf numFmtId="0" fontId="164" fillId="0" borderId="15" xfId="0" applyFont="1" applyBorder="1" applyAlignment="1">
      <alignment horizontal="center" vertical="center" wrapText="1"/>
    </xf>
    <xf numFmtId="0" fontId="164" fillId="0" borderId="32"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7" xfId="0" applyFont="1" applyBorder="1" applyAlignment="1">
      <alignment horizontal="center" vertical="center" wrapText="1"/>
    </xf>
    <xf numFmtId="0" fontId="35" fillId="54" borderId="11" xfId="0" applyFont="1" applyFill="1" applyBorder="1" applyAlignment="1">
      <alignment horizontal="center" vertical="center" wrapText="1"/>
    </xf>
    <xf numFmtId="0" fontId="35" fillId="54" borderId="0" xfId="0" applyFont="1" applyFill="1" applyBorder="1" applyAlignment="1">
      <alignment horizontal="center" vertical="center" wrapText="1"/>
    </xf>
    <xf numFmtId="0" fontId="35" fillId="54" borderId="17" xfId="0" applyFont="1" applyFill="1" applyBorder="1" applyAlignment="1">
      <alignment horizontal="center" vertical="center" wrapText="1"/>
    </xf>
    <xf numFmtId="0" fontId="44" fillId="54" borderId="42" xfId="0" applyFont="1" applyFill="1" applyBorder="1" applyAlignment="1">
      <alignment horizontal="center" vertical="center" wrapText="1"/>
    </xf>
    <xf numFmtId="0" fontId="39" fillId="54" borderId="13" xfId="0" applyFont="1" applyFill="1" applyBorder="1" applyAlignment="1">
      <alignment horizontal="center" vertical="center" wrapText="1"/>
    </xf>
    <xf numFmtId="0" fontId="39" fillId="54" borderId="14" xfId="0" applyFont="1" applyFill="1" applyBorder="1" applyAlignment="1">
      <alignment horizontal="center" vertical="center" wrapText="1"/>
    </xf>
    <xf numFmtId="0" fontId="39" fillId="54" borderId="58" xfId="0" applyFont="1" applyFill="1" applyBorder="1" applyAlignment="1">
      <alignment horizontal="center" vertical="center" wrapText="1"/>
    </xf>
    <xf numFmtId="0" fontId="27" fillId="78" borderId="13" xfId="0" applyFont="1" applyFill="1" applyBorder="1" applyAlignment="1">
      <alignment horizontal="center" vertical="center" wrapText="1"/>
    </xf>
    <xf numFmtId="0" fontId="27" fillId="78" borderId="14" xfId="0" applyFont="1" applyFill="1" applyBorder="1" applyAlignment="1">
      <alignment horizontal="center" vertical="center" wrapText="1"/>
    </xf>
    <xf numFmtId="0" fontId="32" fillId="78" borderId="13" xfId="0" applyFont="1" applyFill="1" applyBorder="1" applyAlignment="1">
      <alignment horizontal="center" vertical="center" wrapText="1"/>
    </xf>
    <xf numFmtId="0" fontId="32" fillId="78" borderId="14" xfId="0" applyFont="1" applyFill="1" applyBorder="1" applyAlignment="1">
      <alignment horizontal="center" vertical="center" wrapText="1"/>
    </xf>
    <xf numFmtId="0" fontId="32" fillId="78" borderId="58" xfId="0" applyFont="1" applyFill="1" applyBorder="1" applyAlignment="1">
      <alignment horizontal="center" vertical="center" wrapText="1"/>
    </xf>
    <xf numFmtId="0" fontId="35" fillId="46" borderId="152" xfId="0" applyFont="1" applyFill="1" applyBorder="1" applyAlignment="1">
      <alignment horizontal="center" vertical="center" wrapText="1"/>
    </xf>
    <xf numFmtId="0" fontId="35" fillId="46" borderId="153" xfId="0" applyFont="1" applyFill="1" applyBorder="1" applyAlignment="1">
      <alignment horizontal="center" vertical="center" wrapText="1"/>
    </xf>
    <xf numFmtId="0" fontId="35" fillId="46" borderId="23" xfId="0" applyFont="1" applyFill="1" applyBorder="1" applyAlignment="1">
      <alignment horizontal="center" vertical="center" wrapText="1"/>
    </xf>
    <xf numFmtId="0" fontId="36" fillId="85" borderId="152" xfId="61" applyFont="1" applyFill="1" applyBorder="1" applyAlignment="1" applyProtection="1">
      <alignment horizontal="center" vertical="center" wrapText="1"/>
      <protection hidden="1"/>
    </xf>
    <xf numFmtId="0" fontId="36" fillId="85" borderId="153" xfId="61" applyFont="1" applyFill="1" applyBorder="1" applyAlignment="1" applyProtection="1">
      <alignment horizontal="center" vertical="center" wrapText="1"/>
      <protection hidden="1"/>
    </xf>
    <xf numFmtId="0" fontId="36" fillId="85" borderId="23" xfId="61" applyFont="1" applyFill="1" applyBorder="1" applyAlignment="1" applyProtection="1">
      <alignment horizontal="center" vertical="center" wrapText="1"/>
      <protection hidden="1"/>
    </xf>
    <xf numFmtId="0" fontId="36" fillId="46" borderId="52" xfId="61" applyFont="1" applyFill="1" applyBorder="1" applyAlignment="1" applyProtection="1">
      <alignment horizontal="center" vertical="center" wrapText="1"/>
      <protection hidden="1"/>
    </xf>
    <xf numFmtId="0" fontId="36" fillId="46" borderId="51" xfId="61" applyFont="1" applyFill="1" applyBorder="1" applyAlignment="1" applyProtection="1">
      <alignment horizontal="center" vertical="center" wrapText="1"/>
      <protection hidden="1"/>
    </xf>
    <xf numFmtId="0" fontId="36" fillId="46" borderId="59" xfId="61" applyFont="1" applyFill="1" applyBorder="1" applyAlignment="1" applyProtection="1">
      <alignment horizontal="center" vertical="center" wrapText="1"/>
      <protection hidden="1"/>
    </xf>
    <xf numFmtId="0" fontId="36" fillId="85" borderId="52" xfId="61" applyFont="1" applyFill="1" applyBorder="1" applyAlignment="1" applyProtection="1">
      <alignment horizontal="center" vertical="center" wrapText="1"/>
      <protection hidden="1"/>
    </xf>
    <xf numFmtId="0" fontId="36" fillId="85" borderId="51" xfId="61" applyFont="1" applyFill="1" applyBorder="1" applyAlignment="1" applyProtection="1">
      <alignment horizontal="center" vertical="center" wrapText="1"/>
      <protection hidden="1"/>
    </xf>
    <xf numFmtId="0" fontId="36" fillId="85" borderId="59" xfId="61" applyFont="1" applyFill="1" applyBorder="1" applyAlignment="1" applyProtection="1">
      <alignment horizontal="center" vertical="center" wrapText="1"/>
      <protection hidden="1"/>
    </xf>
    <xf numFmtId="0" fontId="35" fillId="46" borderId="52" xfId="0" applyFont="1" applyFill="1" applyBorder="1" applyAlignment="1">
      <alignment horizontal="center" vertical="center" wrapText="1"/>
    </xf>
    <xf numFmtId="0" fontId="35" fillId="46" borderId="51" xfId="0" applyFont="1" applyFill="1" applyBorder="1" applyAlignment="1">
      <alignment horizontal="center" vertical="center" wrapText="1"/>
    </xf>
    <xf numFmtId="0" fontId="35" fillId="46" borderId="59" xfId="0" applyFont="1" applyFill="1" applyBorder="1" applyAlignment="1">
      <alignment horizontal="center" vertical="center" wrapText="1"/>
    </xf>
    <xf numFmtId="0" fontId="36" fillId="46" borderId="152" xfId="61" applyFont="1" applyFill="1" applyBorder="1" applyAlignment="1" applyProtection="1">
      <alignment horizontal="center" vertical="center" wrapText="1"/>
      <protection hidden="1"/>
    </xf>
    <xf numFmtId="0" fontId="36" fillId="46" borderId="153" xfId="61" applyFont="1" applyFill="1" applyBorder="1" applyAlignment="1" applyProtection="1">
      <alignment horizontal="center" vertical="center" wrapText="1"/>
      <protection hidden="1"/>
    </xf>
    <xf numFmtId="0" fontId="36" fillId="46" borderId="23" xfId="61" applyFont="1" applyFill="1" applyBorder="1" applyAlignment="1" applyProtection="1">
      <alignment horizontal="center" vertical="center" wrapText="1"/>
      <protection hidden="1"/>
    </xf>
    <xf numFmtId="0" fontId="35" fillId="54" borderId="162" xfId="0" applyFont="1" applyFill="1" applyBorder="1" applyAlignment="1">
      <alignment horizontal="center" vertical="center" wrapText="1"/>
    </xf>
    <xf numFmtId="0" fontId="35" fillId="54" borderId="55" xfId="0" applyFont="1" applyFill="1" applyBorder="1" applyAlignment="1">
      <alignment horizontal="center" vertical="center" wrapText="1"/>
    </xf>
    <xf numFmtId="0" fontId="35" fillId="54" borderId="20" xfId="0" applyFont="1" applyFill="1" applyBorder="1" applyAlignment="1">
      <alignment horizontal="center" vertical="center" wrapText="1"/>
    </xf>
    <xf numFmtId="0" fontId="33" fillId="79" borderId="163" xfId="0" applyFont="1" applyFill="1" applyBorder="1" applyAlignment="1">
      <alignment horizontal="center" vertical="center" wrapText="1"/>
    </xf>
    <xf numFmtId="0" fontId="33" fillId="79" borderId="164" xfId="0" applyFont="1" applyFill="1" applyBorder="1" applyAlignment="1">
      <alignment horizontal="center" vertical="center" wrapText="1"/>
    </xf>
    <xf numFmtId="0" fontId="208" fillId="92" borderId="85" xfId="0" applyFont="1" applyFill="1" applyBorder="1" applyAlignment="1">
      <alignment horizontal="center" vertical="center" wrapText="1"/>
    </xf>
    <xf numFmtId="0" fontId="208" fillId="92" borderId="39" xfId="0" applyFont="1" applyFill="1" applyBorder="1" applyAlignment="1">
      <alignment horizontal="center" vertical="center" wrapText="1"/>
    </xf>
    <xf numFmtId="0" fontId="208" fillId="92" borderId="56" xfId="0" applyFont="1" applyFill="1" applyBorder="1" applyAlignment="1">
      <alignment horizontal="center" vertical="center" wrapText="1"/>
    </xf>
    <xf numFmtId="0" fontId="209" fillId="92" borderId="11" xfId="0" applyFont="1" applyFill="1" applyBorder="1" applyAlignment="1">
      <alignment horizontal="center" vertical="center" wrapText="1"/>
    </xf>
    <xf numFmtId="0" fontId="209" fillId="92" borderId="0" xfId="0" applyFont="1" applyFill="1" applyBorder="1" applyAlignment="1">
      <alignment horizontal="center" vertical="center" wrapText="1"/>
    </xf>
    <xf numFmtId="0" fontId="209" fillId="92" borderId="10" xfId="0" applyFont="1" applyFill="1" applyBorder="1" applyAlignment="1">
      <alignment horizontal="center" vertical="center" wrapText="1"/>
    </xf>
    <xf numFmtId="0" fontId="209" fillId="93" borderId="165" xfId="45" applyFont="1" applyFill="1" applyBorder="1" applyAlignment="1">
      <alignment horizontal="center" vertical="center" wrapText="1"/>
      <protection/>
    </xf>
    <xf numFmtId="0" fontId="209" fillId="93" borderId="166" xfId="45" applyFont="1" applyFill="1" applyBorder="1" applyAlignment="1">
      <alignment horizontal="center" vertical="center" wrapText="1"/>
      <protection/>
    </xf>
    <xf numFmtId="0" fontId="209" fillId="93" borderId="167" xfId="45" applyFont="1" applyFill="1" applyBorder="1" applyAlignment="1">
      <alignment horizontal="center" vertical="center" wrapText="1"/>
      <protection/>
    </xf>
    <xf numFmtId="0" fontId="2" fillId="0" borderId="85" xfId="65" applyFont="1" applyFill="1" applyBorder="1" applyAlignment="1">
      <alignment horizontal="center" vertical="center" wrapText="1"/>
      <protection/>
    </xf>
    <xf numFmtId="0" fontId="2" fillId="0" borderId="39" xfId="65" applyFont="1" applyFill="1" applyBorder="1" applyAlignment="1">
      <alignment horizontal="center" vertical="center" wrapText="1"/>
      <protection/>
    </xf>
    <xf numFmtId="0" fontId="2" fillId="0" borderId="56" xfId="65" applyFont="1" applyFill="1" applyBorder="1" applyAlignment="1">
      <alignment horizontal="center" vertical="center" wrapText="1"/>
      <protection/>
    </xf>
    <xf numFmtId="0" fontId="2" fillId="0" borderId="50" xfId="65" applyFont="1" applyFill="1" applyBorder="1" applyAlignment="1">
      <alignment horizontal="center" vertical="center" wrapText="1"/>
      <protection/>
    </xf>
    <xf numFmtId="0" fontId="2" fillId="0" borderId="54" xfId="65" applyFont="1" applyFill="1" applyBorder="1" applyAlignment="1">
      <alignment horizontal="center" vertical="center" wrapText="1"/>
      <protection/>
    </xf>
    <xf numFmtId="0" fontId="2" fillId="0" borderId="57" xfId="65" applyFont="1" applyFill="1" applyBorder="1" applyAlignment="1">
      <alignment horizontal="center" vertical="center" wrapText="1"/>
      <protection/>
    </xf>
    <xf numFmtId="0" fontId="151" fillId="0" borderId="42" xfId="0" applyFont="1" applyFill="1" applyBorder="1" applyAlignment="1">
      <alignment horizontal="center" wrapText="1"/>
    </xf>
    <xf numFmtId="0" fontId="139" fillId="0" borderId="51" xfId="0" applyFont="1" applyFill="1" applyBorder="1" applyAlignment="1" applyProtection="1">
      <alignment horizontal="center" vertical="center" wrapText="1"/>
      <protection locked="0"/>
    </xf>
    <xf numFmtId="0" fontId="139" fillId="0" borderId="59" xfId="0" applyFont="1" applyFill="1" applyBorder="1" applyAlignment="1" applyProtection="1">
      <alignment horizontal="center" vertical="center" wrapText="1"/>
      <protection locked="0"/>
    </xf>
    <xf numFmtId="0" fontId="17" fillId="45" borderId="11" xfId="45" applyFont="1" applyFill="1" applyBorder="1" applyAlignment="1">
      <alignment horizontal="center" vertical="center" wrapText="1"/>
      <protection/>
    </xf>
    <xf numFmtId="0" fontId="17" fillId="45" borderId="0" xfId="45" applyFont="1" applyFill="1" applyBorder="1" applyAlignment="1">
      <alignment horizontal="center" vertical="center" wrapText="1"/>
      <protection/>
    </xf>
    <xf numFmtId="0" fontId="210" fillId="45" borderId="168" xfId="45" applyFont="1" applyFill="1" applyBorder="1" applyAlignment="1">
      <alignment horizontal="center" vertical="center" wrapText="1"/>
      <protection/>
    </xf>
    <xf numFmtId="0" fontId="210" fillId="45" borderId="16" xfId="45" applyFont="1" applyFill="1" applyBorder="1" applyAlignment="1">
      <alignment horizontal="center" vertical="center" wrapText="1"/>
      <protection/>
    </xf>
    <xf numFmtId="0" fontId="6" fillId="45" borderId="169" xfId="45" applyFont="1" applyFill="1" applyBorder="1" applyAlignment="1">
      <alignment horizontal="center" vertical="center" wrapText="1"/>
      <protection/>
    </xf>
    <xf numFmtId="0" fontId="6" fillId="45" borderId="16" xfId="45" applyFont="1" applyFill="1" applyBorder="1" applyAlignment="1">
      <alignment horizontal="center" vertical="center" wrapText="1"/>
      <protection/>
    </xf>
    <xf numFmtId="0" fontId="6" fillId="45" borderId="170" xfId="45" applyFont="1" applyFill="1" applyBorder="1" applyAlignment="1">
      <alignment horizontal="center" vertical="center" wrapText="1"/>
      <protection/>
    </xf>
    <xf numFmtId="0" fontId="152" fillId="42" borderId="13" xfId="0" applyFont="1" applyFill="1" applyBorder="1" applyAlignment="1">
      <alignment horizontal="center" vertical="center" wrapText="1"/>
    </xf>
    <xf numFmtId="0" fontId="152" fillId="42" borderId="14" xfId="0" applyFont="1" applyFill="1" applyBorder="1" applyAlignment="1">
      <alignment horizontal="center" vertical="center" wrapText="1"/>
    </xf>
    <xf numFmtId="0" fontId="152" fillId="42" borderId="58" xfId="0" applyFont="1" applyFill="1" applyBorder="1" applyAlignment="1">
      <alignment horizontal="center" vertical="center" wrapText="1"/>
    </xf>
    <xf numFmtId="0" fontId="17" fillId="82" borderId="52" xfId="62" applyFont="1" applyFill="1" applyBorder="1" applyAlignment="1" applyProtection="1">
      <alignment horizontal="center" vertical="center" wrapText="1"/>
      <protection hidden="1"/>
    </xf>
    <xf numFmtId="0" fontId="17" fillId="82" borderId="51" xfId="62" applyFont="1" applyFill="1" applyBorder="1" applyAlignment="1" applyProtection="1">
      <alignment horizontal="center" vertical="center" wrapText="1"/>
      <protection hidden="1"/>
    </xf>
    <xf numFmtId="0" fontId="17" fillId="82" borderId="59" xfId="62" applyFont="1" applyFill="1" applyBorder="1" applyAlignment="1" applyProtection="1">
      <alignment horizontal="center" vertical="center" wrapText="1"/>
      <protection hidden="1"/>
    </xf>
    <xf numFmtId="0" fontId="17" fillId="50" borderId="52" xfId="62" applyFont="1" applyFill="1" applyBorder="1" applyAlignment="1" applyProtection="1">
      <alignment horizontal="center" vertical="center" wrapText="1"/>
      <protection hidden="1"/>
    </xf>
    <xf numFmtId="0" fontId="17" fillId="50" borderId="51" xfId="62" applyFont="1" applyFill="1" applyBorder="1" applyAlignment="1" applyProtection="1">
      <alignment horizontal="center" vertical="center" wrapText="1"/>
      <protection hidden="1"/>
    </xf>
    <xf numFmtId="0" fontId="17" fillId="50" borderId="59" xfId="62" applyFont="1" applyFill="1" applyBorder="1" applyAlignment="1" applyProtection="1">
      <alignment horizontal="center" vertical="center" wrapText="1"/>
      <protection hidden="1"/>
    </xf>
    <xf numFmtId="0" fontId="17" fillId="50" borderId="52" xfId="45" applyFont="1" applyFill="1" applyBorder="1" applyAlignment="1">
      <alignment horizontal="center" vertical="center" wrapText="1"/>
      <protection/>
    </xf>
    <xf numFmtId="0" fontId="17" fillId="50" borderId="51" xfId="45" applyFont="1" applyFill="1" applyBorder="1" applyAlignment="1">
      <alignment horizontal="center" vertical="center" wrapText="1"/>
      <protection/>
    </xf>
    <xf numFmtId="0" fontId="17" fillId="50" borderId="59" xfId="45" applyFont="1" applyFill="1" applyBorder="1" applyAlignment="1">
      <alignment horizontal="center" vertical="center" wrapText="1"/>
      <protection/>
    </xf>
    <xf numFmtId="0" fontId="139" fillId="33" borderId="50" xfId="0" applyFont="1" applyFill="1" applyBorder="1" applyAlignment="1" applyProtection="1">
      <alignment horizontal="center" vertical="center" wrapText="1"/>
      <protection/>
    </xf>
    <xf numFmtId="0" fontId="144" fillId="40" borderId="85" xfId="0" applyFont="1" applyFill="1" applyBorder="1" applyAlignment="1">
      <alignment horizontal="center" vertical="center" wrapText="1"/>
    </xf>
    <xf numFmtId="0" fontId="144" fillId="40" borderId="39" xfId="0" applyFont="1" applyFill="1" applyBorder="1" applyAlignment="1">
      <alignment horizontal="center" vertical="center" wrapText="1"/>
    </xf>
    <xf numFmtId="0" fontId="144" fillId="40" borderId="0" xfId="0" applyFont="1" applyFill="1" applyBorder="1" applyAlignment="1">
      <alignment horizontal="center" vertical="center" wrapText="1"/>
    </xf>
    <xf numFmtId="0" fontId="144" fillId="40" borderId="10" xfId="0" applyFont="1" applyFill="1" applyBorder="1" applyAlignment="1">
      <alignment horizontal="center" vertical="center" wrapText="1"/>
    </xf>
    <xf numFmtId="0" fontId="144" fillId="40" borderId="11" xfId="0" applyFont="1" applyFill="1" applyBorder="1" applyAlignment="1">
      <alignment horizontal="center" vertical="center" wrapText="1"/>
    </xf>
    <xf numFmtId="0" fontId="141" fillId="0" borderId="42" xfId="0" applyFont="1" applyBorder="1" applyAlignment="1">
      <alignment horizontal="center"/>
    </xf>
    <xf numFmtId="0" fontId="141" fillId="0" borderId="13" xfId="0" applyFont="1" applyBorder="1" applyAlignment="1">
      <alignment horizontal="center"/>
    </xf>
    <xf numFmtId="0" fontId="10" fillId="0" borderId="85" xfId="65" applyFont="1" applyBorder="1" applyAlignment="1">
      <alignment horizontal="center" vertical="center"/>
      <protection/>
    </xf>
    <xf numFmtId="0" fontId="10" fillId="0" borderId="39" xfId="65" applyFont="1" applyBorder="1" applyAlignment="1">
      <alignment horizontal="center" vertical="center"/>
      <protection/>
    </xf>
    <xf numFmtId="0" fontId="10" fillId="0" borderId="56" xfId="65" applyFont="1" applyBorder="1" applyAlignment="1">
      <alignment horizontal="center" vertical="center"/>
      <protection/>
    </xf>
    <xf numFmtId="0" fontId="10" fillId="0" borderId="50" xfId="65" applyFont="1" applyBorder="1" applyAlignment="1">
      <alignment horizontal="center" vertical="center"/>
      <protection/>
    </xf>
    <xf numFmtId="0" fontId="10" fillId="0" borderId="54" xfId="65" applyFont="1" applyBorder="1" applyAlignment="1">
      <alignment horizontal="center" vertical="center"/>
      <protection/>
    </xf>
    <xf numFmtId="0" fontId="10" fillId="0" borderId="57" xfId="65" applyFont="1" applyBorder="1" applyAlignment="1">
      <alignment horizontal="center" vertical="center"/>
      <protection/>
    </xf>
    <xf numFmtId="0" fontId="14" fillId="39" borderId="146" xfId="45" applyFont="1" applyFill="1" applyBorder="1" applyAlignment="1">
      <alignment horizontal="center" vertical="center" wrapText="1"/>
      <protection/>
    </xf>
    <xf numFmtId="0" fontId="14" fillId="39" borderId="147" xfId="45" applyFont="1" applyFill="1" applyBorder="1" applyAlignment="1">
      <alignment horizontal="center" vertical="center" wrapText="1"/>
      <protection/>
    </xf>
    <xf numFmtId="0" fontId="14" fillId="39" borderId="157" xfId="45" applyFont="1" applyFill="1" applyBorder="1" applyAlignment="1">
      <alignment horizontal="center" vertical="center" wrapText="1"/>
      <protection/>
    </xf>
    <xf numFmtId="0" fontId="142" fillId="74" borderId="13" xfId="0" applyFont="1" applyFill="1" applyBorder="1" applyAlignment="1">
      <alignment horizontal="center" vertical="center" wrapText="1"/>
    </xf>
    <xf numFmtId="0" fontId="142" fillId="74" borderId="14" xfId="0" applyFont="1" applyFill="1" applyBorder="1" applyAlignment="1">
      <alignment horizontal="center" vertical="center" wrapText="1"/>
    </xf>
    <xf numFmtId="0" fontId="10" fillId="74" borderId="13" xfId="0" applyFont="1" applyFill="1" applyBorder="1" applyAlignment="1">
      <alignment horizontal="center" vertical="center" wrapText="1"/>
    </xf>
    <xf numFmtId="0" fontId="10" fillId="74" borderId="14" xfId="0" applyFont="1" applyFill="1" applyBorder="1" applyAlignment="1">
      <alignment horizontal="center" vertical="center" wrapText="1"/>
    </xf>
    <xf numFmtId="0" fontId="10" fillId="74" borderId="58" xfId="0" applyFont="1" applyFill="1" applyBorder="1" applyAlignment="1">
      <alignment horizontal="center" vertical="center" wrapText="1"/>
    </xf>
    <xf numFmtId="0" fontId="10" fillId="38" borderId="171" xfId="61" applyFont="1" applyFill="1" applyBorder="1" applyAlignment="1" applyProtection="1">
      <alignment horizontal="center" vertical="center" wrapText="1"/>
      <protection hidden="1"/>
    </xf>
    <xf numFmtId="0" fontId="144" fillId="40" borderId="42" xfId="0" applyFont="1" applyFill="1" applyBorder="1" applyAlignment="1">
      <alignment horizontal="center" vertical="center" wrapText="1"/>
    </xf>
    <xf numFmtId="0" fontId="10" fillId="48" borderId="13" xfId="62" applyFont="1" applyFill="1" applyBorder="1" applyAlignment="1" applyProtection="1">
      <alignment horizontal="center" vertical="center" wrapText="1"/>
      <protection hidden="1"/>
    </xf>
    <xf numFmtId="0" fontId="10" fillId="48" borderId="14" xfId="62" applyFont="1" applyFill="1" applyBorder="1" applyAlignment="1" applyProtection="1">
      <alignment horizontal="center" vertical="center" wrapText="1"/>
      <protection hidden="1"/>
    </xf>
    <xf numFmtId="0" fontId="10" fillId="48" borderId="58" xfId="62" applyFont="1" applyFill="1" applyBorder="1" applyAlignment="1" applyProtection="1">
      <alignment horizontal="center" vertical="center" wrapText="1"/>
      <protection hidden="1"/>
    </xf>
    <xf numFmtId="0" fontId="144" fillId="40" borderId="13" xfId="0" applyFont="1" applyFill="1" applyBorder="1" applyAlignment="1" applyProtection="1">
      <alignment horizontal="center" vertical="center" wrapText="1"/>
      <protection/>
    </xf>
    <xf numFmtId="0" fontId="144" fillId="40" borderId="14" xfId="0" applyFont="1" applyFill="1" applyBorder="1" applyAlignment="1" applyProtection="1">
      <alignment horizontal="center" vertical="center" wrapText="1"/>
      <protection/>
    </xf>
    <xf numFmtId="0" fontId="142" fillId="74" borderId="117" xfId="0" applyFont="1" applyFill="1" applyBorder="1" applyAlignment="1" applyProtection="1">
      <alignment horizontal="center" vertical="center" wrapText="1"/>
      <protection/>
    </xf>
    <xf numFmtId="0" fontId="142" fillId="74" borderId="159" xfId="0" applyFont="1" applyFill="1" applyBorder="1" applyAlignment="1" applyProtection="1">
      <alignment horizontal="center" vertical="center" wrapText="1"/>
      <protection/>
    </xf>
    <xf numFmtId="0" fontId="142" fillId="74" borderId="114" xfId="0" applyFont="1" applyFill="1" applyBorder="1" applyAlignment="1" applyProtection="1">
      <alignment horizontal="center" vertical="center" wrapText="1"/>
      <protection/>
    </xf>
    <xf numFmtId="0" fontId="142" fillId="43" borderId="13" xfId="0" applyFont="1" applyFill="1" applyBorder="1" applyAlignment="1" applyProtection="1">
      <alignment horizontal="center" vertical="center" wrapText="1"/>
      <protection/>
    </xf>
    <xf numFmtId="0" fontId="142" fillId="43" borderId="14" xfId="0" applyFont="1" applyFill="1" applyBorder="1" applyAlignment="1" applyProtection="1">
      <alignment horizontal="center" vertical="center" wrapText="1"/>
      <protection/>
    </xf>
    <xf numFmtId="0" fontId="10" fillId="43" borderId="13" xfId="0" applyFont="1" applyFill="1" applyBorder="1" applyAlignment="1" applyProtection="1">
      <alignment horizontal="center" vertical="center" wrapText="1"/>
      <protection/>
    </xf>
    <xf numFmtId="0" fontId="10" fillId="43" borderId="14" xfId="0" applyFont="1" applyFill="1" applyBorder="1" applyAlignment="1" applyProtection="1">
      <alignment horizontal="center" vertical="center" wrapText="1"/>
      <protection/>
    </xf>
    <xf numFmtId="0" fontId="10" fillId="43" borderId="54" xfId="0" applyFont="1" applyFill="1" applyBorder="1" applyAlignment="1" applyProtection="1">
      <alignment horizontal="center" vertical="center" wrapText="1"/>
      <protection/>
    </xf>
    <xf numFmtId="0" fontId="10" fillId="43" borderId="0" xfId="0" applyFont="1" applyFill="1" applyBorder="1" applyAlignment="1" applyProtection="1">
      <alignment horizontal="center" vertical="center" wrapText="1"/>
      <protection/>
    </xf>
    <xf numFmtId="0" fontId="10" fillId="36" borderId="52" xfId="62" applyFont="1" applyFill="1" applyBorder="1" applyAlignment="1" applyProtection="1">
      <alignment horizontal="center" vertical="center" wrapText="1"/>
      <protection hidden="1"/>
    </xf>
    <xf numFmtId="0" fontId="10" fillId="36" borderId="51" xfId="62" applyFont="1" applyFill="1" applyBorder="1" applyAlignment="1" applyProtection="1">
      <alignment horizontal="center" vertical="center" wrapText="1"/>
      <protection hidden="1"/>
    </xf>
    <xf numFmtId="0" fontId="10" fillId="36" borderId="59" xfId="62"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0" fontId="9" fillId="44" borderId="14" xfId="0" applyFont="1" applyFill="1" applyBorder="1" applyAlignment="1">
      <alignment horizontal="center" vertical="center" wrapText="1"/>
    </xf>
    <xf numFmtId="0" fontId="9" fillId="44" borderId="58" xfId="0" applyFont="1" applyFill="1" applyBorder="1" applyAlignment="1">
      <alignment horizontal="center" vertical="center" wrapText="1"/>
    </xf>
    <xf numFmtId="0" fontId="144" fillId="40" borderId="58" xfId="0" applyFont="1" applyFill="1" applyBorder="1" applyAlignment="1" applyProtection="1">
      <alignment horizontal="center" vertical="center" wrapText="1"/>
      <protection/>
    </xf>
    <xf numFmtId="0" fontId="175" fillId="0" borderId="85" xfId="0" applyFont="1" applyBorder="1" applyAlignment="1">
      <alignment horizontal="center" vertical="center"/>
    </xf>
    <xf numFmtId="0" fontId="175" fillId="0" borderId="39" xfId="0" applyFont="1" applyBorder="1" applyAlignment="1">
      <alignment horizontal="center" vertical="center"/>
    </xf>
    <xf numFmtId="0" fontId="175" fillId="0" borderId="50" xfId="0" applyFont="1" applyBorder="1" applyAlignment="1">
      <alignment horizontal="center" vertical="center"/>
    </xf>
    <xf numFmtId="0" fontId="175" fillId="0" borderId="54" xfId="0" applyFont="1" applyBorder="1" applyAlignment="1">
      <alignment horizontal="center" vertical="center"/>
    </xf>
    <xf numFmtId="0" fontId="177" fillId="43" borderId="117" xfId="0" applyFont="1" applyFill="1" applyBorder="1" applyAlignment="1">
      <alignment horizontal="center" vertical="center" wrapText="1"/>
    </xf>
    <xf numFmtId="0" fontId="177" fillId="43" borderId="159" xfId="0" applyFont="1" applyFill="1" applyBorder="1" applyAlignment="1">
      <alignment horizontal="center" vertical="center" wrapText="1"/>
    </xf>
    <xf numFmtId="0" fontId="177" fillId="43" borderId="114" xfId="0" applyFont="1" applyFill="1" applyBorder="1" applyAlignment="1">
      <alignment horizontal="center" vertical="center" wrapText="1"/>
    </xf>
    <xf numFmtId="0" fontId="10" fillId="38" borderId="152" xfId="62" applyFont="1" applyFill="1" applyBorder="1" applyAlignment="1" applyProtection="1">
      <alignment horizontal="center" vertical="center" wrapText="1"/>
      <protection hidden="1"/>
    </xf>
    <xf numFmtId="0" fontId="10" fillId="38" borderId="23" xfId="62" applyFont="1" applyFill="1" applyBorder="1" applyAlignment="1" applyProtection="1">
      <alignment horizontal="center" vertical="center" wrapText="1"/>
      <protection hidden="1"/>
    </xf>
    <xf numFmtId="0" fontId="10" fillId="38" borderId="22" xfId="62" applyFont="1" applyFill="1" applyBorder="1" applyAlignment="1" applyProtection="1">
      <alignment horizontal="center" vertical="center" wrapText="1"/>
      <protection hidden="1"/>
    </xf>
    <xf numFmtId="0" fontId="10" fillId="38" borderId="153" xfId="62" applyFont="1" applyFill="1" applyBorder="1" applyAlignment="1" applyProtection="1">
      <alignment horizontal="center" vertical="center" wrapText="1"/>
      <protection hidden="1"/>
    </xf>
    <xf numFmtId="0" fontId="10" fillId="38" borderId="154" xfId="62" applyFont="1" applyFill="1" applyBorder="1" applyAlignment="1" applyProtection="1">
      <alignment horizontal="center" vertical="center" wrapText="1"/>
      <protection hidden="1"/>
    </xf>
    <xf numFmtId="0" fontId="142" fillId="43" borderId="54" xfId="0" applyFont="1" applyFill="1" applyBorder="1" applyAlignment="1" applyProtection="1">
      <alignment horizontal="center" vertical="center" wrapText="1"/>
      <protection/>
    </xf>
    <xf numFmtId="0" fontId="194" fillId="40" borderId="0" xfId="0" applyFont="1" applyFill="1" applyBorder="1" applyAlignment="1">
      <alignment horizontal="center" vertical="center" wrapText="1"/>
    </xf>
    <xf numFmtId="0" fontId="194" fillId="40" borderId="10" xfId="0" applyFont="1" applyFill="1" applyBorder="1" applyAlignment="1">
      <alignment horizontal="center" vertical="center" wrapText="1"/>
    </xf>
    <xf numFmtId="0" fontId="10" fillId="0" borderId="52" xfId="62" applyFont="1" applyFill="1" applyBorder="1" applyAlignment="1" applyProtection="1">
      <alignment horizontal="center" vertical="center" wrapText="1"/>
      <protection hidden="1"/>
    </xf>
    <xf numFmtId="0" fontId="10" fillId="0" borderId="51" xfId="62" applyFont="1" applyFill="1" applyBorder="1" applyAlignment="1" applyProtection="1">
      <alignment horizontal="center" vertical="center" wrapText="1"/>
      <protection hidden="1"/>
    </xf>
    <xf numFmtId="0" fontId="10" fillId="0" borderId="59" xfId="62" applyFont="1" applyFill="1" applyBorder="1" applyAlignment="1" applyProtection="1">
      <alignment horizontal="center" vertical="center" wrapText="1"/>
      <protection hidden="1"/>
    </xf>
    <xf numFmtId="0" fontId="145" fillId="44" borderId="117" xfId="0" applyFont="1" applyFill="1" applyBorder="1" applyAlignment="1">
      <alignment horizontal="center" vertical="center" wrapText="1"/>
    </xf>
    <xf numFmtId="0" fontId="145" fillId="44" borderId="159" xfId="0" applyFont="1" applyFill="1" applyBorder="1" applyAlignment="1">
      <alignment horizontal="center" vertical="center" wrapText="1"/>
    </xf>
    <xf numFmtId="0" fontId="145" fillId="44" borderId="114" xfId="0" applyFont="1" applyFill="1" applyBorder="1" applyAlignment="1">
      <alignment horizontal="center" vertical="center" wrapText="1"/>
    </xf>
    <xf numFmtId="0" fontId="142" fillId="38" borderId="23" xfId="62" applyFont="1" applyFill="1" applyBorder="1" applyAlignment="1" applyProtection="1">
      <alignment horizontal="center" vertical="center" wrapText="1"/>
      <protection hidden="1"/>
    </xf>
    <xf numFmtId="0" fontId="177" fillId="43" borderId="13" xfId="0" applyFont="1" applyFill="1" applyBorder="1" applyAlignment="1">
      <alignment horizontal="center" vertical="center" wrapText="1"/>
    </xf>
    <xf numFmtId="0" fontId="177" fillId="43" borderId="14" xfId="0" applyFont="1" applyFill="1" applyBorder="1" applyAlignment="1">
      <alignment horizontal="center" vertical="center" wrapText="1"/>
    </xf>
    <xf numFmtId="0" fontId="142" fillId="74" borderId="13" xfId="0" applyFont="1" applyFill="1" applyBorder="1" applyAlignment="1" applyProtection="1">
      <alignment horizontal="center" vertical="center" wrapText="1"/>
      <protection/>
    </xf>
    <xf numFmtId="0" fontId="142" fillId="74" borderId="14" xfId="0" applyFont="1" applyFill="1" applyBorder="1" applyAlignment="1" applyProtection="1">
      <alignment horizontal="center" vertical="center" wrapText="1"/>
      <protection/>
    </xf>
    <xf numFmtId="0" fontId="10" fillId="74" borderId="13" xfId="0" applyFont="1" applyFill="1" applyBorder="1" applyAlignment="1" applyProtection="1">
      <alignment horizontal="center" vertical="center" wrapText="1"/>
      <protection/>
    </xf>
    <xf numFmtId="0" fontId="10" fillId="74" borderId="14" xfId="0" applyFont="1" applyFill="1" applyBorder="1" applyAlignment="1" applyProtection="1">
      <alignment horizontal="center" vertical="center" wrapText="1"/>
      <protection/>
    </xf>
    <xf numFmtId="0" fontId="10" fillId="74" borderId="58" xfId="0" applyFont="1" applyFill="1" applyBorder="1" applyAlignment="1" applyProtection="1">
      <alignment horizontal="center" vertical="center" wrapText="1"/>
      <protection/>
    </xf>
    <xf numFmtId="0" fontId="142" fillId="36" borderId="52" xfId="0" applyFont="1" applyFill="1" applyBorder="1" applyAlignment="1" applyProtection="1">
      <alignment horizontal="center" vertical="center" wrapText="1"/>
      <protection/>
    </xf>
    <xf numFmtId="0" fontId="142" fillId="36" borderId="51" xfId="0" applyFont="1" applyFill="1" applyBorder="1" applyAlignment="1" applyProtection="1">
      <alignment horizontal="center" vertical="center" wrapText="1"/>
      <protection/>
    </xf>
    <xf numFmtId="0" fontId="142" fillId="36" borderId="59" xfId="0" applyFont="1" applyFill="1" applyBorder="1" applyAlignment="1" applyProtection="1">
      <alignment horizontal="center" vertical="center" wrapText="1"/>
      <protection/>
    </xf>
    <xf numFmtId="0" fontId="12" fillId="43" borderId="13" xfId="0" applyFont="1" applyFill="1" applyBorder="1" applyAlignment="1" applyProtection="1">
      <alignment horizontal="center" vertical="center" wrapText="1"/>
      <protection/>
    </xf>
    <xf numFmtId="0" fontId="12" fillId="43" borderId="14" xfId="0" applyFont="1" applyFill="1" applyBorder="1" applyAlignment="1" applyProtection="1">
      <alignment horizontal="center" vertical="center" wrapText="1"/>
      <protection/>
    </xf>
    <xf numFmtId="0" fontId="12" fillId="43" borderId="58" xfId="0" applyFont="1" applyFill="1" applyBorder="1" applyAlignment="1" applyProtection="1">
      <alignment horizontal="center" vertical="center" wrapText="1"/>
      <protection/>
    </xf>
    <xf numFmtId="0" fontId="142" fillId="44" borderId="13" xfId="0" applyFont="1" applyFill="1" applyBorder="1" applyAlignment="1" applyProtection="1">
      <alignment horizontal="center" vertical="center" wrapText="1"/>
      <protection/>
    </xf>
    <xf numFmtId="0" fontId="142" fillId="44" borderId="14" xfId="0" applyFont="1" applyFill="1" applyBorder="1" applyAlignment="1" applyProtection="1">
      <alignment horizontal="center" vertical="center" wrapText="1"/>
      <protection/>
    </xf>
    <xf numFmtId="0" fontId="10" fillId="44" borderId="13" xfId="0" applyFont="1" applyFill="1" applyBorder="1" applyAlignment="1" applyProtection="1">
      <alignment horizontal="center" vertical="center" wrapText="1"/>
      <protection/>
    </xf>
    <xf numFmtId="0" fontId="10" fillId="44" borderId="14" xfId="0" applyFont="1" applyFill="1" applyBorder="1" applyAlignment="1" applyProtection="1">
      <alignment horizontal="center" vertical="center" wrapText="1"/>
      <protection/>
    </xf>
    <xf numFmtId="0" fontId="10" fillId="44" borderId="58" xfId="0" applyFont="1" applyFill="1" applyBorder="1" applyAlignment="1" applyProtection="1">
      <alignment horizontal="center" vertical="center" wrapText="1"/>
      <protection/>
    </xf>
    <xf numFmtId="0" fontId="141" fillId="0" borderId="85" xfId="0" applyFont="1" applyBorder="1" applyAlignment="1" applyProtection="1">
      <alignment horizontal="center" vertical="center"/>
      <protection/>
    </xf>
    <xf numFmtId="0" fontId="141" fillId="0" borderId="39" xfId="0" applyFont="1" applyBorder="1" applyAlignment="1" applyProtection="1">
      <alignment horizontal="center" vertical="center"/>
      <protection/>
    </xf>
    <xf numFmtId="0" fontId="141" fillId="0" borderId="56" xfId="0" applyFont="1" applyBorder="1" applyAlignment="1" applyProtection="1">
      <alignment horizontal="center" vertical="center"/>
      <protection/>
    </xf>
    <xf numFmtId="0" fontId="141" fillId="0" borderId="11" xfId="0" applyFont="1" applyBorder="1" applyAlignment="1" applyProtection="1">
      <alignment horizontal="center" vertical="center"/>
      <protection/>
    </xf>
    <xf numFmtId="0" fontId="141" fillId="0" borderId="0" xfId="0" applyFont="1" applyBorder="1" applyAlignment="1" applyProtection="1">
      <alignment horizontal="center" vertical="center"/>
      <protection/>
    </xf>
    <xf numFmtId="0" fontId="141" fillId="0" borderId="10" xfId="0" applyFont="1" applyBorder="1" applyAlignment="1" applyProtection="1">
      <alignment horizontal="center" vertical="center"/>
      <protection/>
    </xf>
    <xf numFmtId="0" fontId="141" fillId="0" borderId="50" xfId="0" applyFont="1" applyBorder="1" applyAlignment="1" applyProtection="1">
      <alignment horizontal="center" vertical="center"/>
      <protection/>
    </xf>
    <xf numFmtId="0" fontId="141" fillId="0" borderId="54" xfId="0" applyFont="1" applyBorder="1" applyAlignment="1" applyProtection="1">
      <alignment horizontal="center" vertical="center"/>
      <protection/>
    </xf>
    <xf numFmtId="0" fontId="141" fillId="0" borderId="57" xfId="0" applyFont="1" applyBorder="1" applyAlignment="1" applyProtection="1">
      <alignment horizontal="center" vertical="center"/>
      <protection/>
    </xf>
    <xf numFmtId="0" fontId="142" fillId="0" borderId="85" xfId="0" applyFont="1" applyBorder="1" applyAlignment="1" applyProtection="1">
      <alignment horizontal="center" vertical="center"/>
      <protection/>
    </xf>
    <xf numFmtId="0" fontId="142" fillId="0" borderId="39" xfId="0" applyFont="1" applyBorder="1" applyAlignment="1" applyProtection="1">
      <alignment horizontal="center" vertical="center"/>
      <protection/>
    </xf>
    <xf numFmtId="0" fontId="142" fillId="0" borderId="56" xfId="0" applyFont="1" applyBorder="1" applyAlignment="1" applyProtection="1">
      <alignment horizontal="center" vertical="center"/>
      <protection/>
    </xf>
    <xf numFmtId="0" fontId="142" fillId="0" borderId="50" xfId="0" applyFont="1" applyBorder="1" applyAlignment="1" applyProtection="1">
      <alignment horizontal="center" vertical="center"/>
      <protection/>
    </xf>
    <xf numFmtId="0" fontId="142" fillId="0" borderId="54" xfId="0" applyFont="1" applyBorder="1" applyAlignment="1" applyProtection="1">
      <alignment horizontal="center" vertical="center"/>
      <protection/>
    </xf>
    <xf numFmtId="0" fontId="142" fillId="0" borderId="57" xfId="0" applyFont="1" applyBorder="1" applyAlignment="1" applyProtection="1">
      <alignment horizontal="center" vertical="center"/>
      <protection/>
    </xf>
    <xf numFmtId="0" fontId="144" fillId="40" borderId="85" xfId="0" applyFont="1" applyFill="1" applyBorder="1" applyAlignment="1" applyProtection="1">
      <alignment horizontal="center" vertical="center" wrapText="1"/>
      <protection/>
    </xf>
    <xf numFmtId="0" fontId="144" fillId="40" borderId="39" xfId="0" applyFont="1" applyFill="1" applyBorder="1" applyAlignment="1" applyProtection="1">
      <alignment horizontal="center" vertical="center" wrapText="1"/>
      <protection/>
    </xf>
    <xf numFmtId="0" fontId="144" fillId="40" borderId="0" xfId="0" applyFont="1" applyFill="1" applyBorder="1" applyAlignment="1" applyProtection="1">
      <alignment horizontal="center" vertical="center" wrapText="1"/>
      <protection/>
    </xf>
    <xf numFmtId="0" fontId="144" fillId="40" borderId="10" xfId="0" applyFont="1" applyFill="1" applyBorder="1" applyAlignment="1" applyProtection="1">
      <alignment horizontal="center" vertical="center" wrapText="1"/>
      <protection/>
    </xf>
    <xf numFmtId="0" fontId="144" fillId="40" borderId="11" xfId="0" applyFont="1" applyFill="1" applyBorder="1" applyAlignment="1" applyProtection="1">
      <alignment horizontal="center" vertical="center" wrapText="1"/>
      <protection/>
    </xf>
    <xf numFmtId="0" fontId="144" fillId="40" borderId="50" xfId="0" applyFont="1" applyFill="1" applyBorder="1" applyAlignment="1" applyProtection="1">
      <alignment horizontal="center" vertical="center" wrapText="1"/>
      <protection/>
    </xf>
    <xf numFmtId="0" fontId="144" fillId="40" borderId="54" xfId="0" applyFont="1" applyFill="1" applyBorder="1" applyAlignment="1" applyProtection="1">
      <alignment horizontal="center" vertical="center" wrapText="1"/>
      <protection/>
    </xf>
    <xf numFmtId="0" fontId="144" fillId="40" borderId="57" xfId="0" applyFont="1" applyFill="1" applyBorder="1" applyAlignment="1" applyProtection="1">
      <alignment horizontal="center" vertical="center" wrapText="1"/>
      <protection/>
    </xf>
    <xf numFmtId="0" fontId="10" fillId="38" borderId="85" xfId="61" applyFont="1" applyFill="1" applyBorder="1" applyAlignment="1" applyProtection="1">
      <alignment horizontal="center" vertical="center" wrapText="1"/>
      <protection hidden="1"/>
    </xf>
    <xf numFmtId="0" fontId="10" fillId="38" borderId="11" xfId="61" applyFont="1" applyFill="1" applyBorder="1" applyAlignment="1" applyProtection="1">
      <alignment horizontal="center" vertical="center" wrapText="1"/>
      <protection hidden="1"/>
    </xf>
    <xf numFmtId="0" fontId="10" fillId="38" borderId="50" xfId="61" applyFont="1" applyFill="1" applyBorder="1" applyAlignment="1" applyProtection="1">
      <alignment horizontal="center" vertical="center" wrapText="1"/>
      <protection hidden="1"/>
    </xf>
    <xf numFmtId="0" fontId="144" fillId="40" borderId="42" xfId="0" applyFont="1" applyFill="1" applyBorder="1" applyAlignment="1" applyProtection="1">
      <alignment horizontal="center" vertical="center" wrapText="1"/>
      <protection/>
    </xf>
    <xf numFmtId="0" fontId="177" fillId="43" borderId="42" xfId="0" applyFont="1" applyFill="1" applyBorder="1" applyAlignment="1" applyProtection="1">
      <alignment horizontal="center" vertical="center" wrapText="1"/>
      <protection/>
    </xf>
    <xf numFmtId="0" fontId="154" fillId="0" borderId="85" xfId="0" applyFont="1" applyBorder="1" applyAlignment="1" applyProtection="1">
      <alignment horizontal="center" vertical="center"/>
      <protection/>
    </xf>
    <xf numFmtId="0" fontId="154" fillId="0" borderId="39" xfId="0" applyFont="1" applyBorder="1" applyAlignment="1" applyProtection="1">
      <alignment horizontal="center" vertical="center"/>
      <protection/>
    </xf>
    <xf numFmtId="0" fontId="154" fillId="0" borderId="50" xfId="0" applyFont="1" applyBorder="1" applyAlignment="1" applyProtection="1">
      <alignment horizontal="center" vertical="center"/>
      <protection/>
    </xf>
    <xf numFmtId="0" fontId="154" fillId="0" borderId="54" xfId="0" applyFont="1" applyBorder="1" applyAlignment="1" applyProtection="1">
      <alignment horizontal="center" vertical="center"/>
      <protection/>
    </xf>
    <xf numFmtId="0" fontId="159" fillId="0" borderId="85" xfId="0" applyFont="1" applyBorder="1" applyAlignment="1" applyProtection="1">
      <alignment horizontal="center" vertical="center"/>
      <protection/>
    </xf>
    <xf numFmtId="0" fontId="159" fillId="0" borderId="39" xfId="0" applyFont="1" applyBorder="1" applyAlignment="1" applyProtection="1">
      <alignment horizontal="center" vertical="center"/>
      <protection/>
    </xf>
    <xf numFmtId="0" fontId="159" fillId="0" borderId="56" xfId="0" applyFont="1" applyBorder="1" applyAlignment="1" applyProtection="1">
      <alignment horizontal="center" vertical="center"/>
      <protection/>
    </xf>
    <xf numFmtId="0" fontId="159" fillId="0" borderId="11" xfId="0" applyFont="1" applyBorder="1" applyAlignment="1" applyProtection="1">
      <alignment horizontal="center" vertical="center"/>
      <protection/>
    </xf>
    <xf numFmtId="0" fontId="159" fillId="0" borderId="0" xfId="0" applyFont="1" applyBorder="1" applyAlignment="1" applyProtection="1">
      <alignment horizontal="center" vertical="center"/>
      <protection/>
    </xf>
    <xf numFmtId="0" fontId="159" fillId="0" borderId="10" xfId="0" applyFont="1" applyBorder="1" applyAlignment="1" applyProtection="1">
      <alignment horizontal="center" vertical="center"/>
      <protection/>
    </xf>
    <xf numFmtId="0" fontId="159" fillId="0" borderId="50" xfId="0" applyFont="1" applyBorder="1" applyAlignment="1" applyProtection="1">
      <alignment horizontal="center" vertical="center"/>
      <protection/>
    </xf>
    <xf numFmtId="0" fontId="159" fillId="0" borderId="54" xfId="0" applyFont="1" applyBorder="1" applyAlignment="1" applyProtection="1">
      <alignment horizontal="center" vertical="center"/>
      <protection/>
    </xf>
    <xf numFmtId="0" fontId="159" fillId="0" borderId="57" xfId="0" applyFont="1" applyBorder="1" applyAlignment="1" applyProtection="1">
      <alignment horizontal="center" vertical="center"/>
      <protection/>
    </xf>
    <xf numFmtId="0" fontId="142" fillId="0" borderId="52" xfId="0" applyFont="1" applyFill="1" applyBorder="1" applyAlignment="1" applyProtection="1">
      <alignment horizontal="center" vertical="center"/>
      <protection locked="0"/>
    </xf>
    <xf numFmtId="0" fontId="142" fillId="0" borderId="51" xfId="0" applyFont="1" applyFill="1" applyBorder="1" applyAlignment="1" applyProtection="1">
      <alignment horizontal="center" vertical="center"/>
      <protection locked="0"/>
    </xf>
    <xf numFmtId="0" fontId="142" fillId="0" borderId="59" xfId="0" applyFont="1" applyFill="1" applyBorder="1" applyAlignment="1" applyProtection="1">
      <alignment horizontal="center" vertical="center"/>
      <protection locked="0"/>
    </xf>
    <xf numFmtId="0" fontId="160" fillId="2" borderId="15" xfId="0" applyNumberFormat="1" applyFont="1" applyFill="1" applyBorder="1" applyAlignment="1" applyProtection="1">
      <alignment horizontal="center" vertical="center" wrapText="1"/>
      <protection hidden="1"/>
    </xf>
    <xf numFmtId="0" fontId="180" fillId="40" borderId="85" xfId="0" applyFont="1" applyFill="1" applyBorder="1" applyAlignment="1" applyProtection="1">
      <alignment horizontal="center" vertical="center" wrapText="1"/>
      <protection/>
    </xf>
    <xf numFmtId="0" fontId="180" fillId="40" borderId="39" xfId="0" applyFont="1" applyFill="1" applyBorder="1" applyAlignment="1" applyProtection="1">
      <alignment horizontal="center" vertical="center" wrapText="1"/>
      <protection/>
    </xf>
    <xf numFmtId="0" fontId="180" fillId="40" borderId="0" xfId="0" applyFont="1" applyFill="1" applyBorder="1" applyAlignment="1" applyProtection="1">
      <alignment horizontal="center" vertical="center" wrapText="1"/>
      <protection/>
    </xf>
    <xf numFmtId="0" fontId="180" fillId="40" borderId="10" xfId="0" applyFont="1" applyFill="1" applyBorder="1" applyAlignment="1" applyProtection="1">
      <alignment horizontal="center" vertical="center" wrapText="1"/>
      <protection/>
    </xf>
    <xf numFmtId="0" fontId="180" fillId="40" borderId="11" xfId="0" applyFont="1" applyFill="1" applyBorder="1" applyAlignment="1" applyProtection="1">
      <alignment horizontal="center" vertical="center" wrapText="1"/>
      <protection/>
    </xf>
    <xf numFmtId="0" fontId="180" fillId="40" borderId="50" xfId="0" applyFont="1" applyFill="1" applyBorder="1" applyAlignment="1" applyProtection="1">
      <alignment horizontal="center" vertical="center" wrapText="1"/>
      <protection/>
    </xf>
    <xf numFmtId="0" fontId="180" fillId="40" borderId="54" xfId="0" applyFont="1" applyFill="1" applyBorder="1" applyAlignment="1" applyProtection="1">
      <alignment horizontal="center" vertical="center" wrapText="1"/>
      <protection/>
    </xf>
    <xf numFmtId="0" fontId="180" fillId="40" borderId="57" xfId="0" applyFont="1" applyFill="1" applyBorder="1" applyAlignment="1" applyProtection="1">
      <alignment horizontal="center" vertical="center" wrapText="1"/>
      <protection/>
    </xf>
    <xf numFmtId="9" fontId="24" fillId="2" borderId="15" xfId="67" applyFont="1" applyFill="1" applyBorder="1" applyAlignment="1" applyProtection="1">
      <alignment horizontal="center" vertical="center" wrapText="1"/>
      <protection hidden="1"/>
    </xf>
    <xf numFmtId="0" fontId="161" fillId="43" borderId="160" xfId="0" applyFont="1" applyFill="1" applyBorder="1" applyAlignment="1" applyProtection="1">
      <alignment horizontal="center" vertical="center" wrapText="1"/>
      <protection hidden="1"/>
    </xf>
    <xf numFmtId="0" fontId="161" fillId="43" borderId="21" xfId="0" applyFont="1" applyFill="1" applyBorder="1" applyAlignment="1" applyProtection="1">
      <alignment horizontal="center" vertical="center" wrapText="1"/>
      <protection hidden="1"/>
    </xf>
    <xf numFmtId="0" fontId="161" fillId="43" borderId="42" xfId="0" applyFont="1" applyFill="1" applyBorder="1" applyAlignment="1" applyProtection="1">
      <alignment horizontal="center" vertical="center" wrapText="1"/>
      <protection/>
    </xf>
    <xf numFmtId="0" fontId="161" fillId="43" borderId="13" xfId="0" applyFont="1" applyFill="1" applyBorder="1" applyAlignment="1" applyProtection="1">
      <alignment horizontal="center" vertical="center" wrapText="1"/>
      <protection/>
    </xf>
    <xf numFmtId="0" fontId="161" fillId="43" borderId="14" xfId="0" applyFont="1" applyFill="1" applyBorder="1" applyAlignment="1" applyProtection="1">
      <alignment horizontal="center" vertical="center" wrapText="1"/>
      <protection/>
    </xf>
    <xf numFmtId="0" fontId="22" fillId="43" borderId="14" xfId="0" applyFont="1" applyFill="1" applyBorder="1" applyAlignment="1" applyProtection="1">
      <alignment horizontal="center" vertical="center" wrapText="1"/>
      <protection/>
    </xf>
    <xf numFmtId="0" fontId="161" fillId="43" borderId="58" xfId="0" applyFont="1" applyFill="1" applyBorder="1" applyAlignment="1" applyProtection="1">
      <alignment horizontal="center" vertical="center" wrapText="1"/>
      <protection/>
    </xf>
    <xf numFmtId="0" fontId="154" fillId="44" borderId="13" xfId="0" applyFont="1" applyFill="1" applyBorder="1" applyAlignment="1" applyProtection="1">
      <alignment horizontal="center" vertical="center" wrapText="1"/>
      <protection/>
    </xf>
    <xf numFmtId="0" fontId="154" fillId="44" borderId="14" xfId="0" applyFont="1" applyFill="1" applyBorder="1" applyAlignment="1" applyProtection="1">
      <alignment horizontal="center" vertical="center" wrapText="1"/>
      <protection/>
    </xf>
    <xf numFmtId="0" fontId="23" fillId="44" borderId="14" xfId="0" applyFont="1" applyFill="1" applyBorder="1" applyAlignment="1" applyProtection="1">
      <alignment horizontal="center" vertical="center" wrapText="1"/>
      <protection/>
    </xf>
    <xf numFmtId="0" fontId="154" fillId="44" borderId="58" xfId="0" applyFont="1" applyFill="1" applyBorder="1" applyAlignment="1" applyProtection="1">
      <alignment horizontal="center" vertical="center" wrapText="1"/>
      <protection/>
    </xf>
    <xf numFmtId="173" fontId="24" fillId="2" borderId="15" xfId="47" applyNumberFormat="1" applyFont="1" applyFill="1" applyBorder="1" applyAlignment="1" applyProtection="1">
      <alignment horizontal="center" vertical="center" wrapText="1"/>
      <protection hidden="1"/>
    </xf>
    <xf numFmtId="0" fontId="162" fillId="40" borderId="28" xfId="0" applyFont="1" applyFill="1" applyBorder="1" applyAlignment="1" applyProtection="1">
      <alignment horizontal="center" vertical="center" wrapText="1"/>
      <protection hidden="1"/>
    </xf>
    <xf numFmtId="0" fontId="162" fillId="40" borderId="15" xfId="0" applyFont="1" applyFill="1" applyBorder="1" applyAlignment="1" applyProtection="1">
      <alignment horizontal="center" vertical="center" wrapText="1"/>
      <protection hidden="1"/>
    </xf>
    <xf numFmtId="0" fontId="160" fillId="0" borderId="28" xfId="0" applyFont="1" applyBorder="1" applyAlignment="1" applyProtection="1">
      <alignment horizontal="center" vertical="center" wrapText="1"/>
      <protection hidden="1"/>
    </xf>
    <xf numFmtId="0" fontId="160" fillId="0" borderId="15" xfId="0" applyFont="1" applyBorder="1" applyAlignment="1" applyProtection="1">
      <alignment horizontal="center" vertical="center" wrapText="1"/>
      <protection hidden="1"/>
    </xf>
    <xf numFmtId="0" fontId="160" fillId="0" borderId="21" xfId="0" applyFont="1" applyBorder="1" applyAlignment="1" applyProtection="1">
      <alignment horizontal="center" vertical="center" wrapText="1"/>
      <protection hidden="1"/>
    </xf>
    <xf numFmtId="0" fontId="160" fillId="0" borderId="25" xfId="0" applyFont="1" applyBorder="1" applyAlignment="1" applyProtection="1">
      <alignment horizontal="center" vertical="center" wrapText="1"/>
      <protection hidden="1"/>
    </xf>
    <xf numFmtId="0" fontId="161" fillId="74" borderId="28" xfId="0" applyFont="1" applyFill="1" applyBorder="1" applyAlignment="1" applyProtection="1">
      <alignment horizontal="center" vertical="center" wrapText="1"/>
      <protection hidden="1"/>
    </xf>
    <xf numFmtId="0" fontId="161" fillId="74" borderId="15" xfId="0" applyFont="1" applyFill="1" applyBorder="1" applyAlignment="1" applyProtection="1">
      <alignment horizontal="center" vertical="center" wrapText="1"/>
      <protection hidden="1"/>
    </xf>
    <xf numFmtId="0" fontId="22" fillId="74" borderId="15" xfId="0" applyFont="1" applyFill="1" applyBorder="1" applyAlignment="1" applyProtection="1">
      <alignment horizontal="center" vertical="center" wrapText="1"/>
      <protection hidden="1"/>
    </xf>
    <xf numFmtId="0" fontId="161" fillId="74" borderId="25" xfId="0" applyFont="1" applyFill="1" applyBorder="1" applyAlignment="1" applyProtection="1">
      <alignment horizontal="center" vertical="center" wrapText="1"/>
      <protection hidden="1"/>
    </xf>
    <xf numFmtId="0" fontId="22" fillId="36" borderId="52" xfId="61" applyFont="1" applyFill="1" applyBorder="1" applyAlignment="1" applyProtection="1">
      <alignment horizontal="center" vertical="center" wrapText="1"/>
      <protection hidden="1"/>
    </xf>
    <xf numFmtId="0" fontId="22" fillId="36" borderId="51" xfId="61" applyFont="1" applyFill="1" applyBorder="1" applyAlignment="1" applyProtection="1">
      <alignment horizontal="center" vertical="center" wrapText="1"/>
      <protection hidden="1"/>
    </xf>
    <xf numFmtId="0" fontId="161" fillId="36" borderId="51" xfId="61" applyFont="1" applyFill="1" applyBorder="1" applyAlignment="1" applyProtection="1">
      <alignment horizontal="center" vertical="center" wrapText="1"/>
      <protection hidden="1"/>
    </xf>
    <xf numFmtId="0" fontId="161" fillId="36" borderId="59" xfId="61" applyFont="1" applyFill="1" applyBorder="1" applyAlignment="1" applyProtection="1">
      <alignment horizontal="center" vertical="center" wrapText="1"/>
      <protection hidden="1"/>
    </xf>
    <xf numFmtId="0" fontId="22" fillId="38" borderId="52" xfId="61" applyFont="1" applyFill="1" applyBorder="1" applyAlignment="1" applyProtection="1">
      <alignment horizontal="center" vertical="center" wrapText="1"/>
      <protection hidden="1"/>
    </xf>
    <xf numFmtId="0" fontId="22" fillId="38" borderId="51" xfId="61" applyFont="1" applyFill="1" applyBorder="1" applyAlignment="1" applyProtection="1">
      <alignment horizontal="center" vertical="center" wrapText="1"/>
      <protection hidden="1"/>
    </xf>
    <xf numFmtId="0" fontId="161" fillId="38" borderId="51" xfId="61" applyFont="1" applyFill="1" applyBorder="1" applyAlignment="1" applyProtection="1">
      <alignment horizontal="center" vertical="center" wrapText="1"/>
      <protection hidden="1"/>
    </xf>
    <xf numFmtId="0" fontId="161" fillId="38" borderId="59" xfId="61" applyFont="1" applyFill="1" applyBorder="1" applyAlignment="1" applyProtection="1">
      <alignment horizontal="center" vertical="center" wrapText="1"/>
      <protection hidden="1"/>
    </xf>
    <xf numFmtId="0" fontId="24" fillId="2" borderId="15" xfId="61" applyFont="1" applyFill="1" applyBorder="1" applyAlignment="1" applyProtection="1">
      <alignment horizontal="center" vertical="center" wrapText="1"/>
      <protection hidden="1"/>
    </xf>
    <xf numFmtId="0" fontId="161" fillId="36" borderId="152" xfId="61" applyFont="1" applyFill="1" applyBorder="1" applyAlignment="1" applyProtection="1">
      <alignment horizontal="center" vertical="center" wrapText="1"/>
      <protection hidden="1"/>
    </xf>
    <xf numFmtId="0" fontId="161" fillId="36" borderId="153" xfId="61" applyFont="1" applyFill="1" applyBorder="1" applyAlignment="1" applyProtection="1">
      <alignment horizontal="center" vertical="center" wrapText="1"/>
      <protection hidden="1"/>
    </xf>
    <xf numFmtId="0" fontId="161" fillId="36" borderId="23" xfId="61" applyFont="1" applyFill="1" applyBorder="1" applyAlignment="1" applyProtection="1">
      <alignment horizontal="center" vertical="center" wrapText="1"/>
      <protection hidden="1"/>
    </xf>
    <xf numFmtId="0" fontId="161" fillId="38" borderId="152" xfId="61" applyFont="1" applyFill="1" applyBorder="1" applyAlignment="1" applyProtection="1">
      <alignment horizontal="center" vertical="center" wrapText="1"/>
      <protection hidden="1"/>
    </xf>
    <xf numFmtId="0" fontId="161" fillId="38" borderId="153" xfId="61" applyFont="1" applyFill="1" applyBorder="1" applyAlignment="1" applyProtection="1">
      <alignment horizontal="center" vertical="center" wrapText="1"/>
      <protection hidden="1"/>
    </xf>
    <xf numFmtId="0" fontId="161" fillId="38" borderId="23" xfId="61" applyFont="1" applyFill="1" applyBorder="1" applyAlignment="1" applyProtection="1">
      <alignment horizontal="center" vertical="center" wrapText="1"/>
      <protection hidden="1"/>
    </xf>
    <xf numFmtId="0" fontId="161" fillId="43" borderId="117" xfId="0" applyFont="1" applyFill="1" applyBorder="1" applyAlignment="1" applyProtection="1">
      <alignment horizontal="center" vertical="center" wrapText="1"/>
      <protection hidden="1"/>
    </xf>
    <xf numFmtId="0" fontId="161" fillId="43" borderId="113" xfId="0" applyFont="1" applyFill="1" applyBorder="1" applyAlignment="1" applyProtection="1">
      <alignment horizontal="center" vertical="center" wrapText="1"/>
      <protection hidden="1"/>
    </xf>
    <xf numFmtId="0" fontId="161" fillId="43" borderId="110" xfId="0" applyFont="1" applyFill="1" applyBorder="1" applyAlignment="1" applyProtection="1">
      <alignment horizontal="center" vertical="center" wrapText="1"/>
      <protection hidden="1"/>
    </xf>
    <xf numFmtId="0" fontId="161" fillId="38" borderId="52" xfId="61" applyFont="1" applyFill="1" applyBorder="1" applyAlignment="1" applyProtection="1">
      <alignment horizontal="center" vertical="center" wrapText="1"/>
      <protection hidden="1"/>
    </xf>
    <xf numFmtId="0" fontId="161" fillId="36" borderId="52" xfId="0" applyFont="1" applyFill="1" applyBorder="1" applyAlignment="1" applyProtection="1">
      <alignment horizontal="center" vertical="center" wrapText="1"/>
      <protection hidden="1"/>
    </xf>
    <xf numFmtId="0" fontId="161" fillId="36" borderId="51" xfId="0" applyFont="1" applyFill="1" applyBorder="1" applyAlignment="1" applyProtection="1">
      <alignment horizontal="center" vertical="center" wrapText="1"/>
      <protection hidden="1"/>
    </xf>
    <xf numFmtId="0" fontId="161" fillId="36" borderId="59" xfId="0" applyFont="1" applyFill="1" applyBorder="1" applyAlignment="1" applyProtection="1">
      <alignment horizontal="center" vertical="center" wrapText="1"/>
      <protection hidden="1"/>
    </xf>
    <xf numFmtId="0" fontId="161" fillId="40" borderId="28" xfId="0" applyFont="1" applyFill="1" applyBorder="1" applyAlignment="1" applyProtection="1">
      <alignment horizontal="center" vertical="center" wrapText="1"/>
      <protection hidden="1"/>
    </xf>
    <xf numFmtId="0" fontId="161" fillId="40" borderId="15" xfId="0" applyFont="1" applyFill="1" applyBorder="1" applyAlignment="1" applyProtection="1">
      <alignment horizontal="center" vertical="center" wrapText="1"/>
      <protection hidden="1"/>
    </xf>
    <xf numFmtId="0" fontId="24" fillId="2" borderId="32" xfId="61" applyFont="1" applyFill="1" applyBorder="1" applyAlignment="1" applyProtection="1">
      <alignment horizontal="center" vertical="center" wrapText="1"/>
      <protection hidden="1"/>
    </xf>
    <xf numFmtId="0" fontId="24" fillId="2" borderId="29" xfId="61" applyFont="1" applyFill="1" applyBorder="1" applyAlignment="1" applyProtection="1">
      <alignment horizontal="center" vertical="center" wrapText="1"/>
      <protection hidden="1"/>
    </xf>
    <xf numFmtId="0" fontId="158" fillId="77" borderId="13" xfId="0" applyFont="1" applyFill="1" applyBorder="1" applyAlignment="1" applyProtection="1">
      <alignment horizontal="center" vertical="center" wrapText="1"/>
      <protection/>
    </xf>
    <xf numFmtId="0" fontId="158" fillId="77" borderId="14" xfId="0" applyFont="1" applyFill="1" applyBorder="1" applyAlignment="1" applyProtection="1">
      <alignment horizontal="center" vertical="center" wrapText="1"/>
      <protection/>
    </xf>
    <xf numFmtId="0" fontId="161" fillId="43" borderId="13" xfId="0" applyFont="1" applyFill="1" applyBorder="1" applyAlignment="1" applyProtection="1">
      <alignment horizontal="center" vertical="center" wrapText="1"/>
      <protection hidden="1"/>
    </xf>
    <xf numFmtId="0" fontId="161" fillId="43" borderId="14" xfId="0" applyFont="1" applyFill="1" applyBorder="1" applyAlignment="1" applyProtection="1">
      <alignment horizontal="center" vertical="center" wrapText="1"/>
      <protection hidden="1"/>
    </xf>
    <xf numFmtId="0" fontId="161" fillId="36" borderId="85" xfId="61" applyFont="1" applyFill="1" applyBorder="1" applyAlignment="1" applyProtection="1">
      <alignment horizontal="center" vertical="center" wrapText="1"/>
      <protection hidden="1"/>
    </xf>
    <xf numFmtId="0" fontId="161" fillId="36" borderId="11" xfId="61" applyFont="1" applyFill="1" applyBorder="1" applyAlignment="1" applyProtection="1">
      <alignment horizontal="center" vertical="center" wrapText="1"/>
      <protection hidden="1"/>
    </xf>
    <xf numFmtId="0" fontId="161" fillId="36" borderId="52" xfId="61" applyFont="1" applyFill="1" applyBorder="1" applyAlignment="1" applyProtection="1">
      <alignment horizontal="center" vertical="center" wrapText="1"/>
      <protection hidden="1"/>
    </xf>
    <xf numFmtId="0" fontId="161" fillId="38" borderId="52" xfId="0" applyFont="1" applyFill="1" applyBorder="1" applyAlignment="1" applyProtection="1">
      <alignment horizontal="center" vertical="center" wrapText="1"/>
      <protection hidden="1"/>
    </xf>
    <xf numFmtId="0" fontId="161" fillId="38" borderId="51" xfId="0" applyFont="1" applyFill="1" applyBorder="1" applyAlignment="1" applyProtection="1">
      <alignment horizontal="center" vertical="center" wrapText="1"/>
      <protection hidden="1"/>
    </xf>
    <xf numFmtId="0" fontId="161" fillId="38" borderId="59" xfId="0" applyFont="1" applyFill="1" applyBorder="1" applyAlignment="1" applyProtection="1">
      <alignment horizontal="center" vertical="center" wrapText="1"/>
      <protection hidden="1"/>
    </xf>
    <xf numFmtId="0" fontId="161" fillId="43" borderId="11" xfId="0" applyFont="1" applyFill="1" applyBorder="1" applyAlignment="1" applyProtection="1">
      <alignment horizontal="center" vertical="center" wrapText="1"/>
      <protection hidden="1"/>
    </xf>
    <xf numFmtId="0" fontId="161" fillId="43" borderId="0" xfId="0" applyFont="1" applyFill="1" applyBorder="1" applyAlignment="1" applyProtection="1">
      <alignment horizontal="center" vertical="center" wrapText="1"/>
      <protection hidden="1"/>
    </xf>
    <xf numFmtId="0" fontId="161" fillId="38" borderId="22" xfId="61" applyFont="1" applyFill="1" applyBorder="1" applyAlignment="1" applyProtection="1">
      <alignment horizontal="center" vertical="center" wrapText="1"/>
      <protection hidden="1"/>
    </xf>
    <xf numFmtId="0" fontId="142" fillId="43" borderId="160" xfId="0" applyFont="1" applyFill="1" applyBorder="1" applyAlignment="1" applyProtection="1">
      <alignment horizontal="center" vertical="center" wrapText="1"/>
      <protection/>
    </xf>
    <xf numFmtId="0" fontId="142" fillId="43" borderId="21" xfId="0" applyFont="1" applyFill="1" applyBorder="1" applyAlignment="1" applyProtection="1">
      <alignment horizontal="center" vertical="center" wrapText="1"/>
      <protection/>
    </xf>
    <xf numFmtId="0" fontId="144" fillId="40" borderId="28" xfId="0" applyFont="1" applyFill="1" applyBorder="1" applyAlignment="1" applyProtection="1">
      <alignment horizontal="center" vertical="center" wrapText="1"/>
      <protection/>
    </xf>
    <xf numFmtId="0" fontId="144" fillId="40" borderId="15" xfId="0" applyFont="1" applyFill="1" applyBorder="1" applyAlignment="1" applyProtection="1">
      <alignment horizontal="center" vertical="center" wrapText="1"/>
      <protection/>
    </xf>
    <xf numFmtId="0" fontId="10" fillId="46" borderId="152" xfId="61" applyFont="1" applyFill="1" applyBorder="1" applyAlignment="1" applyProtection="1">
      <alignment horizontal="center" vertical="center" wrapText="1"/>
      <protection hidden="1"/>
    </xf>
    <xf numFmtId="0" fontId="10" fillId="46" borderId="23" xfId="61" applyFont="1" applyFill="1" applyBorder="1" applyAlignment="1" applyProtection="1">
      <alignment horizontal="center" vertical="center" wrapText="1"/>
      <protection hidden="1"/>
    </xf>
    <xf numFmtId="0" fontId="10" fillId="43" borderId="35" xfId="0" applyFont="1" applyFill="1" applyBorder="1" applyAlignment="1" applyProtection="1">
      <alignment horizontal="center" vertical="center" wrapText="1"/>
      <protection/>
    </xf>
    <xf numFmtId="0" fontId="10" fillId="43" borderId="47" xfId="0" applyFont="1" applyFill="1" applyBorder="1" applyAlignment="1" applyProtection="1">
      <alignment horizontal="center" vertical="center" wrapText="1"/>
      <protection/>
    </xf>
    <xf numFmtId="0" fontId="10" fillId="0" borderId="152" xfId="45" applyFont="1" applyFill="1" applyBorder="1" applyAlignment="1" applyProtection="1">
      <alignment horizontal="center" vertical="center" wrapText="1"/>
      <protection/>
    </xf>
    <xf numFmtId="0" fontId="10" fillId="0" borderId="23" xfId="45" applyFont="1" applyFill="1" applyBorder="1" applyAlignment="1" applyProtection="1">
      <alignment horizontal="center" vertical="center" wrapText="1"/>
      <protection/>
    </xf>
    <xf numFmtId="0" fontId="10" fillId="38" borderId="56" xfId="62" applyFont="1" applyFill="1" applyBorder="1" applyAlignment="1" applyProtection="1">
      <alignment horizontal="center" vertical="center" wrapText="1"/>
      <protection hidden="1"/>
    </xf>
    <xf numFmtId="0" fontId="10" fillId="38" borderId="10" xfId="62" applyFont="1" applyFill="1" applyBorder="1" applyAlignment="1" applyProtection="1">
      <alignment horizontal="center" vertical="center" wrapText="1"/>
      <protection hidden="1"/>
    </xf>
    <xf numFmtId="0" fontId="10" fillId="38" borderId="52" xfId="62" applyFont="1" applyFill="1" applyBorder="1" applyAlignment="1" applyProtection="1">
      <alignment horizontal="center" vertical="center" wrapText="1"/>
      <protection hidden="1"/>
    </xf>
    <xf numFmtId="0" fontId="10" fillId="38" borderId="51" xfId="62" applyFont="1" applyFill="1" applyBorder="1" applyAlignment="1" applyProtection="1">
      <alignment horizontal="center" vertical="center" wrapText="1"/>
      <protection hidden="1"/>
    </xf>
    <xf numFmtId="0" fontId="10" fillId="0" borderId="52" xfId="45" applyFont="1" applyFill="1" applyBorder="1" applyAlignment="1" applyProtection="1">
      <alignment horizontal="center" vertical="center" wrapText="1"/>
      <protection/>
    </xf>
    <xf numFmtId="0" fontId="10" fillId="0" borderId="51" xfId="45" applyFont="1" applyFill="1" applyBorder="1" applyAlignment="1" applyProtection="1">
      <alignment horizontal="center" vertical="center" wrapText="1"/>
      <protection/>
    </xf>
    <xf numFmtId="0" fontId="10" fillId="68" borderId="15" xfId="45" applyFont="1" applyFill="1" applyBorder="1" applyAlignment="1" applyProtection="1">
      <alignment horizontal="center" vertical="center" wrapText="1"/>
      <protection/>
    </xf>
    <xf numFmtId="0" fontId="10" fillId="43" borderId="18" xfId="0" applyFont="1" applyFill="1" applyBorder="1" applyAlignment="1" applyProtection="1">
      <alignment horizontal="center" vertical="center" wrapText="1"/>
      <protection/>
    </xf>
    <xf numFmtId="0" fontId="10" fillId="43" borderId="15" xfId="0" applyFont="1" applyFill="1" applyBorder="1" applyAlignment="1" applyProtection="1">
      <alignment horizontal="center" vertical="center" wrapText="1"/>
      <protection/>
    </xf>
    <xf numFmtId="0" fontId="142" fillId="43" borderId="18" xfId="0" applyFont="1" applyFill="1" applyBorder="1" applyAlignment="1" applyProtection="1">
      <alignment horizontal="center" vertical="center" wrapText="1"/>
      <protection/>
    </xf>
    <xf numFmtId="0" fontId="142" fillId="43" borderId="15" xfId="0" applyFont="1" applyFill="1" applyBorder="1" applyAlignment="1" applyProtection="1">
      <alignment horizontal="center" vertical="center" wrapText="1"/>
      <protection/>
    </xf>
    <xf numFmtId="0" fontId="10" fillId="37" borderId="52" xfId="62" applyFont="1" applyFill="1" applyBorder="1" applyAlignment="1" applyProtection="1">
      <alignment horizontal="center" vertical="center" wrapText="1"/>
      <protection hidden="1"/>
    </xf>
    <xf numFmtId="0" fontId="10" fillId="37" borderId="51" xfId="62" applyFont="1" applyFill="1" applyBorder="1" applyAlignment="1" applyProtection="1">
      <alignment horizontal="center" vertical="center" wrapText="1"/>
      <protection hidden="1"/>
    </xf>
    <xf numFmtId="0" fontId="10" fillId="50" borderId="59" xfId="62" applyFont="1" applyFill="1" applyBorder="1" applyAlignment="1" applyProtection="1">
      <alignment horizontal="center" vertical="center" wrapText="1"/>
      <protection hidden="1"/>
    </xf>
    <xf numFmtId="0" fontId="10" fillId="51" borderId="152" xfId="62" applyFont="1" applyFill="1" applyBorder="1" applyAlignment="1" applyProtection="1">
      <alignment horizontal="center" vertical="center" wrapText="1"/>
      <protection hidden="1"/>
    </xf>
    <xf numFmtId="0" fontId="10" fillId="51" borderId="153" xfId="62" applyFont="1" applyFill="1" applyBorder="1" applyAlignment="1" applyProtection="1">
      <alignment horizontal="center" vertical="center" wrapText="1"/>
      <protection hidden="1"/>
    </xf>
    <xf numFmtId="0" fontId="10" fillId="51" borderId="23" xfId="62" applyFont="1" applyFill="1" applyBorder="1" applyAlignment="1" applyProtection="1">
      <alignment horizontal="center" vertical="center" wrapText="1"/>
      <protection hidden="1"/>
    </xf>
    <xf numFmtId="0" fontId="10" fillId="86" borderId="152" xfId="62" applyFont="1" applyFill="1" applyBorder="1" applyAlignment="1" applyProtection="1">
      <alignment horizontal="center" vertical="center" wrapText="1"/>
      <protection hidden="1"/>
    </xf>
    <xf numFmtId="0" fontId="10" fillId="86" borderId="153" xfId="62" applyFont="1" applyFill="1" applyBorder="1" applyAlignment="1" applyProtection="1">
      <alignment horizontal="center" vertical="center" wrapText="1"/>
      <protection hidden="1"/>
    </xf>
    <xf numFmtId="0" fontId="10" fillId="86" borderId="23" xfId="62" applyFont="1" applyFill="1" applyBorder="1" applyAlignment="1" applyProtection="1">
      <alignment horizontal="center" vertical="center" wrapText="1"/>
      <protection hidden="1"/>
    </xf>
    <xf numFmtId="0" fontId="14" fillId="39" borderId="28" xfId="45" applyFont="1" applyFill="1" applyBorder="1" applyAlignment="1" applyProtection="1">
      <alignment horizontal="center" vertical="center" wrapText="1"/>
      <protection/>
    </xf>
    <xf numFmtId="0" fontId="14" fillId="39" borderId="15" xfId="45" applyFont="1" applyFill="1" applyBorder="1" applyAlignment="1" applyProtection="1">
      <alignment horizontal="center" vertical="center" wrapText="1"/>
      <protection/>
    </xf>
    <xf numFmtId="0" fontId="16" fillId="52" borderId="28" xfId="45" applyFont="1" applyFill="1" applyBorder="1" applyAlignment="1" applyProtection="1">
      <alignment horizontal="center" vertical="center" wrapText="1"/>
      <protection/>
    </xf>
    <xf numFmtId="0" fontId="16" fillId="52" borderId="15" xfId="45" applyFont="1" applyFill="1" applyBorder="1" applyAlignment="1" applyProtection="1">
      <alignment horizontal="center" vertical="center" wrapText="1"/>
      <protection/>
    </xf>
    <xf numFmtId="0" fontId="10" fillId="52" borderId="15" xfId="45" applyFont="1" applyFill="1" applyBorder="1" applyAlignment="1" applyProtection="1">
      <alignment horizontal="center" vertical="center" wrapText="1"/>
      <protection/>
    </xf>
    <xf numFmtId="0" fontId="16" fillId="68" borderId="28" xfId="45" applyFont="1" applyFill="1" applyBorder="1" applyAlignment="1" applyProtection="1">
      <alignment horizontal="center" vertical="center" wrapText="1"/>
      <protection/>
    </xf>
    <xf numFmtId="0" fontId="16" fillId="68" borderId="15" xfId="45" applyFont="1" applyFill="1" applyBorder="1" applyAlignment="1" applyProtection="1">
      <alignment horizontal="center" vertical="center" wrapText="1"/>
      <protection/>
    </xf>
    <xf numFmtId="0" fontId="141" fillId="0" borderId="104" xfId="0" applyFont="1" applyBorder="1" applyAlignment="1" applyProtection="1">
      <alignment horizontal="center"/>
      <protection/>
    </xf>
    <xf numFmtId="0" fontId="141" fillId="0" borderId="43" xfId="0" applyFont="1" applyBorder="1" applyAlignment="1" applyProtection="1">
      <alignment horizontal="center"/>
      <protection/>
    </xf>
    <xf numFmtId="0" fontId="141" fillId="0" borderId="138" xfId="0" applyFont="1" applyBorder="1" applyAlignment="1" applyProtection="1">
      <alignment horizontal="center"/>
      <protection/>
    </xf>
    <xf numFmtId="0" fontId="141" fillId="0" borderId="28" xfId="0" applyFont="1" applyBorder="1" applyAlignment="1" applyProtection="1">
      <alignment horizontal="center"/>
      <protection/>
    </xf>
    <xf numFmtId="0" fontId="141" fillId="0" borderId="15" xfId="0" applyFont="1" applyBorder="1" applyAlignment="1" applyProtection="1">
      <alignment horizontal="center"/>
      <protection/>
    </xf>
    <xf numFmtId="0" fontId="141" fillId="0" borderId="32" xfId="0" applyFont="1" applyBorder="1" applyAlignment="1" applyProtection="1">
      <alignment horizontal="center"/>
      <protection/>
    </xf>
    <xf numFmtId="0" fontId="10" fillId="86" borderId="52" xfId="62" applyFont="1" applyFill="1" applyBorder="1" applyAlignment="1" applyProtection="1">
      <alignment horizontal="center" vertical="center" wrapText="1"/>
      <protection hidden="1"/>
    </xf>
    <xf numFmtId="0" fontId="10" fillId="86" borderId="51" xfId="62" applyFont="1" applyFill="1" applyBorder="1" applyAlignment="1" applyProtection="1">
      <alignment horizontal="center" vertical="center" wrapText="1"/>
      <protection hidden="1"/>
    </xf>
    <xf numFmtId="0" fontId="10" fillId="86" borderId="59" xfId="62" applyFont="1" applyFill="1" applyBorder="1" applyAlignment="1" applyProtection="1">
      <alignment horizontal="center" vertical="center" wrapText="1"/>
      <protection hidden="1"/>
    </xf>
    <xf numFmtId="0" fontId="14" fillId="39" borderId="21" xfId="45" applyFont="1" applyFill="1" applyBorder="1" applyAlignment="1" applyProtection="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Millares 5" xfId="54"/>
    <cellStyle name="Currency" xfId="55"/>
    <cellStyle name="Currency [0]" xfId="56"/>
    <cellStyle name="Moneda [0] 2" xfId="57"/>
    <cellStyle name="Moneda 2" xfId="58"/>
    <cellStyle name="Moneda 3" xfId="59"/>
    <cellStyle name="Neutral" xfId="60"/>
    <cellStyle name="Normal 2" xfId="61"/>
    <cellStyle name="Normal 2 2" xfId="62"/>
    <cellStyle name="Normal 3" xfId="63"/>
    <cellStyle name="Normal 3 2" xfId="64"/>
    <cellStyle name="Normal_Hoja1" xfId="65"/>
    <cellStyle name="Notas" xfId="66"/>
    <cellStyle name="Percent" xfId="67"/>
    <cellStyle name="Porcentaje 2" xfId="68"/>
    <cellStyle name="Porcentaje 2 2" xfId="69"/>
    <cellStyle name="Porcentaje 3" xfId="70"/>
    <cellStyle name="Porcentaje 4"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2</xdr:col>
      <xdr:colOff>714375</xdr:colOff>
      <xdr:row>3</xdr:row>
      <xdr:rowOff>104775</xdr:rowOff>
    </xdr:to>
    <xdr:pic>
      <xdr:nvPicPr>
        <xdr:cNvPr id="1" name="1 Imagen"/>
        <xdr:cNvPicPr preferRelativeResize="1">
          <a:picLocks noChangeAspect="1"/>
        </xdr:cNvPicPr>
      </xdr:nvPicPr>
      <xdr:blipFill>
        <a:blip r:embed="rId1"/>
        <a:stretch>
          <a:fillRect/>
        </a:stretch>
      </xdr:blipFill>
      <xdr:spPr>
        <a:xfrm>
          <a:off x="885825" y="28575"/>
          <a:ext cx="2114550" cy="65722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2</xdr:col>
      <xdr:colOff>876300</xdr:colOff>
      <xdr:row>3</xdr:row>
      <xdr:rowOff>123825</xdr:rowOff>
    </xdr:to>
    <xdr:pic>
      <xdr:nvPicPr>
        <xdr:cNvPr id="1" name="Imagen 2"/>
        <xdr:cNvPicPr preferRelativeResize="1">
          <a:picLocks noChangeAspect="1"/>
        </xdr:cNvPicPr>
      </xdr:nvPicPr>
      <xdr:blipFill>
        <a:blip r:embed="rId1"/>
        <a:stretch>
          <a:fillRect/>
        </a:stretch>
      </xdr:blipFill>
      <xdr:spPr>
        <a:xfrm>
          <a:off x="914400" y="76200"/>
          <a:ext cx="2419350" cy="6477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38100</xdr:rowOff>
    </xdr:from>
    <xdr:to>
      <xdr:col>2</xdr:col>
      <xdr:colOff>1552575</xdr:colOff>
      <xdr:row>3</xdr:row>
      <xdr:rowOff>95250</xdr:rowOff>
    </xdr:to>
    <xdr:pic>
      <xdr:nvPicPr>
        <xdr:cNvPr id="1" name="Imagen 2"/>
        <xdr:cNvPicPr preferRelativeResize="1">
          <a:picLocks noChangeAspect="1"/>
        </xdr:cNvPicPr>
      </xdr:nvPicPr>
      <xdr:blipFill>
        <a:blip r:embed="rId1"/>
        <a:stretch>
          <a:fillRect/>
        </a:stretch>
      </xdr:blipFill>
      <xdr:spPr>
        <a:xfrm>
          <a:off x="619125" y="38100"/>
          <a:ext cx="25812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123825</xdr:rowOff>
    </xdr:from>
    <xdr:to>
      <xdr:col>1</xdr:col>
      <xdr:colOff>3371850</xdr:colOff>
      <xdr:row>3</xdr:row>
      <xdr:rowOff>247650</xdr:rowOff>
    </xdr:to>
    <xdr:pic>
      <xdr:nvPicPr>
        <xdr:cNvPr id="1" name="Imagen 2"/>
        <xdr:cNvPicPr preferRelativeResize="1">
          <a:picLocks noChangeAspect="1"/>
        </xdr:cNvPicPr>
      </xdr:nvPicPr>
      <xdr:blipFill>
        <a:blip r:embed="rId1"/>
        <a:stretch>
          <a:fillRect/>
        </a:stretch>
      </xdr:blipFill>
      <xdr:spPr>
        <a:xfrm>
          <a:off x="295275" y="123825"/>
          <a:ext cx="33718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123825</xdr:rowOff>
    </xdr:from>
    <xdr:to>
      <xdr:col>2</xdr:col>
      <xdr:colOff>952500</xdr:colOff>
      <xdr:row>3</xdr:row>
      <xdr:rowOff>104775</xdr:rowOff>
    </xdr:to>
    <xdr:pic>
      <xdr:nvPicPr>
        <xdr:cNvPr id="1" name="2 Imagen"/>
        <xdr:cNvPicPr preferRelativeResize="1">
          <a:picLocks noChangeAspect="1"/>
        </xdr:cNvPicPr>
      </xdr:nvPicPr>
      <xdr:blipFill>
        <a:blip r:embed="rId1"/>
        <a:stretch>
          <a:fillRect/>
        </a:stretch>
      </xdr:blipFill>
      <xdr:spPr>
        <a:xfrm>
          <a:off x="1000125" y="123825"/>
          <a:ext cx="1647825" cy="56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628650" y="47625"/>
          <a:ext cx="2352675" cy="6572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95250</xdr:rowOff>
    </xdr:from>
    <xdr:to>
      <xdr:col>2</xdr:col>
      <xdr:colOff>752475</xdr:colOff>
      <xdr:row>12</xdr:row>
      <xdr:rowOff>219075</xdr:rowOff>
    </xdr:to>
    <xdr:pic>
      <xdr:nvPicPr>
        <xdr:cNvPr id="1" name="Imagen 2"/>
        <xdr:cNvPicPr preferRelativeResize="1">
          <a:picLocks noChangeAspect="1"/>
        </xdr:cNvPicPr>
      </xdr:nvPicPr>
      <xdr:blipFill>
        <a:blip r:embed="rId1"/>
        <a:stretch>
          <a:fillRect/>
        </a:stretch>
      </xdr:blipFill>
      <xdr:spPr>
        <a:xfrm>
          <a:off x="609600" y="0"/>
          <a:ext cx="240982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47625</xdr:rowOff>
    </xdr:from>
    <xdr:to>
      <xdr:col>2</xdr:col>
      <xdr:colOff>1485900</xdr:colOff>
      <xdr:row>3</xdr:row>
      <xdr:rowOff>180975</xdr:rowOff>
    </xdr:to>
    <xdr:pic>
      <xdr:nvPicPr>
        <xdr:cNvPr id="1" name="Imagen 2"/>
        <xdr:cNvPicPr preferRelativeResize="1">
          <a:picLocks noChangeAspect="1"/>
        </xdr:cNvPicPr>
      </xdr:nvPicPr>
      <xdr:blipFill>
        <a:blip r:embed="rId1"/>
        <a:stretch>
          <a:fillRect/>
        </a:stretch>
      </xdr:blipFill>
      <xdr:spPr>
        <a:xfrm>
          <a:off x="371475" y="0"/>
          <a:ext cx="3324225" cy="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1362075</xdr:colOff>
      <xdr:row>3</xdr:row>
      <xdr:rowOff>76200</xdr:rowOff>
    </xdr:to>
    <xdr:pic>
      <xdr:nvPicPr>
        <xdr:cNvPr id="1" name="Imagen 2"/>
        <xdr:cNvPicPr preferRelativeResize="1">
          <a:picLocks noChangeAspect="1"/>
        </xdr:cNvPicPr>
      </xdr:nvPicPr>
      <xdr:blipFill>
        <a:blip r:embed="rId1"/>
        <a:stretch>
          <a:fillRect/>
        </a:stretch>
      </xdr:blipFill>
      <xdr:spPr>
        <a:xfrm>
          <a:off x="914400" y="85725"/>
          <a:ext cx="21336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971550</xdr:colOff>
      <xdr:row>3</xdr:row>
      <xdr:rowOff>257175</xdr:rowOff>
    </xdr:to>
    <xdr:pic>
      <xdr:nvPicPr>
        <xdr:cNvPr id="1" name="Imagen 2"/>
        <xdr:cNvPicPr preferRelativeResize="1">
          <a:picLocks noChangeAspect="1"/>
        </xdr:cNvPicPr>
      </xdr:nvPicPr>
      <xdr:blipFill>
        <a:blip r:embed="rId1"/>
        <a:stretch>
          <a:fillRect/>
        </a:stretch>
      </xdr:blipFill>
      <xdr:spPr>
        <a:xfrm>
          <a:off x="0" y="66675"/>
          <a:ext cx="28479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19050"/>
          <a:ext cx="2486025" cy="7429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19050"/>
          <a:ext cx="2505075" cy="838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66675</xdr:rowOff>
    </xdr:from>
    <xdr:to>
      <xdr:col>2</xdr:col>
      <xdr:colOff>1209675</xdr:colOff>
      <xdr:row>3</xdr:row>
      <xdr:rowOff>190500</xdr:rowOff>
    </xdr:to>
    <xdr:pic>
      <xdr:nvPicPr>
        <xdr:cNvPr id="1" name="Imagen 2"/>
        <xdr:cNvPicPr preferRelativeResize="1">
          <a:picLocks noChangeAspect="1"/>
        </xdr:cNvPicPr>
      </xdr:nvPicPr>
      <xdr:blipFill>
        <a:blip r:embed="rId1"/>
        <a:stretch>
          <a:fillRect/>
        </a:stretch>
      </xdr:blipFill>
      <xdr:spPr>
        <a:xfrm>
          <a:off x="552450" y="0"/>
          <a:ext cx="2266950" cy="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1:AD44"/>
  <sheetViews>
    <sheetView tabSelected="1" view="pageBreakPreview" zoomScale="60" zoomScaleNormal="55" zoomScalePageLayoutView="0" workbookViewId="0" topLeftCell="A22">
      <selection activeCell="H28" sqref="H28"/>
    </sheetView>
  </sheetViews>
  <sheetFormatPr defaultColWidth="11.421875" defaultRowHeight="15"/>
  <cols>
    <col min="1" max="1" width="11.421875" style="65" customWidth="1"/>
    <col min="2" max="2" width="22.8515625" style="65" customWidth="1"/>
    <col min="3" max="3" width="25.28125" style="65" customWidth="1"/>
    <col min="4" max="4" width="33.7109375" style="72" customWidth="1"/>
    <col min="5" max="5" width="16.421875" style="65" customWidth="1"/>
    <col min="6" max="6" width="11.421875" style="65" customWidth="1"/>
    <col min="7" max="7" width="28.7109375" style="65" customWidth="1"/>
    <col min="8" max="8" width="26.57421875" style="65" customWidth="1"/>
    <col min="9" max="9" width="17.7109375" style="65" customWidth="1"/>
    <col min="10" max="10" width="26.140625" style="65" customWidth="1"/>
    <col min="11" max="11" width="11.421875" style="65" customWidth="1"/>
    <col min="12" max="12" width="13.140625" style="65" customWidth="1"/>
    <col min="13" max="24" width="5.7109375" style="65" bestFit="1" customWidth="1"/>
    <col min="25" max="25" width="9.7109375" style="717" customWidth="1"/>
    <col min="26" max="26" width="26.7109375" style="73" customWidth="1"/>
    <col min="27" max="27" width="23.140625" style="73" customWidth="1"/>
    <col min="28" max="28" width="26.421875" style="65" customWidth="1"/>
    <col min="29" max="29" width="25.7109375" style="135" customWidth="1"/>
    <col min="30" max="30" width="22.140625" style="135" customWidth="1"/>
    <col min="31" max="16384" width="11.421875" style="65" customWidth="1"/>
  </cols>
  <sheetData>
    <row r="1" spans="1:28" ht="15" customHeight="1">
      <c r="A1" s="1962"/>
      <c r="B1" s="1963"/>
      <c r="C1" s="1964"/>
      <c r="D1" s="1959" t="s">
        <v>1551</v>
      </c>
      <c r="E1" s="1951"/>
      <c r="F1" s="1951"/>
      <c r="G1" s="1951"/>
      <c r="H1" s="1951"/>
      <c r="I1" s="1951"/>
      <c r="J1" s="1951"/>
      <c r="K1" s="1951"/>
      <c r="L1" s="1951"/>
      <c r="M1" s="1951"/>
      <c r="N1" s="1951"/>
      <c r="O1" s="1951"/>
      <c r="P1" s="1951"/>
      <c r="Q1" s="1952"/>
      <c r="R1" s="1950" t="s">
        <v>1561</v>
      </c>
      <c r="S1" s="1951"/>
      <c r="T1" s="1951"/>
      <c r="U1" s="1951"/>
      <c r="V1" s="1951"/>
      <c r="W1" s="1951"/>
      <c r="X1" s="1951"/>
      <c r="Y1" s="1952"/>
      <c r="Z1" s="756"/>
      <c r="AA1" s="1959" t="s">
        <v>1562</v>
      </c>
      <c r="AB1" s="1952"/>
    </row>
    <row r="2" spans="1:28" ht="15.75" customHeight="1" thickBot="1">
      <c r="A2" s="1965"/>
      <c r="B2" s="1966"/>
      <c r="C2" s="1967"/>
      <c r="D2" s="1956"/>
      <c r="E2" s="1957"/>
      <c r="F2" s="1957"/>
      <c r="G2" s="1957"/>
      <c r="H2" s="1957"/>
      <c r="I2" s="1957"/>
      <c r="J2" s="1957"/>
      <c r="K2" s="1957"/>
      <c r="L2" s="1957"/>
      <c r="M2" s="1957"/>
      <c r="N2" s="1957"/>
      <c r="O2" s="1957"/>
      <c r="P2" s="1957"/>
      <c r="Q2" s="1958"/>
      <c r="R2" s="1953"/>
      <c r="S2" s="1954"/>
      <c r="T2" s="1954"/>
      <c r="U2" s="1954"/>
      <c r="V2" s="1954"/>
      <c r="W2" s="1954"/>
      <c r="X2" s="1954"/>
      <c r="Y2" s="1955"/>
      <c r="Z2" s="746"/>
      <c r="AA2" s="1953"/>
      <c r="AB2" s="1955"/>
    </row>
    <row r="3" spans="1:28" ht="15" customHeight="1">
      <c r="A3" s="1965"/>
      <c r="B3" s="1966"/>
      <c r="C3" s="1967"/>
      <c r="D3" s="1959" t="s">
        <v>1553</v>
      </c>
      <c r="E3" s="1951"/>
      <c r="F3" s="1951"/>
      <c r="G3" s="1951"/>
      <c r="H3" s="1951"/>
      <c r="I3" s="1951"/>
      <c r="J3" s="1951"/>
      <c r="K3" s="1951"/>
      <c r="L3" s="1951"/>
      <c r="M3" s="1951"/>
      <c r="N3" s="1951"/>
      <c r="O3" s="1951"/>
      <c r="P3" s="1951"/>
      <c r="Q3" s="1952"/>
      <c r="R3" s="1953"/>
      <c r="S3" s="1954"/>
      <c r="T3" s="1954"/>
      <c r="U3" s="1954"/>
      <c r="V3" s="1954"/>
      <c r="W3" s="1954"/>
      <c r="X3" s="1954"/>
      <c r="Y3" s="1955"/>
      <c r="Z3" s="746"/>
      <c r="AA3" s="1953"/>
      <c r="AB3" s="1955"/>
    </row>
    <row r="4" spans="1:28" ht="15.75" customHeight="1" thickBot="1">
      <c r="A4" s="1968"/>
      <c r="B4" s="1969"/>
      <c r="C4" s="1970"/>
      <c r="D4" s="1956"/>
      <c r="E4" s="1957"/>
      <c r="F4" s="1957"/>
      <c r="G4" s="1957"/>
      <c r="H4" s="1957"/>
      <c r="I4" s="1957"/>
      <c r="J4" s="1957"/>
      <c r="K4" s="1957"/>
      <c r="L4" s="1957"/>
      <c r="M4" s="1957"/>
      <c r="N4" s="1957"/>
      <c r="O4" s="1957"/>
      <c r="P4" s="1957"/>
      <c r="Q4" s="1958"/>
      <c r="R4" s="1956"/>
      <c r="S4" s="1957"/>
      <c r="T4" s="1957"/>
      <c r="U4" s="1957"/>
      <c r="V4" s="1957"/>
      <c r="W4" s="1957"/>
      <c r="X4" s="1957"/>
      <c r="Y4" s="1958"/>
      <c r="Z4" s="746"/>
      <c r="AA4" s="1956"/>
      <c r="AB4" s="1958"/>
    </row>
    <row r="5" spans="1:28" ht="20.25" customHeight="1">
      <c r="A5" s="1911" t="s">
        <v>298</v>
      </c>
      <c r="B5" s="1912"/>
      <c r="C5" s="1912"/>
      <c r="D5" s="1912"/>
      <c r="E5" s="1912"/>
      <c r="F5" s="1912"/>
      <c r="G5" s="1912"/>
      <c r="H5" s="1912"/>
      <c r="I5" s="1912"/>
      <c r="J5" s="1912"/>
      <c r="K5" s="1912"/>
      <c r="L5" s="1912"/>
      <c r="M5" s="1912"/>
      <c r="N5" s="1912"/>
      <c r="O5" s="1912"/>
      <c r="P5" s="1912"/>
      <c r="Q5" s="1912"/>
      <c r="R5" s="1912"/>
      <c r="S5" s="1912"/>
      <c r="T5" s="1912"/>
      <c r="U5" s="1912"/>
      <c r="V5" s="1912"/>
      <c r="W5" s="1912"/>
      <c r="X5" s="1912"/>
      <c r="Y5" s="1912"/>
      <c r="Z5" s="1912"/>
      <c r="AA5" s="1913"/>
      <c r="AB5" s="1914"/>
    </row>
    <row r="6" spans="1:28" ht="15.75" customHeight="1">
      <c r="A6" s="1911" t="s">
        <v>3</v>
      </c>
      <c r="B6" s="1912"/>
      <c r="C6" s="1912"/>
      <c r="D6" s="1912"/>
      <c r="E6" s="1912"/>
      <c r="F6" s="1912"/>
      <c r="G6" s="1912"/>
      <c r="H6" s="1912"/>
      <c r="I6" s="1912"/>
      <c r="J6" s="1912"/>
      <c r="K6" s="1912"/>
      <c r="L6" s="1912"/>
      <c r="M6" s="1912"/>
      <c r="N6" s="1912"/>
      <c r="O6" s="1912"/>
      <c r="P6" s="1912"/>
      <c r="Q6" s="1912"/>
      <c r="R6" s="1912"/>
      <c r="S6" s="1912"/>
      <c r="T6" s="1912"/>
      <c r="U6" s="1912"/>
      <c r="V6" s="1912"/>
      <c r="W6" s="1912"/>
      <c r="X6" s="1912"/>
      <c r="Y6" s="1912"/>
      <c r="Z6" s="1912"/>
      <c r="AA6" s="1913"/>
      <c r="AB6" s="1914"/>
    </row>
    <row r="7" spans="1:28" ht="15.75" customHeight="1">
      <c r="A7" s="1911"/>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3"/>
      <c r="AB7" s="1914"/>
    </row>
    <row r="8" spans="1:28" ht="15.75" customHeight="1">
      <c r="A8" s="1911" t="s">
        <v>4</v>
      </c>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3"/>
      <c r="AB8" s="1914"/>
    </row>
    <row r="9" spans="1:28" ht="16.5" customHeight="1" thickBot="1">
      <c r="A9" s="1975" t="s">
        <v>1563</v>
      </c>
      <c r="B9" s="1976"/>
      <c r="C9" s="1976"/>
      <c r="D9" s="1976"/>
      <c r="E9" s="1976"/>
      <c r="F9" s="1976"/>
      <c r="G9" s="1976"/>
      <c r="H9" s="1976"/>
      <c r="I9" s="1976"/>
      <c r="J9" s="1976"/>
      <c r="K9" s="1976"/>
      <c r="L9" s="1976"/>
      <c r="M9" s="1976"/>
      <c r="N9" s="1976"/>
      <c r="O9" s="1976"/>
      <c r="P9" s="1976"/>
      <c r="Q9" s="1976"/>
      <c r="R9" s="1976"/>
      <c r="S9" s="1976"/>
      <c r="T9" s="1976"/>
      <c r="U9" s="1976"/>
      <c r="V9" s="1976"/>
      <c r="W9" s="1976"/>
      <c r="X9" s="1976"/>
      <c r="Y9" s="1976"/>
      <c r="Z9" s="1976"/>
      <c r="AA9" s="1977"/>
      <c r="AB9" s="1978"/>
    </row>
    <row r="10" spans="1:28" ht="4.5" customHeight="1" thickBot="1">
      <c r="A10" s="1979"/>
      <c r="B10" s="1980"/>
      <c r="C10" s="1980"/>
      <c r="D10" s="1980"/>
      <c r="E10" s="1980"/>
      <c r="F10" s="1980"/>
      <c r="G10" s="1980"/>
      <c r="H10" s="1980"/>
      <c r="I10" s="1980"/>
      <c r="J10" s="1980"/>
      <c r="K10" s="1980"/>
      <c r="L10" s="1980"/>
      <c r="M10" s="1980"/>
      <c r="N10" s="1980"/>
      <c r="O10" s="1980"/>
      <c r="P10" s="1980"/>
      <c r="Q10" s="1980"/>
      <c r="R10" s="1980"/>
      <c r="S10" s="1980"/>
      <c r="T10" s="1980"/>
      <c r="U10" s="1980"/>
      <c r="V10" s="1980"/>
      <c r="W10" s="1980"/>
      <c r="X10" s="1980"/>
      <c r="Y10" s="1980"/>
      <c r="Z10" s="1980"/>
      <c r="AA10" s="1980"/>
      <c r="AB10" s="1981"/>
    </row>
    <row r="11" spans="1:30" s="709" customFormat="1" ht="32.25" customHeight="1" thickBot="1">
      <c r="A11" s="1982" t="s">
        <v>5</v>
      </c>
      <c r="B11" s="1983"/>
      <c r="C11" s="1983"/>
      <c r="D11" s="795"/>
      <c r="E11" s="1984" t="s">
        <v>6</v>
      </c>
      <c r="F11" s="1984"/>
      <c r="G11" s="1984"/>
      <c r="H11" s="1984"/>
      <c r="I11" s="1984"/>
      <c r="J11" s="1984"/>
      <c r="K11" s="1984"/>
      <c r="L11" s="1984"/>
      <c r="M11" s="1984"/>
      <c r="N11" s="1984"/>
      <c r="O11" s="1984"/>
      <c r="P11" s="1984"/>
      <c r="Q11" s="1984"/>
      <c r="R11" s="1984"/>
      <c r="S11" s="1984"/>
      <c r="T11" s="1984"/>
      <c r="U11" s="1984"/>
      <c r="V11" s="1984"/>
      <c r="W11" s="1984"/>
      <c r="X11" s="1984"/>
      <c r="Y11" s="1984"/>
      <c r="Z11" s="1984"/>
      <c r="AA11" s="1984"/>
      <c r="AB11" s="1985"/>
      <c r="AC11" s="1744"/>
      <c r="AD11" s="1744"/>
    </row>
    <row r="12" spans="1:28" ht="4.5" customHeight="1" thickBot="1">
      <c r="A12" s="796"/>
      <c r="B12" s="67"/>
      <c r="C12" s="66"/>
      <c r="D12" s="66"/>
      <c r="E12" s="66"/>
      <c r="F12" s="68"/>
      <c r="G12" s="66"/>
      <c r="H12" s="66"/>
      <c r="I12" s="69"/>
      <c r="J12" s="66"/>
      <c r="K12" s="70"/>
      <c r="L12" s="70"/>
      <c r="M12" s="66"/>
      <c r="N12" s="66"/>
      <c r="O12" s="66"/>
      <c r="P12" s="66"/>
      <c r="Q12" s="66"/>
      <c r="R12" s="66"/>
      <c r="S12" s="66"/>
      <c r="T12" s="66"/>
      <c r="U12" s="66"/>
      <c r="V12" s="66"/>
      <c r="W12" s="66"/>
      <c r="X12" s="66"/>
      <c r="Y12" s="67"/>
      <c r="Z12" s="71"/>
      <c r="AA12" s="71"/>
      <c r="AB12" s="89"/>
    </row>
    <row r="13" spans="1:28" ht="17.25" customHeight="1" thickBot="1">
      <c r="A13" s="1934" t="s">
        <v>7</v>
      </c>
      <c r="B13" s="1935"/>
      <c r="C13" s="1935"/>
      <c r="D13" s="797"/>
      <c r="E13" s="1986" t="s">
        <v>8</v>
      </c>
      <c r="F13" s="1943"/>
      <c r="G13" s="1943"/>
      <c r="H13" s="1943"/>
      <c r="I13" s="1943"/>
      <c r="J13" s="1943"/>
      <c r="K13" s="1943"/>
      <c r="L13" s="1943"/>
      <c r="M13" s="1943"/>
      <c r="N13" s="1943"/>
      <c r="O13" s="1943"/>
      <c r="P13" s="1943"/>
      <c r="Q13" s="1943"/>
      <c r="R13" s="1943"/>
      <c r="S13" s="1943"/>
      <c r="T13" s="1943"/>
      <c r="U13" s="1943"/>
      <c r="V13" s="1943"/>
      <c r="W13" s="1943"/>
      <c r="X13" s="1943"/>
      <c r="Y13" s="1943"/>
      <c r="Z13" s="1943"/>
      <c r="AA13" s="1943"/>
      <c r="AB13" s="1945"/>
    </row>
    <row r="14" spans="1:28" ht="6.75" customHeight="1" thickBot="1">
      <c r="A14" s="796"/>
      <c r="B14" s="67"/>
      <c r="C14" s="66"/>
      <c r="D14" s="66"/>
      <c r="E14" s="66"/>
      <c r="F14" s="68"/>
      <c r="G14" s="66"/>
      <c r="H14" s="66"/>
      <c r="I14" s="69"/>
      <c r="J14" s="66"/>
      <c r="K14" s="70"/>
      <c r="L14" s="70"/>
      <c r="M14" s="66"/>
      <c r="N14" s="66"/>
      <c r="O14" s="66"/>
      <c r="P14" s="66"/>
      <c r="Q14" s="66"/>
      <c r="R14" s="66"/>
      <c r="S14" s="66"/>
      <c r="T14" s="66"/>
      <c r="U14" s="66"/>
      <c r="V14" s="66"/>
      <c r="W14" s="66"/>
      <c r="X14" s="66"/>
      <c r="Y14" s="67"/>
      <c r="Z14" s="71"/>
      <c r="AA14" s="71"/>
      <c r="AB14" s="89"/>
    </row>
    <row r="15" spans="1:30" ht="61.5" thickBot="1">
      <c r="A15" s="798" t="s">
        <v>9</v>
      </c>
      <c r="B15" s="799" t="s">
        <v>10</v>
      </c>
      <c r="C15" s="800" t="s">
        <v>11</v>
      </c>
      <c r="D15" s="74" t="s">
        <v>12</v>
      </c>
      <c r="E15" s="801" t="s">
        <v>13</v>
      </c>
      <c r="F15" s="802" t="s">
        <v>14</v>
      </c>
      <c r="G15" s="802" t="s">
        <v>15</v>
      </c>
      <c r="H15" s="802" t="s">
        <v>16</v>
      </c>
      <c r="I15" s="802" t="s">
        <v>17</v>
      </c>
      <c r="J15" s="802" t="s">
        <v>18</v>
      </c>
      <c r="K15" s="802" t="s">
        <v>19</v>
      </c>
      <c r="L15" s="802" t="s">
        <v>20</v>
      </c>
      <c r="M15" s="803" t="s">
        <v>21</v>
      </c>
      <c r="N15" s="803" t="s">
        <v>22</v>
      </c>
      <c r="O15" s="803" t="s">
        <v>23</v>
      </c>
      <c r="P15" s="803" t="s">
        <v>24</v>
      </c>
      <c r="Q15" s="803" t="s">
        <v>25</v>
      </c>
      <c r="R15" s="803" t="s">
        <v>26</v>
      </c>
      <c r="S15" s="803" t="s">
        <v>27</v>
      </c>
      <c r="T15" s="803" t="s">
        <v>28</v>
      </c>
      <c r="U15" s="803" t="s">
        <v>29</v>
      </c>
      <c r="V15" s="803" t="s">
        <v>30</v>
      </c>
      <c r="W15" s="803" t="s">
        <v>31</v>
      </c>
      <c r="X15" s="803" t="s">
        <v>32</v>
      </c>
      <c r="Y15" s="802" t="s">
        <v>33</v>
      </c>
      <c r="Z15" s="804" t="s">
        <v>34</v>
      </c>
      <c r="AA15" s="804" t="s">
        <v>35</v>
      </c>
      <c r="AB15" s="1740" t="s">
        <v>36</v>
      </c>
      <c r="AC15" s="1814" t="s">
        <v>1774</v>
      </c>
      <c r="AD15" s="1814" t="s">
        <v>1775</v>
      </c>
    </row>
    <row r="16" spans="1:30" ht="59.25" customHeight="1" thickBot="1">
      <c r="A16" s="1915">
        <v>1</v>
      </c>
      <c r="B16" s="1960" t="s">
        <v>684</v>
      </c>
      <c r="C16" s="806" t="s">
        <v>37</v>
      </c>
      <c r="D16" s="1482" t="s">
        <v>1742</v>
      </c>
      <c r="E16" s="1483" t="s">
        <v>1651</v>
      </c>
      <c r="F16" s="1484">
        <v>3</v>
      </c>
      <c r="G16" s="1483" t="s">
        <v>1118</v>
      </c>
      <c r="H16" s="1483" t="s">
        <v>1782</v>
      </c>
      <c r="I16" s="1485">
        <v>0.1</v>
      </c>
      <c r="J16" s="1486" t="s">
        <v>42</v>
      </c>
      <c r="K16" s="1487">
        <v>42856</v>
      </c>
      <c r="L16" s="1487">
        <v>43100</v>
      </c>
      <c r="M16" s="1365"/>
      <c r="N16" s="1365"/>
      <c r="O16" s="1365"/>
      <c r="P16" s="1365"/>
      <c r="Q16" s="1365">
        <v>1</v>
      </c>
      <c r="R16" s="1365"/>
      <c r="S16" s="1365">
        <v>1</v>
      </c>
      <c r="T16" s="1365"/>
      <c r="U16" s="1365">
        <v>1</v>
      </c>
      <c r="V16" s="1365"/>
      <c r="W16" s="1365"/>
      <c r="X16" s="1365"/>
      <c r="Y16" s="1500">
        <f aca="true" t="shared" si="0" ref="Y16:Y21">SUM(M16:X16)</f>
        <v>3</v>
      </c>
      <c r="Z16" s="413"/>
      <c r="AA16" s="413"/>
      <c r="AB16" s="1741"/>
      <c r="AC16" s="1815" t="s">
        <v>76</v>
      </c>
      <c r="AD16" s="1815">
        <v>1</v>
      </c>
    </row>
    <row r="17" spans="1:30" ht="64.5" thickBot="1">
      <c r="A17" s="1915"/>
      <c r="B17" s="1960"/>
      <c r="C17" s="1961" t="s">
        <v>43</v>
      </c>
      <c r="D17" s="1488" t="s">
        <v>44</v>
      </c>
      <c r="E17" s="245" t="s">
        <v>1652</v>
      </c>
      <c r="F17" s="1489">
        <v>12</v>
      </c>
      <c r="G17" s="245" t="s">
        <v>1119</v>
      </c>
      <c r="H17" s="245" t="s">
        <v>1782</v>
      </c>
      <c r="I17" s="1490">
        <v>0.05</v>
      </c>
      <c r="J17" s="1491" t="s">
        <v>45</v>
      </c>
      <c r="K17" s="248">
        <v>42750</v>
      </c>
      <c r="L17" s="248">
        <v>43100</v>
      </c>
      <c r="M17" s="1365">
        <v>2</v>
      </c>
      <c r="N17" s="1365"/>
      <c r="O17" s="1365">
        <v>2</v>
      </c>
      <c r="P17" s="1365"/>
      <c r="Q17" s="1365">
        <v>2</v>
      </c>
      <c r="R17" s="1365"/>
      <c r="S17" s="1365">
        <v>2</v>
      </c>
      <c r="T17" s="1365"/>
      <c r="U17" s="1365">
        <v>2</v>
      </c>
      <c r="V17" s="1365"/>
      <c r="W17" s="1365">
        <v>2</v>
      </c>
      <c r="X17" s="1365"/>
      <c r="Y17" s="1501">
        <f t="shared" si="0"/>
        <v>12</v>
      </c>
      <c r="Z17" s="1463"/>
      <c r="AA17" s="1463"/>
      <c r="AB17" s="1742"/>
      <c r="AC17" s="1815">
        <v>1</v>
      </c>
      <c r="AD17" s="1815">
        <v>1</v>
      </c>
    </row>
    <row r="18" spans="1:30" ht="51.75" thickBot="1">
      <c r="A18" s="1915"/>
      <c r="B18" s="1960"/>
      <c r="C18" s="1987"/>
      <c r="D18" s="1492" t="s">
        <v>46</v>
      </c>
      <c r="E18" s="245" t="s">
        <v>1653</v>
      </c>
      <c r="F18" s="1489">
        <v>2</v>
      </c>
      <c r="G18" s="245" t="s">
        <v>47</v>
      </c>
      <c r="H18" s="245" t="s">
        <v>1783</v>
      </c>
      <c r="I18" s="1490">
        <v>0.05</v>
      </c>
      <c r="J18" s="1491" t="s">
        <v>48</v>
      </c>
      <c r="K18" s="248">
        <v>42856</v>
      </c>
      <c r="L18" s="248">
        <v>43100</v>
      </c>
      <c r="M18" s="1365"/>
      <c r="N18" s="1365"/>
      <c r="O18" s="1365"/>
      <c r="P18" s="1365"/>
      <c r="Q18" s="1365"/>
      <c r="R18" s="1365"/>
      <c r="S18" s="1365">
        <v>1</v>
      </c>
      <c r="T18" s="1365"/>
      <c r="U18" s="1365"/>
      <c r="V18" s="1365"/>
      <c r="W18" s="1365">
        <v>1</v>
      </c>
      <c r="X18" s="1365"/>
      <c r="Y18" s="1501">
        <f t="shared" si="0"/>
        <v>2</v>
      </c>
      <c r="Z18" s="1463"/>
      <c r="AA18" s="1463"/>
      <c r="AB18" s="1742"/>
      <c r="AC18" s="1815">
        <v>1</v>
      </c>
      <c r="AD18" s="1815">
        <v>1</v>
      </c>
    </row>
    <row r="19" spans="1:30" ht="64.5" thickBot="1">
      <c r="A19" s="1915"/>
      <c r="B19" s="1960"/>
      <c r="C19" s="1961" t="s">
        <v>49</v>
      </c>
      <c r="D19" s="1492" t="s">
        <v>50</v>
      </c>
      <c r="E19" s="245" t="s">
        <v>1654</v>
      </c>
      <c r="F19" s="1489">
        <v>2</v>
      </c>
      <c r="G19" s="245" t="s">
        <v>1120</v>
      </c>
      <c r="H19" s="245" t="s">
        <v>1782</v>
      </c>
      <c r="I19" s="1490">
        <v>0.1</v>
      </c>
      <c r="J19" s="1491" t="s">
        <v>51</v>
      </c>
      <c r="K19" s="248">
        <v>42767</v>
      </c>
      <c r="L19" s="248">
        <v>43100</v>
      </c>
      <c r="M19" s="1365"/>
      <c r="N19" s="1365"/>
      <c r="O19" s="1365"/>
      <c r="P19" s="1365"/>
      <c r="Q19" s="1365"/>
      <c r="R19" s="1365"/>
      <c r="S19" s="1365"/>
      <c r="T19" s="1365"/>
      <c r="U19" s="1365"/>
      <c r="V19" s="1365"/>
      <c r="W19" s="1365">
        <v>2</v>
      </c>
      <c r="X19" s="1365"/>
      <c r="Y19" s="1501">
        <f t="shared" si="0"/>
        <v>2</v>
      </c>
      <c r="Z19" s="1971">
        <v>177800000</v>
      </c>
      <c r="AA19" s="1971">
        <v>175624566.67</v>
      </c>
      <c r="AB19" s="1742" t="s">
        <v>52</v>
      </c>
      <c r="AC19" s="1815">
        <v>1</v>
      </c>
      <c r="AD19" s="1815">
        <v>1</v>
      </c>
    </row>
    <row r="20" spans="1:30" ht="39" thickBot="1">
      <c r="A20" s="1915"/>
      <c r="B20" s="1960"/>
      <c r="C20" s="1932"/>
      <c r="D20" s="1492" t="s">
        <v>53</v>
      </c>
      <c r="E20" s="245" t="s">
        <v>1654</v>
      </c>
      <c r="F20" s="1489">
        <v>1</v>
      </c>
      <c r="G20" s="245" t="s">
        <v>1121</v>
      </c>
      <c r="H20" s="245" t="s">
        <v>1782</v>
      </c>
      <c r="I20" s="1490">
        <v>0.1</v>
      </c>
      <c r="J20" s="1491" t="s">
        <v>54</v>
      </c>
      <c r="K20" s="248">
        <v>42767</v>
      </c>
      <c r="L20" s="248">
        <v>43100</v>
      </c>
      <c r="M20" s="1365"/>
      <c r="N20" s="1365"/>
      <c r="O20" s="1365"/>
      <c r="P20" s="1365"/>
      <c r="Q20" s="1365"/>
      <c r="R20" s="1365"/>
      <c r="S20" s="1365">
        <v>1</v>
      </c>
      <c r="T20" s="1365"/>
      <c r="U20" s="1365"/>
      <c r="V20" s="1365"/>
      <c r="W20" s="1365"/>
      <c r="X20" s="1365"/>
      <c r="Y20" s="1501">
        <f t="shared" si="0"/>
        <v>1</v>
      </c>
      <c r="Z20" s="1971"/>
      <c r="AA20" s="1971"/>
      <c r="AB20" s="1742" t="s">
        <v>52</v>
      </c>
      <c r="AC20" s="1815" t="s">
        <v>76</v>
      </c>
      <c r="AD20" s="1815">
        <v>1</v>
      </c>
    </row>
    <row r="21" spans="1:30" ht="98.25" customHeight="1" thickBot="1">
      <c r="A21" s="1915"/>
      <c r="B21" s="1960"/>
      <c r="C21" s="408" t="s">
        <v>55</v>
      </c>
      <c r="D21" s="1493" t="s">
        <v>56</v>
      </c>
      <c r="E21" s="245" t="s">
        <v>1655</v>
      </c>
      <c r="F21" s="1489">
        <v>5</v>
      </c>
      <c r="G21" s="1491" t="s">
        <v>1122</v>
      </c>
      <c r="H21" s="245" t="s">
        <v>1784</v>
      </c>
      <c r="I21" s="1490">
        <v>0.1</v>
      </c>
      <c r="J21" s="245" t="s">
        <v>57</v>
      </c>
      <c r="K21" s="248">
        <v>42767</v>
      </c>
      <c r="L21" s="248">
        <v>43100</v>
      </c>
      <c r="M21" s="1365"/>
      <c r="N21" s="1365"/>
      <c r="O21" s="1365">
        <v>1</v>
      </c>
      <c r="P21" s="1365"/>
      <c r="Q21" s="1365">
        <v>1</v>
      </c>
      <c r="R21" s="1365"/>
      <c r="S21" s="1365">
        <v>3</v>
      </c>
      <c r="T21" s="1365"/>
      <c r="U21" s="1365"/>
      <c r="V21" s="1365"/>
      <c r="W21" s="1365"/>
      <c r="X21" s="1365"/>
      <c r="Y21" s="1501">
        <f t="shared" si="0"/>
        <v>5</v>
      </c>
      <c r="Z21" s="1971"/>
      <c r="AA21" s="1971"/>
      <c r="AB21" s="1742" t="s">
        <v>52</v>
      </c>
      <c r="AC21" s="1815" t="s">
        <v>76</v>
      </c>
      <c r="AD21" s="1815">
        <v>1</v>
      </c>
    </row>
    <row r="22" spans="1:30" ht="51.75" thickBot="1">
      <c r="A22" s="1915"/>
      <c r="B22" s="1960"/>
      <c r="C22" s="1932" t="s">
        <v>58</v>
      </c>
      <c r="D22" s="1492" t="s">
        <v>59</v>
      </c>
      <c r="E22" s="245" t="s">
        <v>1656</v>
      </c>
      <c r="F22" s="1489">
        <v>1</v>
      </c>
      <c r="G22" s="245" t="s">
        <v>61</v>
      </c>
      <c r="H22" s="245" t="s">
        <v>1783</v>
      </c>
      <c r="I22" s="1490">
        <v>0.1</v>
      </c>
      <c r="J22" s="1491" t="s">
        <v>62</v>
      </c>
      <c r="K22" s="248">
        <v>42401</v>
      </c>
      <c r="L22" s="248">
        <v>43100</v>
      </c>
      <c r="M22" s="1365"/>
      <c r="N22" s="1365"/>
      <c r="O22" s="1365">
        <v>1</v>
      </c>
      <c r="P22" s="1365"/>
      <c r="Q22" s="1365"/>
      <c r="R22" s="1365"/>
      <c r="S22" s="1365"/>
      <c r="T22" s="1365"/>
      <c r="U22" s="1365"/>
      <c r="V22" s="1365"/>
      <c r="W22" s="1365"/>
      <c r="X22" s="1365"/>
      <c r="Y22" s="1501">
        <f>+M22+O22+Q22+S22+U22+W22</f>
        <v>1</v>
      </c>
      <c r="Z22" s="1971"/>
      <c r="AA22" s="1971"/>
      <c r="AB22" s="1742" t="s">
        <v>52</v>
      </c>
      <c r="AC22" s="1815" t="s">
        <v>76</v>
      </c>
      <c r="AD22" s="1815" t="s">
        <v>76</v>
      </c>
    </row>
    <row r="23" spans="1:30" ht="39" thickBot="1">
      <c r="A23" s="1915"/>
      <c r="B23" s="1960"/>
      <c r="C23" s="1932"/>
      <c r="D23" s="1492" t="s">
        <v>1672</v>
      </c>
      <c r="E23" s="245" t="s">
        <v>1657</v>
      </c>
      <c r="F23" s="1489">
        <v>1</v>
      </c>
      <c r="G23" s="245" t="s">
        <v>63</v>
      </c>
      <c r="H23" s="245" t="s">
        <v>1784</v>
      </c>
      <c r="I23" s="1490">
        <v>0.1</v>
      </c>
      <c r="J23" s="1491" t="s">
        <v>64</v>
      </c>
      <c r="K23" s="248">
        <v>42401</v>
      </c>
      <c r="L23" s="248">
        <v>43100</v>
      </c>
      <c r="M23" s="1365"/>
      <c r="N23" s="1365"/>
      <c r="O23" s="1365"/>
      <c r="P23" s="1365"/>
      <c r="Q23" s="1365"/>
      <c r="R23" s="1365"/>
      <c r="S23" s="1365"/>
      <c r="T23" s="1365"/>
      <c r="U23" s="1365"/>
      <c r="V23" s="1365"/>
      <c r="W23" s="1365"/>
      <c r="X23" s="1365">
        <v>1</v>
      </c>
      <c r="Y23" s="1501">
        <f>SUM(M23:X23)</f>
        <v>1</v>
      </c>
      <c r="Z23" s="1971"/>
      <c r="AA23" s="1971"/>
      <c r="AB23" s="1742" t="s">
        <v>52</v>
      </c>
      <c r="AC23" s="1815">
        <v>1</v>
      </c>
      <c r="AD23" s="1815">
        <v>1</v>
      </c>
    </row>
    <row r="24" spans="1:30" ht="51.75" thickBot="1">
      <c r="A24" s="1915"/>
      <c r="B24" s="1960"/>
      <c r="C24" s="1932"/>
      <c r="D24" s="1492" t="s">
        <v>65</v>
      </c>
      <c r="E24" s="245" t="s">
        <v>1673</v>
      </c>
      <c r="F24" s="1489">
        <v>3</v>
      </c>
      <c r="G24" s="245" t="s">
        <v>1675</v>
      </c>
      <c r="H24" s="245" t="s">
        <v>1784</v>
      </c>
      <c r="I24" s="1490">
        <v>0.1</v>
      </c>
      <c r="J24" s="1491" t="s">
        <v>1674</v>
      </c>
      <c r="K24" s="248">
        <v>42401</v>
      </c>
      <c r="L24" s="248">
        <v>43100</v>
      </c>
      <c r="M24" s="1365"/>
      <c r="N24" s="1365"/>
      <c r="O24" s="1365">
        <v>1</v>
      </c>
      <c r="P24" s="1365"/>
      <c r="Q24" s="1365">
        <v>1</v>
      </c>
      <c r="R24" s="1365"/>
      <c r="S24" s="1365">
        <v>1</v>
      </c>
      <c r="T24" s="1365"/>
      <c r="U24" s="1365"/>
      <c r="V24" s="1365"/>
      <c r="W24" s="1365"/>
      <c r="X24" s="1365"/>
      <c r="Y24" s="1501">
        <f>SUM(M24:X24)</f>
        <v>3</v>
      </c>
      <c r="Z24" s="1971"/>
      <c r="AA24" s="1971"/>
      <c r="AB24" s="1742" t="s">
        <v>52</v>
      </c>
      <c r="AC24" s="1815" t="s">
        <v>76</v>
      </c>
      <c r="AD24" s="1815">
        <v>1</v>
      </c>
    </row>
    <row r="25" spans="1:30" ht="26.25" thickBot="1">
      <c r="A25" s="1915"/>
      <c r="B25" s="1960"/>
      <c r="C25" s="1932"/>
      <c r="D25" s="1492" t="s">
        <v>68</v>
      </c>
      <c r="E25" s="245" t="s">
        <v>1658</v>
      </c>
      <c r="F25" s="1489">
        <v>2</v>
      </c>
      <c r="G25" s="245" t="s">
        <v>67</v>
      </c>
      <c r="H25" s="245" t="s">
        <v>1784</v>
      </c>
      <c r="I25" s="1490">
        <v>0.1</v>
      </c>
      <c r="J25" s="1491" t="s">
        <v>69</v>
      </c>
      <c r="K25" s="248">
        <v>42401</v>
      </c>
      <c r="L25" s="248">
        <v>43100</v>
      </c>
      <c r="M25" s="1365"/>
      <c r="N25" s="1365">
        <v>1</v>
      </c>
      <c r="O25" s="1365"/>
      <c r="P25" s="1365"/>
      <c r="Q25" s="1365"/>
      <c r="R25" s="1365"/>
      <c r="S25" s="1365"/>
      <c r="T25" s="1365">
        <v>1</v>
      </c>
      <c r="U25" s="1365"/>
      <c r="V25" s="1365"/>
      <c r="W25" s="1365"/>
      <c r="X25" s="1365"/>
      <c r="Y25" s="1501">
        <f>SUM(M25:X25)</f>
        <v>2</v>
      </c>
      <c r="Z25" s="1971"/>
      <c r="AA25" s="1971"/>
      <c r="AB25" s="1742" t="s">
        <v>52</v>
      </c>
      <c r="AC25" s="1815" t="s">
        <v>76</v>
      </c>
      <c r="AD25" s="1815">
        <v>1</v>
      </c>
    </row>
    <row r="26" spans="1:30" ht="39" thickBot="1">
      <c r="A26" s="1915"/>
      <c r="B26" s="1960"/>
      <c r="C26" s="1933"/>
      <c r="D26" s="1494" t="s">
        <v>70</v>
      </c>
      <c r="E26" s="1495" t="s">
        <v>1659</v>
      </c>
      <c r="F26" s="1496">
        <v>2</v>
      </c>
      <c r="G26" s="1495" t="s">
        <v>71</v>
      </c>
      <c r="H26" s="1495" t="s">
        <v>1784</v>
      </c>
      <c r="I26" s="1497">
        <v>0.1</v>
      </c>
      <c r="J26" s="1498" t="s">
        <v>72</v>
      </c>
      <c r="K26" s="1499">
        <v>42430</v>
      </c>
      <c r="L26" s="1499">
        <v>43100</v>
      </c>
      <c r="M26" s="1365"/>
      <c r="N26" s="1365"/>
      <c r="O26" s="1365"/>
      <c r="P26" s="1365"/>
      <c r="Q26" s="1365"/>
      <c r="R26" s="1365"/>
      <c r="S26" s="1365">
        <v>1</v>
      </c>
      <c r="T26" s="1365"/>
      <c r="U26" s="1365"/>
      <c r="V26" s="1365"/>
      <c r="W26" s="1365">
        <v>1</v>
      </c>
      <c r="X26" s="1365"/>
      <c r="Y26" s="1502">
        <f>SUM(M26:X26)</f>
        <v>2</v>
      </c>
      <c r="Z26" s="1972"/>
      <c r="AA26" s="1972"/>
      <c r="AB26" s="1743" t="s">
        <v>52</v>
      </c>
      <c r="AC26" s="1815" t="s">
        <v>76</v>
      </c>
      <c r="AD26" s="1815">
        <v>1</v>
      </c>
    </row>
    <row r="27" spans="1:30" ht="21" thickBot="1">
      <c r="A27" s="1921" t="s">
        <v>73</v>
      </c>
      <c r="B27" s="1922"/>
      <c r="C27" s="1923"/>
      <c r="D27" s="414"/>
      <c r="E27" s="415"/>
      <c r="F27" s="416"/>
      <c r="G27" s="416"/>
      <c r="H27" s="416"/>
      <c r="I27" s="417">
        <f>SUM(I16:I26)</f>
        <v>0.9999999999999999</v>
      </c>
      <c r="J27" s="416"/>
      <c r="K27" s="416"/>
      <c r="L27" s="416"/>
      <c r="M27" s="1988"/>
      <c r="N27" s="1989"/>
      <c r="O27" s="1989"/>
      <c r="P27" s="1989"/>
      <c r="Q27" s="1989"/>
      <c r="R27" s="1989"/>
      <c r="S27" s="1989"/>
      <c r="T27" s="1989"/>
      <c r="U27" s="1989"/>
      <c r="V27" s="1989"/>
      <c r="W27" s="1989"/>
      <c r="X27" s="1989"/>
      <c r="Y27" s="1990"/>
      <c r="Z27" s="418">
        <f>SUM(Z16:Z26)</f>
        <v>177800000</v>
      </c>
      <c r="AA27" s="418">
        <f>SUM(AA16:AA26)</f>
        <v>175624566.67</v>
      </c>
      <c r="AB27" s="807"/>
      <c r="AC27" s="1816">
        <f>AVERAGE(AC16:AC26)</f>
        <v>1</v>
      </c>
      <c r="AD27" s="1816">
        <v>1</v>
      </c>
    </row>
    <row r="28" spans="1:30" ht="100.5" customHeight="1" thickBot="1">
      <c r="A28" s="429">
        <v>2</v>
      </c>
      <c r="B28" s="429" t="s">
        <v>97</v>
      </c>
      <c r="C28" s="407" t="s">
        <v>74</v>
      </c>
      <c r="D28" s="426" t="s">
        <v>1395</v>
      </c>
      <c r="E28" s="410" t="s">
        <v>1658</v>
      </c>
      <c r="F28" s="410">
        <v>6</v>
      </c>
      <c r="G28" s="410" t="s">
        <v>1396</v>
      </c>
      <c r="H28" s="410" t="s">
        <v>1785</v>
      </c>
      <c r="I28" s="420">
        <v>1</v>
      </c>
      <c r="J28" s="410" t="s">
        <v>75</v>
      </c>
      <c r="K28" s="411">
        <v>42767</v>
      </c>
      <c r="L28" s="411">
        <v>43100</v>
      </c>
      <c r="M28" s="1365">
        <v>1</v>
      </c>
      <c r="N28" s="1365"/>
      <c r="O28" s="1365">
        <v>1</v>
      </c>
      <c r="P28" s="1365"/>
      <c r="Q28" s="1365">
        <v>1</v>
      </c>
      <c r="R28" s="1365"/>
      <c r="S28" s="1365">
        <v>1</v>
      </c>
      <c r="T28" s="1365"/>
      <c r="U28" s="1365">
        <v>1</v>
      </c>
      <c r="V28" s="1365"/>
      <c r="W28" s="1365">
        <v>1</v>
      </c>
      <c r="X28" s="1365"/>
      <c r="Y28" s="1368">
        <f>SUM(M28:X28)</f>
        <v>6</v>
      </c>
      <c r="Z28" s="421"/>
      <c r="AA28" s="421"/>
      <c r="AB28" s="808" t="s">
        <v>76</v>
      </c>
      <c r="AC28" s="1815">
        <v>1</v>
      </c>
      <c r="AD28" s="1815">
        <v>1</v>
      </c>
    </row>
    <row r="29" spans="1:30" ht="21" thickBot="1">
      <c r="A29" s="1991" t="s">
        <v>73</v>
      </c>
      <c r="B29" s="1992"/>
      <c r="C29" s="1923"/>
      <c r="D29" s="414"/>
      <c r="E29" s="415"/>
      <c r="F29" s="416"/>
      <c r="G29" s="416"/>
      <c r="H29" s="416"/>
      <c r="I29" s="417">
        <f>+I28</f>
        <v>1</v>
      </c>
      <c r="J29" s="416"/>
      <c r="K29" s="416"/>
      <c r="L29" s="416"/>
      <c r="M29" s="1929"/>
      <c r="N29" s="1930"/>
      <c r="O29" s="1930"/>
      <c r="P29" s="1930"/>
      <c r="Q29" s="1930"/>
      <c r="R29" s="1930"/>
      <c r="S29" s="1930"/>
      <c r="T29" s="1930"/>
      <c r="U29" s="1930"/>
      <c r="V29" s="1930"/>
      <c r="W29" s="1930"/>
      <c r="X29" s="1930"/>
      <c r="Y29" s="1931"/>
      <c r="Z29" s="418"/>
      <c r="AA29" s="419"/>
      <c r="AB29" s="807"/>
      <c r="AC29" s="1817">
        <f>AVERAGE(AC28)</f>
        <v>1</v>
      </c>
      <c r="AD29" s="1817">
        <f>AVERAGE(AD28)</f>
        <v>1</v>
      </c>
    </row>
    <row r="30" spans="1:30" ht="105" customHeight="1">
      <c r="A30" s="1946">
        <v>3</v>
      </c>
      <c r="B30" s="1946" t="s">
        <v>77</v>
      </c>
      <c r="C30" s="1948" t="s">
        <v>78</v>
      </c>
      <c r="D30" s="426" t="s">
        <v>79</v>
      </c>
      <c r="E30" s="409" t="s">
        <v>1660</v>
      </c>
      <c r="F30" s="410">
        <v>12</v>
      </c>
      <c r="G30" s="410" t="s">
        <v>1123</v>
      </c>
      <c r="H30" s="410" t="s">
        <v>80</v>
      </c>
      <c r="I30" s="422">
        <v>0.5</v>
      </c>
      <c r="J30" s="410" t="s">
        <v>45</v>
      </c>
      <c r="K30" s="411">
        <v>42750</v>
      </c>
      <c r="L30" s="411">
        <v>43100</v>
      </c>
      <c r="M30" s="1365">
        <v>2</v>
      </c>
      <c r="N30" s="1365"/>
      <c r="O30" s="1365">
        <v>2</v>
      </c>
      <c r="P30" s="1365"/>
      <c r="Q30" s="1365">
        <v>2</v>
      </c>
      <c r="R30" s="1365"/>
      <c r="S30" s="1365">
        <v>2</v>
      </c>
      <c r="T30" s="1365"/>
      <c r="U30" s="1365">
        <v>2</v>
      </c>
      <c r="V30" s="1365"/>
      <c r="W30" s="1365">
        <v>2</v>
      </c>
      <c r="X30" s="1365"/>
      <c r="Y30" s="1368">
        <f>SUM(M30:X30)</f>
        <v>12</v>
      </c>
      <c r="Z30" s="421"/>
      <c r="AA30" s="421"/>
      <c r="AB30" s="808"/>
      <c r="AC30" s="1815">
        <v>1</v>
      </c>
      <c r="AD30" s="1815">
        <v>1</v>
      </c>
    </row>
    <row r="31" spans="1:30" ht="90" thickBot="1">
      <c r="A31" s="1947"/>
      <c r="B31" s="1947"/>
      <c r="C31" s="1949"/>
      <c r="D31" s="426" t="s">
        <v>81</v>
      </c>
      <c r="E31" s="409" t="s">
        <v>1666</v>
      </c>
      <c r="F31" s="410">
        <v>2</v>
      </c>
      <c r="G31" s="410" t="s">
        <v>47</v>
      </c>
      <c r="H31" s="410" t="s">
        <v>80</v>
      </c>
      <c r="I31" s="422">
        <v>0.5</v>
      </c>
      <c r="J31" s="410" t="s">
        <v>82</v>
      </c>
      <c r="K31" s="411">
        <v>42856</v>
      </c>
      <c r="L31" s="411">
        <v>43100</v>
      </c>
      <c r="M31" s="1365"/>
      <c r="N31" s="1365"/>
      <c r="O31" s="1365"/>
      <c r="P31" s="1365"/>
      <c r="Q31" s="1365"/>
      <c r="R31" s="1365"/>
      <c r="S31" s="1365">
        <v>1</v>
      </c>
      <c r="T31" s="1365"/>
      <c r="U31" s="1365"/>
      <c r="V31" s="1365"/>
      <c r="W31" s="1365">
        <v>1</v>
      </c>
      <c r="X31" s="1365"/>
      <c r="Y31" s="412">
        <f>SUM(M31:X31)</f>
        <v>2</v>
      </c>
      <c r="Z31" s="421"/>
      <c r="AA31" s="421"/>
      <c r="AB31" s="808"/>
      <c r="AC31" s="1815">
        <v>1</v>
      </c>
      <c r="AD31" s="1815">
        <v>1</v>
      </c>
    </row>
    <row r="32" spans="1:30" ht="21" thickBot="1">
      <c r="A32" s="1926" t="s">
        <v>73</v>
      </c>
      <c r="B32" s="1927"/>
      <c r="C32" s="1928"/>
      <c r="D32" s="809"/>
      <c r="E32" s="810"/>
      <c r="F32" s="810"/>
      <c r="G32" s="810"/>
      <c r="H32" s="810"/>
      <c r="I32" s="811">
        <f>SUM(I30:I31)</f>
        <v>1</v>
      </c>
      <c r="J32" s="810"/>
      <c r="K32" s="810"/>
      <c r="L32" s="810"/>
      <c r="M32" s="810"/>
      <c r="N32" s="810"/>
      <c r="O32" s="810"/>
      <c r="P32" s="810"/>
      <c r="Q32" s="810"/>
      <c r="R32" s="810"/>
      <c r="S32" s="810"/>
      <c r="T32" s="810"/>
      <c r="U32" s="810"/>
      <c r="V32" s="810"/>
      <c r="W32" s="810"/>
      <c r="X32" s="810"/>
      <c r="Y32" s="810"/>
      <c r="Z32" s="812">
        <f>+Z30+Z31</f>
        <v>0</v>
      </c>
      <c r="AA32" s="813">
        <f>SUM(AA30:AA31)</f>
        <v>0</v>
      </c>
      <c r="AB32" s="814"/>
      <c r="AC32" s="1818">
        <f>AVERAGE(AC30:AC31)</f>
        <v>1</v>
      </c>
      <c r="AD32" s="1818">
        <f>AVERAGE(AD30:AD31)</f>
        <v>1</v>
      </c>
    </row>
    <row r="33" spans="1:30" ht="27" customHeight="1" thickBot="1">
      <c r="A33" s="1919" t="s">
        <v>83</v>
      </c>
      <c r="B33" s="1920"/>
      <c r="C33" s="1920"/>
      <c r="D33" s="75"/>
      <c r="E33" s="815"/>
      <c r="F33" s="815"/>
      <c r="G33" s="815"/>
      <c r="H33" s="815"/>
      <c r="I33" s="815"/>
      <c r="J33" s="815"/>
      <c r="K33" s="815"/>
      <c r="L33" s="815"/>
      <c r="M33" s="815"/>
      <c r="N33" s="815"/>
      <c r="O33" s="815"/>
      <c r="P33" s="815"/>
      <c r="Q33" s="815"/>
      <c r="R33" s="815"/>
      <c r="S33" s="815"/>
      <c r="T33" s="815"/>
      <c r="U33" s="815"/>
      <c r="V33" s="815"/>
      <c r="W33" s="815"/>
      <c r="X33" s="815"/>
      <c r="Y33" s="815"/>
      <c r="Z33" s="816">
        <f>+Z32+Z29+Z27</f>
        <v>177800000</v>
      </c>
      <c r="AA33" s="817">
        <f>+AA32+AA29+AA27</f>
        <v>175624566.67</v>
      </c>
      <c r="AB33" s="818"/>
      <c r="AC33" s="1819">
        <v>1</v>
      </c>
      <c r="AD33" s="1819">
        <v>1</v>
      </c>
    </row>
    <row r="34" spans="1:28" ht="13.5" thickBot="1">
      <c r="A34" s="819"/>
      <c r="B34" s="820"/>
      <c r="C34" s="820"/>
      <c r="D34" s="821"/>
      <c r="E34" s="820"/>
      <c r="F34" s="820"/>
      <c r="G34" s="820"/>
      <c r="H34" s="820"/>
      <c r="I34" s="820"/>
      <c r="J34" s="820"/>
      <c r="K34" s="820"/>
      <c r="L34" s="820"/>
      <c r="M34" s="820"/>
      <c r="N34" s="820"/>
      <c r="O34" s="820"/>
      <c r="P34" s="820"/>
      <c r="Q34" s="820"/>
      <c r="R34" s="820"/>
      <c r="S34" s="820"/>
      <c r="T34" s="820"/>
      <c r="U34" s="820"/>
      <c r="V34" s="820"/>
      <c r="W34" s="820"/>
      <c r="X34" s="820"/>
      <c r="Y34" s="822"/>
      <c r="Z34" s="823"/>
      <c r="AA34" s="823"/>
      <c r="AB34" s="824"/>
    </row>
    <row r="35" spans="1:28" ht="13.5" thickBot="1">
      <c r="A35" s="1934"/>
      <c r="B35" s="1935"/>
      <c r="C35" s="1936"/>
      <c r="D35" s="825"/>
      <c r="E35" s="1943" t="s">
        <v>84</v>
      </c>
      <c r="F35" s="1943"/>
      <c r="G35" s="1943"/>
      <c r="H35" s="1943"/>
      <c r="I35" s="1943"/>
      <c r="J35" s="1943"/>
      <c r="K35" s="1943"/>
      <c r="L35" s="1943"/>
      <c r="M35" s="1943"/>
      <c r="N35" s="1943"/>
      <c r="O35" s="1943"/>
      <c r="P35" s="1943"/>
      <c r="Q35" s="1943"/>
      <c r="R35" s="1943"/>
      <c r="S35" s="1943"/>
      <c r="T35" s="1943"/>
      <c r="U35" s="1943"/>
      <c r="V35" s="1943"/>
      <c r="W35" s="1943"/>
      <c r="X35" s="1943"/>
      <c r="Y35" s="1943"/>
      <c r="Z35" s="1943"/>
      <c r="AA35" s="1944"/>
      <c r="AB35" s="1945"/>
    </row>
    <row r="36" spans="1:28" ht="13.5" thickBot="1">
      <c r="A36" s="819"/>
      <c r="B36" s="820"/>
      <c r="C36" s="820"/>
      <c r="D36" s="76"/>
      <c r="E36" s="820"/>
      <c r="F36" s="820"/>
      <c r="G36" s="820"/>
      <c r="H36" s="820"/>
      <c r="I36" s="820"/>
      <c r="J36" s="820"/>
      <c r="K36" s="820"/>
      <c r="L36" s="820"/>
      <c r="M36" s="820"/>
      <c r="N36" s="820"/>
      <c r="O36" s="820"/>
      <c r="P36" s="820"/>
      <c r="Q36" s="820"/>
      <c r="R36" s="820"/>
      <c r="S36" s="820"/>
      <c r="T36" s="820"/>
      <c r="U36" s="820"/>
      <c r="V36" s="820"/>
      <c r="W36" s="820"/>
      <c r="X36" s="820"/>
      <c r="Y36" s="822"/>
      <c r="Z36" s="823"/>
      <c r="AA36" s="823"/>
      <c r="AB36" s="824"/>
    </row>
    <row r="37" spans="1:30" ht="41.25" thickBot="1">
      <c r="A37" s="1370" t="s">
        <v>9</v>
      </c>
      <c r="B37" s="1369" t="s">
        <v>10</v>
      </c>
      <c r="C37" s="800" t="s">
        <v>11</v>
      </c>
      <c r="D37" s="74"/>
      <c r="E37" s="801" t="s">
        <v>13</v>
      </c>
      <c r="F37" s="802" t="s">
        <v>14</v>
      </c>
      <c r="G37" s="802" t="s">
        <v>15</v>
      </c>
      <c r="H37" s="802" t="s">
        <v>16</v>
      </c>
      <c r="I37" s="802" t="s">
        <v>17</v>
      </c>
      <c r="J37" s="802" t="s">
        <v>86</v>
      </c>
      <c r="K37" s="802" t="s">
        <v>19</v>
      </c>
      <c r="L37" s="802" t="s">
        <v>20</v>
      </c>
      <c r="M37" s="803" t="s">
        <v>21</v>
      </c>
      <c r="N37" s="803" t="s">
        <v>22</v>
      </c>
      <c r="O37" s="803" t="s">
        <v>23</v>
      </c>
      <c r="P37" s="803" t="s">
        <v>24</v>
      </c>
      <c r="Q37" s="803" t="s">
        <v>25</v>
      </c>
      <c r="R37" s="803" t="s">
        <v>26</v>
      </c>
      <c r="S37" s="803" t="s">
        <v>27</v>
      </c>
      <c r="T37" s="803" t="s">
        <v>28</v>
      </c>
      <c r="U37" s="803" t="s">
        <v>29</v>
      </c>
      <c r="V37" s="803" t="s">
        <v>30</v>
      </c>
      <c r="W37" s="803" t="s">
        <v>31</v>
      </c>
      <c r="X37" s="803" t="s">
        <v>32</v>
      </c>
      <c r="Y37" s="802" t="s">
        <v>33</v>
      </c>
      <c r="Z37" s="804" t="s">
        <v>34</v>
      </c>
      <c r="AA37" s="826"/>
      <c r="AB37" s="805" t="s">
        <v>87</v>
      </c>
      <c r="AC37" s="1814" t="s">
        <v>1774</v>
      </c>
      <c r="AD37" s="1814" t="s">
        <v>1775</v>
      </c>
    </row>
    <row r="38" spans="1:30" ht="36" customHeight="1">
      <c r="A38" s="1937">
        <v>4</v>
      </c>
      <c r="B38" s="1937" t="s">
        <v>142</v>
      </c>
      <c r="C38" s="1924" t="s">
        <v>88</v>
      </c>
      <c r="D38" s="426" t="s">
        <v>89</v>
      </c>
      <c r="E38" s="428" t="s">
        <v>1662</v>
      </c>
      <c r="F38" s="423">
        <v>6</v>
      </c>
      <c r="G38" s="410" t="s">
        <v>407</v>
      </c>
      <c r="H38" s="410" t="s">
        <v>1397</v>
      </c>
      <c r="I38" s="424">
        <v>0.35</v>
      </c>
      <c r="J38" s="410" t="s">
        <v>90</v>
      </c>
      <c r="K38" s="411">
        <v>42736</v>
      </c>
      <c r="L38" s="411">
        <v>43100</v>
      </c>
      <c r="M38" s="1365">
        <v>1</v>
      </c>
      <c r="N38" s="1365"/>
      <c r="O38" s="1365">
        <v>1</v>
      </c>
      <c r="P38" s="1365"/>
      <c r="Q38" s="1365">
        <v>1</v>
      </c>
      <c r="R38" s="1365"/>
      <c r="S38" s="1365">
        <v>1</v>
      </c>
      <c r="T38" s="1365"/>
      <c r="U38" s="1365">
        <v>1</v>
      </c>
      <c r="V38" s="1365"/>
      <c r="W38" s="1365">
        <v>1</v>
      </c>
      <c r="X38" s="1365"/>
      <c r="Y38" s="412">
        <f>SUM(M38:X38)</f>
        <v>6</v>
      </c>
      <c r="Z38" s="421">
        <v>0</v>
      </c>
      <c r="AA38" s="421"/>
      <c r="AB38" s="808" t="s">
        <v>76</v>
      </c>
      <c r="AC38" s="1815">
        <v>1</v>
      </c>
      <c r="AD38" s="1815">
        <v>1</v>
      </c>
    </row>
    <row r="39" spans="1:30" ht="59.25" customHeight="1" thickBot="1">
      <c r="A39" s="1938"/>
      <c r="B39" s="1938"/>
      <c r="C39" s="1925"/>
      <c r="D39" s="427" t="s">
        <v>92</v>
      </c>
      <c r="E39" s="410" t="s">
        <v>1663</v>
      </c>
      <c r="F39" s="425">
        <v>6</v>
      </c>
      <c r="G39" s="410" t="s">
        <v>1124</v>
      </c>
      <c r="H39" s="410" t="s">
        <v>1397</v>
      </c>
      <c r="I39" s="424">
        <v>0.35</v>
      </c>
      <c r="J39" s="410" t="s">
        <v>90</v>
      </c>
      <c r="K39" s="411">
        <v>42736</v>
      </c>
      <c r="L39" s="411">
        <v>43100</v>
      </c>
      <c r="M39" s="1365">
        <v>1</v>
      </c>
      <c r="N39" s="1365"/>
      <c r="O39" s="1365">
        <v>1</v>
      </c>
      <c r="P39" s="1365"/>
      <c r="Q39" s="1365">
        <v>1</v>
      </c>
      <c r="R39" s="1365"/>
      <c r="S39" s="1365">
        <v>1</v>
      </c>
      <c r="T39" s="1365"/>
      <c r="U39" s="1365">
        <v>1</v>
      </c>
      <c r="V39" s="1365"/>
      <c r="W39" s="1365">
        <v>1</v>
      </c>
      <c r="X39" s="1365"/>
      <c r="Y39" s="412">
        <f>SUM(M39:X39)</f>
        <v>6</v>
      </c>
      <c r="Z39" s="421">
        <v>0</v>
      </c>
      <c r="AA39" s="421"/>
      <c r="AB39" s="808" t="s">
        <v>76</v>
      </c>
      <c r="AC39" s="1815">
        <v>1</v>
      </c>
      <c r="AD39" s="1815">
        <v>1</v>
      </c>
    </row>
    <row r="40" spans="1:30" ht="69" customHeight="1">
      <c r="A40" s="1939"/>
      <c r="B40" s="1939"/>
      <c r="C40" s="1941" t="s">
        <v>226</v>
      </c>
      <c r="D40" s="444" t="s">
        <v>391</v>
      </c>
      <c r="E40" s="1371" t="s">
        <v>1664</v>
      </c>
      <c r="F40" s="274">
        <v>1</v>
      </c>
      <c r="G40" s="266" t="s">
        <v>678</v>
      </c>
      <c r="H40" s="410" t="s">
        <v>1397</v>
      </c>
      <c r="I40" s="470">
        <v>0.15</v>
      </c>
      <c r="J40" s="442" t="s">
        <v>787</v>
      </c>
      <c r="K40" s="439">
        <v>42750</v>
      </c>
      <c r="L40" s="445">
        <v>43099</v>
      </c>
      <c r="M40" s="1366">
        <v>1</v>
      </c>
      <c r="N40" s="1366">
        <v>1</v>
      </c>
      <c r="O40" s="1366">
        <v>1</v>
      </c>
      <c r="P40" s="1366">
        <v>1</v>
      </c>
      <c r="Q40" s="1366">
        <v>1</v>
      </c>
      <c r="R40" s="1366">
        <v>1</v>
      </c>
      <c r="S40" s="1366">
        <v>1</v>
      </c>
      <c r="T40" s="1366">
        <v>1</v>
      </c>
      <c r="U40" s="1366">
        <v>1</v>
      </c>
      <c r="V40" s="1366">
        <v>1</v>
      </c>
      <c r="W40" s="1366">
        <v>1</v>
      </c>
      <c r="X40" s="1366">
        <v>1</v>
      </c>
      <c r="Y40" s="1372">
        <v>1</v>
      </c>
      <c r="Z40" s="421"/>
      <c r="AA40" s="421"/>
      <c r="AB40" s="808"/>
      <c r="AC40" s="1815">
        <v>1</v>
      </c>
      <c r="AD40" s="1815">
        <v>1</v>
      </c>
    </row>
    <row r="41" spans="1:30" ht="67.5" customHeight="1" thickBot="1">
      <c r="A41" s="1940"/>
      <c r="B41" s="1940"/>
      <c r="C41" s="1942"/>
      <c r="D41" s="444" t="s">
        <v>148</v>
      </c>
      <c r="E41" s="264" t="s">
        <v>1665</v>
      </c>
      <c r="F41" s="277">
        <v>1</v>
      </c>
      <c r="G41" s="266" t="s">
        <v>680</v>
      </c>
      <c r="H41" s="410" t="s">
        <v>1397</v>
      </c>
      <c r="I41" s="470">
        <v>0.15</v>
      </c>
      <c r="J41" s="442" t="s">
        <v>787</v>
      </c>
      <c r="K41" s="439">
        <v>42750</v>
      </c>
      <c r="L41" s="445">
        <v>43099</v>
      </c>
      <c r="M41" s="1366">
        <v>1</v>
      </c>
      <c r="N41" s="1366">
        <v>1</v>
      </c>
      <c r="O41" s="1366">
        <v>1</v>
      </c>
      <c r="P41" s="1366">
        <v>1</v>
      </c>
      <c r="Q41" s="1366">
        <v>1</v>
      </c>
      <c r="R41" s="1366">
        <v>1</v>
      </c>
      <c r="S41" s="1366">
        <v>1</v>
      </c>
      <c r="T41" s="1366">
        <v>1</v>
      </c>
      <c r="U41" s="1366">
        <v>1</v>
      </c>
      <c r="V41" s="1366">
        <v>1</v>
      </c>
      <c r="W41" s="1366">
        <v>1</v>
      </c>
      <c r="X41" s="1366">
        <v>1</v>
      </c>
      <c r="Y41" s="1372">
        <v>1</v>
      </c>
      <c r="Z41" s="421"/>
      <c r="AA41" s="421"/>
      <c r="AB41" s="808"/>
      <c r="AC41" s="1815">
        <v>1</v>
      </c>
      <c r="AD41" s="1815">
        <v>1</v>
      </c>
    </row>
    <row r="42" spans="1:30" ht="23.25" customHeight="1" thickBot="1">
      <c r="A42" s="1916" t="s">
        <v>73</v>
      </c>
      <c r="B42" s="1917"/>
      <c r="C42" s="1918"/>
      <c r="D42" s="827"/>
      <c r="E42" s="810"/>
      <c r="F42" s="810"/>
      <c r="G42" s="810"/>
      <c r="H42" s="810"/>
      <c r="I42" s="828">
        <f>SUM(I38:I41)</f>
        <v>1</v>
      </c>
      <c r="J42" s="810"/>
      <c r="K42" s="810"/>
      <c r="L42" s="810"/>
      <c r="M42" s="810"/>
      <c r="N42" s="810"/>
      <c r="O42" s="810"/>
      <c r="P42" s="810"/>
      <c r="Q42" s="810"/>
      <c r="R42" s="810"/>
      <c r="S42" s="810"/>
      <c r="T42" s="810"/>
      <c r="U42" s="810"/>
      <c r="V42" s="810"/>
      <c r="W42" s="810"/>
      <c r="X42" s="810"/>
      <c r="Y42" s="829"/>
      <c r="Z42" s="813"/>
      <c r="AA42" s="813"/>
      <c r="AB42" s="830"/>
      <c r="AC42" s="1820">
        <v>1</v>
      </c>
      <c r="AD42" s="1820">
        <f>AVERAGE(AD38:AD41)</f>
        <v>1</v>
      </c>
    </row>
    <row r="43" spans="1:30" ht="17.25" customHeight="1" thickBot="1">
      <c r="A43" s="1919" t="s">
        <v>83</v>
      </c>
      <c r="B43" s="1920"/>
      <c r="C43" s="1920"/>
      <c r="D43" s="75"/>
      <c r="E43" s="815"/>
      <c r="F43" s="815"/>
      <c r="G43" s="815"/>
      <c r="H43" s="815"/>
      <c r="I43" s="815"/>
      <c r="J43" s="815"/>
      <c r="K43" s="815"/>
      <c r="L43" s="815"/>
      <c r="M43" s="815"/>
      <c r="N43" s="815"/>
      <c r="O43" s="815"/>
      <c r="P43" s="815"/>
      <c r="Q43" s="815"/>
      <c r="R43" s="815"/>
      <c r="S43" s="815"/>
      <c r="T43" s="815"/>
      <c r="U43" s="815"/>
      <c r="V43" s="815"/>
      <c r="W43" s="815"/>
      <c r="X43" s="815"/>
      <c r="Y43" s="815"/>
      <c r="Z43" s="831"/>
      <c r="AA43" s="817"/>
      <c r="AB43" s="832"/>
      <c r="AC43" s="1821">
        <f>AVERAGE(AC42)</f>
        <v>1</v>
      </c>
      <c r="AD43" s="1821">
        <f>AVERAGE(AD42)</f>
        <v>1</v>
      </c>
    </row>
    <row r="44" spans="1:30" ht="27" customHeight="1" thickBot="1">
      <c r="A44" s="1973" t="s">
        <v>302</v>
      </c>
      <c r="B44" s="1974"/>
      <c r="C44" s="1974"/>
      <c r="D44" s="833"/>
      <c r="E44" s="834"/>
      <c r="F44" s="835"/>
      <c r="G44" s="834"/>
      <c r="H44" s="834"/>
      <c r="I44" s="836"/>
      <c r="J44" s="834"/>
      <c r="K44" s="837"/>
      <c r="L44" s="837"/>
      <c r="M44" s="834"/>
      <c r="N44" s="834"/>
      <c r="O44" s="834"/>
      <c r="P44" s="834"/>
      <c r="Q44" s="834"/>
      <c r="R44" s="834"/>
      <c r="S44" s="834"/>
      <c r="T44" s="834"/>
      <c r="U44" s="834"/>
      <c r="V44" s="834"/>
      <c r="W44" s="834"/>
      <c r="X44" s="834"/>
      <c r="Y44" s="838"/>
      <c r="Z44" s="839">
        <f>+Z43+Z33</f>
        <v>177800000</v>
      </c>
      <c r="AA44" s="839">
        <f>+AA43+AA33</f>
        <v>175624566.67</v>
      </c>
      <c r="AB44" s="840"/>
      <c r="AC44" s="1753">
        <v>1</v>
      </c>
      <c r="AD44" s="1753">
        <v>1</v>
      </c>
    </row>
  </sheetData>
  <sheetProtection/>
  <mergeCells count="40">
    <mergeCell ref="A44:C44"/>
    <mergeCell ref="A9:AB9"/>
    <mergeCell ref="A10:AB10"/>
    <mergeCell ref="A11:C11"/>
    <mergeCell ref="E11:AB11"/>
    <mergeCell ref="A13:C13"/>
    <mergeCell ref="E13:AB13"/>
    <mergeCell ref="C17:C18"/>
    <mergeCell ref="M27:Y27"/>
    <mergeCell ref="A29:C29"/>
    <mergeCell ref="R1:Y4"/>
    <mergeCell ref="D1:Q2"/>
    <mergeCell ref="B16:B26"/>
    <mergeCell ref="C19:C20"/>
    <mergeCell ref="D3:Q4"/>
    <mergeCell ref="A5:AB5"/>
    <mergeCell ref="A1:C4"/>
    <mergeCell ref="AA1:AB4"/>
    <mergeCell ref="Z19:Z26"/>
    <mergeCell ref="AA19:AA26"/>
    <mergeCell ref="M29:Y29"/>
    <mergeCell ref="C22:C26"/>
    <mergeCell ref="A35:C35"/>
    <mergeCell ref="A38:A41"/>
    <mergeCell ref="B38:B41"/>
    <mergeCell ref="C40:C41"/>
    <mergeCell ref="E35:AB35"/>
    <mergeCell ref="A30:A31"/>
    <mergeCell ref="B30:B31"/>
    <mergeCell ref="C30:C31"/>
    <mergeCell ref="A6:AB6"/>
    <mergeCell ref="A7:AB7"/>
    <mergeCell ref="A8:AB8"/>
    <mergeCell ref="A16:A26"/>
    <mergeCell ref="A42:C42"/>
    <mergeCell ref="A43:C43"/>
    <mergeCell ref="A27:C27"/>
    <mergeCell ref="C38:C39"/>
    <mergeCell ref="A32:C32"/>
    <mergeCell ref="A33:C33"/>
  </mergeCells>
  <printOptions/>
  <pageMargins left="0.7" right="0.7" top="0.75" bottom="0.75" header="0.3" footer="0.3"/>
  <pageSetup horizontalDpi="600" verticalDpi="600" orientation="landscape" scale="30" r:id="rId4"/>
  <drawing r:id="rId3"/>
  <legacyDrawing r:id="rId2"/>
</worksheet>
</file>

<file path=xl/worksheets/sheet10.xml><?xml version="1.0" encoding="utf-8"?>
<worksheet xmlns="http://schemas.openxmlformats.org/spreadsheetml/2006/main" xmlns:r="http://schemas.openxmlformats.org/officeDocument/2006/relationships">
  <sheetPr>
    <tabColor theme="6" tint="-0.24997000396251678"/>
  </sheetPr>
  <dimension ref="A1:AD41"/>
  <sheetViews>
    <sheetView view="pageBreakPreview" zoomScale="60" zoomScaleNormal="55" zoomScalePageLayoutView="70" workbookViewId="0" topLeftCell="A19">
      <selection activeCell="D31" activeCellId="1" sqref="D24:D29 D31:D36"/>
    </sheetView>
  </sheetViews>
  <sheetFormatPr defaultColWidth="11.421875" defaultRowHeight="38.25" customHeight="1"/>
  <cols>
    <col min="1" max="1" width="11.57421875" style="65" bestFit="1" customWidth="1"/>
    <col min="2" max="2" width="25.28125" style="65" customWidth="1"/>
    <col min="3" max="3" width="38.28125" style="65" customWidth="1"/>
    <col min="4" max="4" width="49.421875" style="65" customWidth="1"/>
    <col min="5" max="5" width="18.00390625" style="65" customWidth="1"/>
    <col min="6" max="6" width="11.57421875" style="65" customWidth="1"/>
    <col min="7" max="7" width="26.7109375" style="65" customWidth="1"/>
    <col min="8" max="8" width="23.421875" style="65" bestFit="1" customWidth="1"/>
    <col min="9" max="9" width="28.28125" style="65" bestFit="1" customWidth="1"/>
    <col min="10" max="10" width="28.57421875" style="65" bestFit="1" customWidth="1"/>
    <col min="11" max="11" width="10.140625" style="65" bestFit="1" customWidth="1"/>
    <col min="12" max="12" width="17.421875" style="65" bestFit="1" customWidth="1"/>
    <col min="13" max="24" width="7.140625" style="65" bestFit="1" customWidth="1"/>
    <col min="25" max="25" width="14.140625" style="65" customWidth="1"/>
    <col min="26" max="26" width="29.8515625" style="65" customWidth="1"/>
    <col min="27" max="27" width="18.7109375" style="65" bestFit="1" customWidth="1"/>
    <col min="28" max="28" width="24.7109375" style="65" customWidth="1"/>
    <col min="29" max="29" width="23.421875" style="65" customWidth="1"/>
    <col min="30" max="30" width="21.421875" style="65" customWidth="1"/>
    <col min="31" max="16384" width="11.421875" style="65" customWidth="1"/>
  </cols>
  <sheetData>
    <row r="1" spans="1:28" ht="15.75" customHeight="1" thickBot="1">
      <c r="A1" s="2432"/>
      <c r="B1" s="2432"/>
      <c r="C1" s="2433"/>
      <c r="D1" s="2434" t="s">
        <v>1552</v>
      </c>
      <c r="E1" s="2435"/>
      <c r="F1" s="2435"/>
      <c r="G1" s="2435"/>
      <c r="H1" s="2435"/>
      <c r="I1" s="2435"/>
      <c r="J1" s="2435"/>
      <c r="K1" s="2435"/>
      <c r="L1" s="2435"/>
      <c r="M1" s="2435"/>
      <c r="N1" s="2435"/>
      <c r="O1" s="2435"/>
      <c r="P1" s="2435"/>
      <c r="Q1" s="2435"/>
      <c r="R1" s="2435"/>
      <c r="S1" s="2435"/>
      <c r="T1" s="2435"/>
      <c r="U1" s="2435"/>
      <c r="V1" s="2435"/>
      <c r="W1" s="2435"/>
      <c r="X1" s="2435"/>
      <c r="Y1" s="2436"/>
      <c r="Z1" s="1063"/>
      <c r="AA1" s="2290" t="s">
        <v>1561</v>
      </c>
      <c r="AB1" s="2287" t="s">
        <v>1562</v>
      </c>
    </row>
    <row r="2" spans="1:28" ht="15.75" customHeight="1" thickBot="1">
      <c r="A2" s="2432"/>
      <c r="B2" s="2432"/>
      <c r="C2" s="2433"/>
      <c r="D2" s="2437"/>
      <c r="E2" s="2438"/>
      <c r="F2" s="2438"/>
      <c r="G2" s="2438"/>
      <c r="H2" s="2438"/>
      <c r="I2" s="2438"/>
      <c r="J2" s="2438"/>
      <c r="K2" s="2438"/>
      <c r="L2" s="2438"/>
      <c r="M2" s="2438"/>
      <c r="N2" s="2438"/>
      <c r="O2" s="2438"/>
      <c r="P2" s="2438"/>
      <c r="Q2" s="2438"/>
      <c r="R2" s="2438"/>
      <c r="S2" s="2438"/>
      <c r="T2" s="2438"/>
      <c r="U2" s="2438"/>
      <c r="V2" s="2438"/>
      <c r="W2" s="2438"/>
      <c r="X2" s="2438"/>
      <c r="Y2" s="2439"/>
      <c r="Z2" s="753"/>
      <c r="AA2" s="2288"/>
      <c r="AB2" s="2288"/>
    </row>
    <row r="3" spans="1:28" ht="15.75" customHeight="1" thickBot="1">
      <c r="A3" s="2432"/>
      <c r="B3" s="2432"/>
      <c r="C3" s="2433"/>
      <c r="D3" s="2434" t="s">
        <v>1553</v>
      </c>
      <c r="E3" s="2435"/>
      <c r="F3" s="2435"/>
      <c r="G3" s="2435"/>
      <c r="H3" s="2435"/>
      <c r="I3" s="2435"/>
      <c r="J3" s="2435"/>
      <c r="K3" s="2435"/>
      <c r="L3" s="2435"/>
      <c r="M3" s="2435"/>
      <c r="N3" s="2435"/>
      <c r="O3" s="2435"/>
      <c r="P3" s="2435"/>
      <c r="Q3" s="2435"/>
      <c r="R3" s="2435"/>
      <c r="S3" s="2435"/>
      <c r="T3" s="2435"/>
      <c r="U3" s="2435"/>
      <c r="V3" s="2435"/>
      <c r="W3" s="2435"/>
      <c r="X3" s="2435"/>
      <c r="Y3" s="2436"/>
      <c r="Z3" s="1063"/>
      <c r="AA3" s="2288"/>
      <c r="AB3" s="2288"/>
    </row>
    <row r="4" spans="1:28" ht="15.75" customHeight="1" thickBot="1">
      <c r="A4" s="2432"/>
      <c r="B4" s="2432"/>
      <c r="C4" s="2433"/>
      <c r="D4" s="2437"/>
      <c r="E4" s="2438"/>
      <c r="F4" s="2438"/>
      <c r="G4" s="2438"/>
      <c r="H4" s="2438"/>
      <c r="I4" s="2438"/>
      <c r="J4" s="2438"/>
      <c r="K4" s="2438"/>
      <c r="L4" s="2438"/>
      <c r="M4" s="2438"/>
      <c r="N4" s="2438"/>
      <c r="O4" s="2438"/>
      <c r="P4" s="2438"/>
      <c r="Q4" s="2438"/>
      <c r="R4" s="2438"/>
      <c r="S4" s="2438"/>
      <c r="T4" s="2438"/>
      <c r="U4" s="2438"/>
      <c r="V4" s="2438"/>
      <c r="W4" s="2438"/>
      <c r="X4" s="2438"/>
      <c r="Y4" s="2439"/>
      <c r="Z4" s="753"/>
      <c r="AA4" s="2289"/>
      <c r="AB4" s="2289"/>
    </row>
    <row r="5" spans="1:28" ht="12.75" customHeight="1">
      <c r="A5" s="2427" t="s">
        <v>2</v>
      </c>
      <c r="B5" s="2428"/>
      <c r="C5" s="2428"/>
      <c r="D5" s="2429"/>
      <c r="E5" s="2429"/>
      <c r="F5" s="2429"/>
      <c r="G5" s="2429"/>
      <c r="H5" s="2429"/>
      <c r="I5" s="2429"/>
      <c r="J5" s="2429"/>
      <c r="K5" s="2429"/>
      <c r="L5" s="2429"/>
      <c r="M5" s="2429"/>
      <c r="N5" s="2429"/>
      <c r="O5" s="2429"/>
      <c r="P5" s="2429"/>
      <c r="Q5" s="2429"/>
      <c r="R5" s="2429"/>
      <c r="S5" s="2429"/>
      <c r="T5" s="2429"/>
      <c r="U5" s="2429"/>
      <c r="V5" s="2429"/>
      <c r="W5" s="2429"/>
      <c r="X5" s="2429"/>
      <c r="Y5" s="2429"/>
      <c r="Z5" s="2429"/>
      <c r="AA5" s="2429"/>
      <c r="AB5" s="2430"/>
    </row>
    <row r="6" spans="1:28" ht="12.75">
      <c r="A6" s="2431" t="s">
        <v>3</v>
      </c>
      <c r="B6" s="2429"/>
      <c r="C6" s="2429"/>
      <c r="D6" s="2429"/>
      <c r="E6" s="2429"/>
      <c r="F6" s="2429"/>
      <c r="G6" s="2429"/>
      <c r="H6" s="2429"/>
      <c r="I6" s="2429"/>
      <c r="J6" s="2429"/>
      <c r="K6" s="2429"/>
      <c r="L6" s="2429"/>
      <c r="M6" s="2429"/>
      <c r="N6" s="2429"/>
      <c r="O6" s="2429"/>
      <c r="P6" s="2429"/>
      <c r="Q6" s="2429"/>
      <c r="R6" s="2429"/>
      <c r="S6" s="2429"/>
      <c r="T6" s="2429"/>
      <c r="U6" s="2429"/>
      <c r="V6" s="2429"/>
      <c r="W6" s="2429"/>
      <c r="X6" s="2429"/>
      <c r="Y6" s="2429"/>
      <c r="Z6" s="2429"/>
      <c r="AA6" s="2429"/>
      <c r="AB6" s="2430"/>
    </row>
    <row r="7" spans="1:28" ht="12.75">
      <c r="A7" s="2431"/>
      <c r="B7" s="2429"/>
      <c r="C7" s="2429"/>
      <c r="D7" s="2429"/>
      <c r="E7" s="2429"/>
      <c r="F7" s="2429"/>
      <c r="G7" s="2429"/>
      <c r="H7" s="2429"/>
      <c r="I7" s="2429"/>
      <c r="J7" s="2429"/>
      <c r="K7" s="2429"/>
      <c r="L7" s="2429"/>
      <c r="M7" s="2429"/>
      <c r="N7" s="2429"/>
      <c r="O7" s="2429"/>
      <c r="P7" s="2429"/>
      <c r="Q7" s="2429"/>
      <c r="R7" s="2429"/>
      <c r="S7" s="2429"/>
      <c r="T7" s="2429"/>
      <c r="U7" s="2429"/>
      <c r="V7" s="2429"/>
      <c r="W7" s="2429"/>
      <c r="X7" s="2429"/>
      <c r="Y7" s="2429"/>
      <c r="Z7" s="2429"/>
      <c r="AA7" s="2429"/>
      <c r="AB7" s="2430"/>
    </row>
    <row r="8" spans="1:28" ht="12.75">
      <c r="A8" s="2431" t="s">
        <v>4</v>
      </c>
      <c r="B8" s="2429"/>
      <c r="C8" s="2429"/>
      <c r="D8" s="2429"/>
      <c r="E8" s="2429"/>
      <c r="F8" s="2429"/>
      <c r="G8" s="2429"/>
      <c r="H8" s="2429"/>
      <c r="I8" s="2429"/>
      <c r="J8" s="2429"/>
      <c r="K8" s="2429"/>
      <c r="L8" s="2429"/>
      <c r="M8" s="2429"/>
      <c r="N8" s="2429"/>
      <c r="O8" s="2429"/>
      <c r="P8" s="2429"/>
      <c r="Q8" s="2429"/>
      <c r="R8" s="2429"/>
      <c r="S8" s="2429"/>
      <c r="T8" s="2429"/>
      <c r="U8" s="2429"/>
      <c r="V8" s="2429"/>
      <c r="W8" s="2429"/>
      <c r="X8" s="2429"/>
      <c r="Y8" s="2429"/>
      <c r="Z8" s="2429"/>
      <c r="AA8" s="2429"/>
      <c r="AB8" s="2430"/>
    </row>
    <row r="9" spans="1:28" ht="13.5" thickBot="1">
      <c r="A9" s="2440" t="s">
        <v>1563</v>
      </c>
      <c r="B9" s="2441"/>
      <c r="C9" s="2441"/>
      <c r="D9" s="2441"/>
      <c r="E9" s="2441"/>
      <c r="F9" s="2441"/>
      <c r="G9" s="2441"/>
      <c r="H9" s="2441"/>
      <c r="I9" s="2441"/>
      <c r="J9" s="2441"/>
      <c r="K9" s="2441"/>
      <c r="L9" s="2441"/>
      <c r="M9" s="2441"/>
      <c r="N9" s="2441"/>
      <c r="O9" s="2441"/>
      <c r="P9" s="2441"/>
      <c r="Q9" s="2441"/>
      <c r="R9" s="2441"/>
      <c r="S9" s="2441"/>
      <c r="T9" s="2441"/>
      <c r="U9" s="2441"/>
      <c r="V9" s="2441"/>
      <c r="W9" s="2441"/>
      <c r="X9" s="2441"/>
      <c r="Y9" s="2441"/>
      <c r="Z9" s="2441"/>
      <c r="AA9" s="2441"/>
      <c r="AB9" s="2442"/>
    </row>
    <row r="10" spans="1:28" ht="3.75" customHeight="1" thickBot="1">
      <c r="A10" s="742"/>
      <c r="B10" s="27"/>
      <c r="C10" s="738"/>
      <c r="D10" s="738"/>
      <c r="E10" s="738"/>
      <c r="F10" s="128"/>
      <c r="G10" s="738"/>
      <c r="H10" s="738"/>
      <c r="I10" s="129"/>
      <c r="J10" s="738"/>
      <c r="K10" s="130"/>
      <c r="L10" s="130"/>
      <c r="M10" s="738"/>
      <c r="N10" s="738"/>
      <c r="O10" s="738"/>
      <c r="P10" s="738"/>
      <c r="Q10" s="738"/>
      <c r="R10" s="738"/>
      <c r="S10" s="738"/>
      <c r="T10" s="738"/>
      <c r="U10" s="738"/>
      <c r="V10" s="738"/>
      <c r="W10" s="738"/>
      <c r="X10" s="738"/>
      <c r="Y10" s="131"/>
      <c r="Z10" s="132"/>
      <c r="AA10" s="132"/>
      <c r="AB10" s="760"/>
    </row>
    <row r="11" spans="1:28" ht="16.5" thickBot="1">
      <c r="A11" s="2493" t="s">
        <v>5</v>
      </c>
      <c r="B11" s="2494"/>
      <c r="C11" s="2494"/>
      <c r="D11" s="917"/>
      <c r="E11" s="2121" t="s">
        <v>95</v>
      </c>
      <c r="F11" s="2122"/>
      <c r="G11" s="2122"/>
      <c r="H11" s="2122"/>
      <c r="I11" s="2122"/>
      <c r="J11" s="2122"/>
      <c r="K11" s="2122"/>
      <c r="L11" s="2122"/>
      <c r="M11" s="2122"/>
      <c r="N11" s="2122"/>
      <c r="O11" s="2122"/>
      <c r="P11" s="2122"/>
      <c r="Q11" s="2122"/>
      <c r="R11" s="2122"/>
      <c r="S11" s="2122"/>
      <c r="T11" s="2122"/>
      <c r="U11" s="2122"/>
      <c r="V11" s="2122"/>
      <c r="W11" s="2122"/>
      <c r="X11" s="2122"/>
      <c r="Y11" s="2122"/>
      <c r="Z11" s="2122"/>
      <c r="AA11" s="2122"/>
      <c r="AB11" s="2123"/>
    </row>
    <row r="12" spans="1:28" ht="7.5" customHeight="1" thickBot="1">
      <c r="A12" s="742"/>
      <c r="B12" s="27"/>
      <c r="C12" s="738"/>
      <c r="D12" s="738"/>
      <c r="E12" s="738"/>
      <c r="F12" s="128"/>
      <c r="G12" s="738"/>
      <c r="H12" s="738"/>
      <c r="I12" s="129"/>
      <c r="J12" s="738"/>
      <c r="K12" s="130"/>
      <c r="L12" s="130"/>
      <c r="M12" s="738"/>
      <c r="N12" s="738"/>
      <c r="O12" s="738"/>
      <c r="P12" s="738"/>
      <c r="Q12" s="738"/>
      <c r="R12" s="738"/>
      <c r="S12" s="738"/>
      <c r="T12" s="738"/>
      <c r="U12" s="738"/>
      <c r="V12" s="738"/>
      <c r="W12" s="738"/>
      <c r="X12" s="738"/>
      <c r="Y12" s="738"/>
      <c r="Z12" s="132"/>
      <c r="AA12" s="132"/>
      <c r="AB12" s="760"/>
    </row>
    <row r="13" spans="1:28" ht="13.5" thickBot="1">
      <c r="A13" s="2443" t="s">
        <v>7</v>
      </c>
      <c r="B13" s="2444"/>
      <c r="C13" s="2444"/>
      <c r="D13" s="1065"/>
      <c r="E13" s="2445" t="s">
        <v>8</v>
      </c>
      <c r="F13" s="2446"/>
      <c r="G13" s="2446"/>
      <c r="H13" s="2446"/>
      <c r="I13" s="2446"/>
      <c r="J13" s="2446"/>
      <c r="K13" s="2446"/>
      <c r="L13" s="2446"/>
      <c r="M13" s="2446"/>
      <c r="N13" s="2446"/>
      <c r="O13" s="2446"/>
      <c r="P13" s="2446"/>
      <c r="Q13" s="2446"/>
      <c r="R13" s="2446"/>
      <c r="S13" s="2446"/>
      <c r="T13" s="2446"/>
      <c r="U13" s="2446"/>
      <c r="V13" s="2446"/>
      <c r="W13" s="2446"/>
      <c r="X13" s="2446"/>
      <c r="Y13" s="2446"/>
      <c r="Z13" s="2446"/>
      <c r="AA13" s="2446"/>
      <c r="AB13" s="2447"/>
    </row>
    <row r="14" spans="1:28" ht="3.75" customHeight="1" thickBot="1">
      <c r="A14" s="742"/>
      <c r="B14" s="27"/>
      <c r="C14" s="738"/>
      <c r="D14" s="738"/>
      <c r="E14" s="738"/>
      <c r="F14" s="128"/>
      <c r="G14" s="738"/>
      <c r="H14" s="738"/>
      <c r="I14" s="129"/>
      <c r="J14" s="738"/>
      <c r="K14" s="130"/>
      <c r="L14" s="130"/>
      <c r="M14" s="738"/>
      <c r="N14" s="738"/>
      <c r="O14" s="738"/>
      <c r="P14" s="738"/>
      <c r="Q14" s="738"/>
      <c r="R14" s="738"/>
      <c r="S14" s="738"/>
      <c r="T14" s="738"/>
      <c r="U14" s="738"/>
      <c r="V14" s="738"/>
      <c r="W14" s="738"/>
      <c r="X14" s="738"/>
      <c r="Y14" s="738"/>
      <c r="Z14" s="132"/>
      <c r="AA14" s="132"/>
      <c r="AB14" s="760"/>
    </row>
    <row r="15" spans="1:30" ht="38.25" customHeight="1" thickBot="1">
      <c r="A15" s="904" t="s">
        <v>9</v>
      </c>
      <c r="B15" s="905" t="s">
        <v>10</v>
      </c>
      <c r="C15" s="904" t="s">
        <v>11</v>
      </c>
      <c r="D15" s="910" t="s">
        <v>12</v>
      </c>
      <c r="E15" s="910" t="s">
        <v>13</v>
      </c>
      <c r="F15" s="910" t="s">
        <v>14</v>
      </c>
      <c r="G15" s="910" t="s">
        <v>15</v>
      </c>
      <c r="H15" s="910" t="s">
        <v>16</v>
      </c>
      <c r="I15" s="910" t="s">
        <v>17</v>
      </c>
      <c r="J15" s="910" t="s">
        <v>86</v>
      </c>
      <c r="K15" s="910" t="s">
        <v>19</v>
      </c>
      <c r="L15" s="910" t="s">
        <v>20</v>
      </c>
      <c r="M15" s="911" t="s">
        <v>21</v>
      </c>
      <c r="N15" s="911" t="s">
        <v>22</v>
      </c>
      <c r="O15" s="911" t="s">
        <v>23</v>
      </c>
      <c r="P15" s="911" t="s">
        <v>24</v>
      </c>
      <c r="Q15" s="911" t="s">
        <v>25</v>
      </c>
      <c r="R15" s="911" t="s">
        <v>26</v>
      </c>
      <c r="S15" s="911" t="s">
        <v>27</v>
      </c>
      <c r="T15" s="911" t="s">
        <v>28</v>
      </c>
      <c r="U15" s="911" t="s">
        <v>29</v>
      </c>
      <c r="V15" s="911" t="s">
        <v>30</v>
      </c>
      <c r="W15" s="911" t="s">
        <v>31</v>
      </c>
      <c r="X15" s="911" t="s">
        <v>32</v>
      </c>
      <c r="Y15" s="910" t="s">
        <v>33</v>
      </c>
      <c r="Z15" s="912" t="s">
        <v>34</v>
      </c>
      <c r="AA15" s="912" t="s">
        <v>96</v>
      </c>
      <c r="AB15" s="910" t="s">
        <v>87</v>
      </c>
      <c r="AC15" s="1867" t="s">
        <v>1774</v>
      </c>
      <c r="AD15" s="1867" t="s">
        <v>1775</v>
      </c>
    </row>
    <row r="16" spans="1:30" ht="62.25" customHeight="1" thickBot="1">
      <c r="A16" s="2106">
        <v>1</v>
      </c>
      <c r="B16" s="2106" t="s">
        <v>97</v>
      </c>
      <c r="C16" s="1081" t="s">
        <v>98</v>
      </c>
      <c r="D16" s="651" t="s">
        <v>99</v>
      </c>
      <c r="E16" s="739" t="s">
        <v>100</v>
      </c>
      <c r="F16" s="628">
        <v>1</v>
      </c>
      <c r="G16" s="628" t="s">
        <v>101</v>
      </c>
      <c r="H16" s="739" t="s">
        <v>102</v>
      </c>
      <c r="I16" s="636">
        <v>0.8</v>
      </c>
      <c r="J16" s="739" t="s">
        <v>103</v>
      </c>
      <c r="K16" s="637">
        <v>42736</v>
      </c>
      <c r="L16" s="637">
        <v>42916</v>
      </c>
      <c r="M16" s="485"/>
      <c r="N16" s="485">
        <v>0.35</v>
      </c>
      <c r="O16" s="485"/>
      <c r="P16" s="485">
        <v>0.35</v>
      </c>
      <c r="Q16" s="485"/>
      <c r="R16" s="485">
        <v>0.3</v>
      </c>
      <c r="S16" s="485"/>
      <c r="T16" s="638"/>
      <c r="U16" s="639"/>
      <c r="V16" s="639"/>
      <c r="W16" s="639"/>
      <c r="X16" s="639"/>
      <c r="Y16" s="640">
        <f>SUM(M16:X16)</f>
        <v>1</v>
      </c>
      <c r="Z16" s="740">
        <v>0</v>
      </c>
      <c r="AA16" s="740"/>
      <c r="AB16" s="477"/>
      <c r="AC16" s="1815" t="s">
        <v>76</v>
      </c>
      <c r="AD16" s="1815">
        <v>0.95</v>
      </c>
    </row>
    <row r="17" spans="1:30" ht="38.25" customHeight="1" thickBot="1">
      <c r="A17" s="2108"/>
      <c r="B17" s="2108"/>
      <c r="C17" s="1130" t="s">
        <v>104</v>
      </c>
      <c r="D17" s="609" t="s">
        <v>105</v>
      </c>
      <c r="E17" s="246" t="s">
        <v>106</v>
      </c>
      <c r="F17" s="245">
        <v>1</v>
      </c>
      <c r="G17" s="628" t="s">
        <v>107</v>
      </c>
      <c r="H17" s="739" t="s">
        <v>108</v>
      </c>
      <c r="I17" s="255">
        <v>0.2</v>
      </c>
      <c r="J17" s="739" t="s">
        <v>109</v>
      </c>
      <c r="K17" s="637">
        <v>42736</v>
      </c>
      <c r="L17" s="637">
        <v>42824</v>
      </c>
      <c r="M17" s="485">
        <v>0.3333</v>
      </c>
      <c r="N17" s="485">
        <v>0.3333</v>
      </c>
      <c r="O17" s="485">
        <v>0.3333</v>
      </c>
      <c r="P17" s="485"/>
      <c r="Q17" s="485"/>
      <c r="R17" s="485"/>
      <c r="S17" s="485"/>
      <c r="T17" s="638"/>
      <c r="U17" s="639"/>
      <c r="V17" s="639"/>
      <c r="W17" s="639"/>
      <c r="X17" s="639"/>
      <c r="Y17" s="640">
        <f>SUM(M17:X17)</f>
        <v>0.9999</v>
      </c>
      <c r="Z17" s="740">
        <v>0</v>
      </c>
      <c r="AA17" s="740"/>
      <c r="AB17" s="477"/>
      <c r="AC17" s="1815" t="s">
        <v>76</v>
      </c>
      <c r="AD17" s="1815">
        <v>1.0001000100010002</v>
      </c>
    </row>
    <row r="18" spans="1:30" ht="18.75" thickBot="1">
      <c r="A18" s="2458" t="s">
        <v>73</v>
      </c>
      <c r="B18" s="2459"/>
      <c r="C18" s="2459"/>
      <c r="D18" s="1131"/>
      <c r="E18" s="1131"/>
      <c r="F18" s="1131"/>
      <c r="G18" s="1131"/>
      <c r="H18" s="1131"/>
      <c r="I18" s="1132">
        <f>SUM(I16:I17)</f>
        <v>1</v>
      </c>
      <c r="J18" s="1131"/>
      <c r="K18" s="1131"/>
      <c r="L18" s="1131"/>
      <c r="M18" s="1131"/>
      <c r="N18" s="1131"/>
      <c r="O18" s="1131"/>
      <c r="P18" s="1131"/>
      <c r="Q18" s="1131"/>
      <c r="R18" s="1131"/>
      <c r="S18" s="1131"/>
      <c r="T18" s="1131"/>
      <c r="U18" s="1131"/>
      <c r="V18" s="1131"/>
      <c r="W18" s="1131"/>
      <c r="X18" s="1131"/>
      <c r="Y18" s="1131"/>
      <c r="Z18" s="1133">
        <f>SUM(Z8:Z16)</f>
        <v>0</v>
      </c>
      <c r="AA18" s="1134"/>
      <c r="AB18" s="1135"/>
      <c r="AC18" s="1870" t="s">
        <v>76</v>
      </c>
      <c r="AD18" s="1864">
        <f>AVERAGE(AD16:AD17)</f>
        <v>0.9750500050005001</v>
      </c>
    </row>
    <row r="19" spans="1:30" ht="21" thickBot="1">
      <c r="A19" s="2453" t="s">
        <v>83</v>
      </c>
      <c r="B19" s="2454"/>
      <c r="C19" s="2454"/>
      <c r="D19" s="1136"/>
      <c r="E19" s="1137"/>
      <c r="F19" s="1136"/>
      <c r="G19" s="1136"/>
      <c r="H19" s="1136"/>
      <c r="I19" s="1136"/>
      <c r="J19" s="1136"/>
      <c r="K19" s="1136"/>
      <c r="L19" s="1136"/>
      <c r="M19" s="1136"/>
      <c r="N19" s="1136"/>
      <c r="O19" s="1136"/>
      <c r="P19" s="1136"/>
      <c r="Q19" s="1136"/>
      <c r="R19" s="1136"/>
      <c r="S19" s="1136"/>
      <c r="T19" s="1136"/>
      <c r="U19" s="1136"/>
      <c r="V19" s="1136"/>
      <c r="W19" s="1136"/>
      <c r="X19" s="1136"/>
      <c r="Y19" s="1136"/>
      <c r="Z19" s="1138">
        <f>SUM(Z18)</f>
        <v>0</v>
      </c>
      <c r="AA19" s="1139"/>
      <c r="AB19" s="1140"/>
      <c r="AC19" s="1871" t="s">
        <v>76</v>
      </c>
      <c r="AD19" s="1872">
        <v>0.98</v>
      </c>
    </row>
    <row r="20" spans="1:28" ht="3.75" customHeight="1" thickBot="1">
      <c r="A20" s="9"/>
      <c r="B20" s="10"/>
      <c r="C20" s="11"/>
      <c r="D20" s="11"/>
      <c r="E20" s="11"/>
      <c r="F20" s="12"/>
      <c r="G20" s="11"/>
      <c r="H20" s="11"/>
      <c r="I20" s="13"/>
      <c r="J20" s="11"/>
      <c r="K20" s="14"/>
      <c r="L20" s="14"/>
      <c r="M20" s="11"/>
      <c r="N20" s="11"/>
      <c r="O20" s="11"/>
      <c r="P20" s="11"/>
      <c r="Q20" s="11"/>
      <c r="R20" s="11"/>
      <c r="S20" s="11"/>
      <c r="T20" s="11"/>
      <c r="U20" s="11"/>
      <c r="V20" s="11"/>
      <c r="W20" s="11"/>
      <c r="X20" s="11"/>
      <c r="Y20" s="15"/>
      <c r="Z20" s="16"/>
      <c r="AA20" s="16"/>
      <c r="AB20" s="17"/>
    </row>
    <row r="21" spans="1:28" ht="13.5" thickBot="1">
      <c r="A21" s="2495" t="s">
        <v>7</v>
      </c>
      <c r="B21" s="2496"/>
      <c r="C21" s="2496"/>
      <c r="D21" s="1141"/>
      <c r="E21" s="2497" t="s">
        <v>84</v>
      </c>
      <c r="F21" s="2498"/>
      <c r="G21" s="2498"/>
      <c r="H21" s="2498"/>
      <c r="I21" s="2498"/>
      <c r="J21" s="2498"/>
      <c r="K21" s="2498"/>
      <c r="L21" s="2498"/>
      <c r="M21" s="2498"/>
      <c r="N21" s="2498"/>
      <c r="O21" s="2498"/>
      <c r="P21" s="2498"/>
      <c r="Q21" s="2498"/>
      <c r="R21" s="2498"/>
      <c r="S21" s="2498"/>
      <c r="T21" s="2498"/>
      <c r="U21" s="2498"/>
      <c r="V21" s="2498"/>
      <c r="W21" s="2498"/>
      <c r="X21" s="2498"/>
      <c r="Y21" s="2498"/>
      <c r="Z21" s="2498"/>
      <c r="AA21" s="2498"/>
      <c r="AB21" s="2499"/>
    </row>
    <row r="22" spans="1:28" ht="3" customHeight="1" thickBot="1">
      <c r="A22" s="9"/>
      <c r="B22" s="10"/>
      <c r="C22" s="11"/>
      <c r="D22" s="11"/>
      <c r="E22" s="11"/>
      <c r="F22" s="12"/>
      <c r="G22" s="11"/>
      <c r="H22" s="11"/>
      <c r="I22" s="13"/>
      <c r="J22" s="11"/>
      <c r="K22" s="14"/>
      <c r="L22" s="14"/>
      <c r="M22" s="11"/>
      <c r="N22" s="11"/>
      <c r="O22" s="11"/>
      <c r="P22" s="11"/>
      <c r="Q22" s="11"/>
      <c r="R22" s="11"/>
      <c r="S22" s="11"/>
      <c r="T22" s="11"/>
      <c r="U22" s="11"/>
      <c r="V22" s="11"/>
      <c r="W22" s="11"/>
      <c r="X22" s="11"/>
      <c r="Y22" s="15"/>
      <c r="Z22" s="16"/>
      <c r="AA22" s="16"/>
      <c r="AB22" s="17"/>
    </row>
    <row r="23" spans="1:30" ht="36.75" thickBot="1">
      <c r="A23" s="904" t="s">
        <v>9</v>
      </c>
      <c r="B23" s="934" t="s">
        <v>10</v>
      </c>
      <c r="C23" s="904" t="s">
        <v>11</v>
      </c>
      <c r="D23" s="908" t="s">
        <v>110</v>
      </c>
      <c r="E23" s="908" t="s">
        <v>13</v>
      </c>
      <c r="F23" s="1066" t="s">
        <v>14</v>
      </c>
      <c r="G23" s="908" t="s">
        <v>15</v>
      </c>
      <c r="H23" s="908" t="s">
        <v>16</v>
      </c>
      <c r="I23" s="1067" t="s">
        <v>17</v>
      </c>
      <c r="J23" s="908" t="s">
        <v>86</v>
      </c>
      <c r="K23" s="908" t="s">
        <v>19</v>
      </c>
      <c r="L23" s="908" t="s">
        <v>20</v>
      </c>
      <c r="M23" s="1068" t="s">
        <v>21</v>
      </c>
      <c r="N23" s="1068" t="s">
        <v>22</v>
      </c>
      <c r="O23" s="1068" t="s">
        <v>23</v>
      </c>
      <c r="P23" s="1068" t="s">
        <v>24</v>
      </c>
      <c r="Q23" s="1068" t="s">
        <v>25</v>
      </c>
      <c r="R23" s="1068" t="s">
        <v>26</v>
      </c>
      <c r="S23" s="1068" t="s">
        <v>27</v>
      </c>
      <c r="T23" s="1068" t="s">
        <v>28</v>
      </c>
      <c r="U23" s="1068" t="s">
        <v>29</v>
      </c>
      <c r="V23" s="1068" t="s">
        <v>30</v>
      </c>
      <c r="W23" s="1068" t="s">
        <v>31</v>
      </c>
      <c r="X23" s="1068" t="s">
        <v>32</v>
      </c>
      <c r="Y23" s="1069" t="s">
        <v>33</v>
      </c>
      <c r="Z23" s="908" t="s">
        <v>34</v>
      </c>
      <c r="AA23" s="908"/>
      <c r="AB23" s="908" t="s">
        <v>87</v>
      </c>
      <c r="AC23" s="1867" t="s">
        <v>1774</v>
      </c>
      <c r="AD23" s="1867" t="s">
        <v>1775</v>
      </c>
    </row>
    <row r="24" spans="1:30" ht="88.5" customHeight="1" thickBot="1">
      <c r="A24" s="2106">
        <v>2</v>
      </c>
      <c r="B24" s="2106" t="s">
        <v>111</v>
      </c>
      <c r="C24" s="1081" t="s">
        <v>112</v>
      </c>
      <c r="D24" s="571" t="s">
        <v>113</v>
      </c>
      <c r="E24" s="739" t="s">
        <v>114</v>
      </c>
      <c r="F24" s="489">
        <v>1</v>
      </c>
      <c r="G24" s="739" t="s">
        <v>115</v>
      </c>
      <c r="H24" s="739" t="s">
        <v>116</v>
      </c>
      <c r="I24" s="481">
        <v>0.1666</v>
      </c>
      <c r="J24" s="739" t="s">
        <v>117</v>
      </c>
      <c r="K24" s="556">
        <v>42736</v>
      </c>
      <c r="L24" s="556">
        <v>43100</v>
      </c>
      <c r="M24" s="641">
        <v>1</v>
      </c>
      <c r="N24" s="641">
        <v>1</v>
      </c>
      <c r="O24" s="641">
        <v>1</v>
      </c>
      <c r="P24" s="641">
        <v>1</v>
      </c>
      <c r="Q24" s="641">
        <v>1</v>
      </c>
      <c r="R24" s="641">
        <v>1</v>
      </c>
      <c r="S24" s="641">
        <v>1</v>
      </c>
      <c r="T24" s="641">
        <v>1</v>
      </c>
      <c r="U24" s="641">
        <v>1</v>
      </c>
      <c r="V24" s="641">
        <v>1</v>
      </c>
      <c r="W24" s="641">
        <v>1</v>
      </c>
      <c r="X24" s="641">
        <v>1</v>
      </c>
      <c r="Y24" s="481">
        <v>1</v>
      </c>
      <c r="Z24" s="740">
        <v>0</v>
      </c>
      <c r="AA24" s="740"/>
      <c r="AB24" s="477"/>
      <c r="AC24" s="1815">
        <v>1</v>
      </c>
      <c r="AD24" s="1815">
        <v>1</v>
      </c>
    </row>
    <row r="25" spans="1:30" ht="92.25" customHeight="1" thickBot="1">
      <c r="A25" s="2107"/>
      <c r="B25" s="2107"/>
      <c r="C25" s="1081" t="s">
        <v>118</v>
      </c>
      <c r="D25" s="629" t="s">
        <v>119</v>
      </c>
      <c r="E25" s="642" t="s">
        <v>120</v>
      </c>
      <c r="F25" s="643">
        <v>1</v>
      </c>
      <c r="G25" s="642" t="s">
        <v>121</v>
      </c>
      <c r="H25" s="739" t="s">
        <v>116</v>
      </c>
      <c r="I25" s="481">
        <v>0.1666</v>
      </c>
      <c r="J25" s="739" t="s">
        <v>117</v>
      </c>
      <c r="K25" s="556">
        <v>42736</v>
      </c>
      <c r="L25" s="556">
        <v>43100</v>
      </c>
      <c r="M25" s="641">
        <v>1</v>
      </c>
      <c r="N25" s="641">
        <v>1</v>
      </c>
      <c r="O25" s="641">
        <v>1</v>
      </c>
      <c r="P25" s="641">
        <v>1</v>
      </c>
      <c r="Q25" s="641">
        <v>1</v>
      </c>
      <c r="R25" s="641">
        <v>1</v>
      </c>
      <c r="S25" s="641">
        <v>1</v>
      </c>
      <c r="T25" s="641">
        <v>1</v>
      </c>
      <c r="U25" s="641">
        <v>1</v>
      </c>
      <c r="V25" s="641">
        <v>1</v>
      </c>
      <c r="W25" s="641">
        <v>1</v>
      </c>
      <c r="X25" s="641">
        <v>1</v>
      </c>
      <c r="Y25" s="481">
        <v>1</v>
      </c>
      <c r="Z25" s="740">
        <v>0</v>
      </c>
      <c r="AA25" s="740"/>
      <c r="AB25" s="477"/>
      <c r="AC25" s="1815">
        <v>1</v>
      </c>
      <c r="AD25" s="1815">
        <v>1</v>
      </c>
    </row>
    <row r="26" spans="1:30" s="135" customFormat="1" ht="92.25" customHeight="1" thickBot="1">
      <c r="A26" s="2107"/>
      <c r="B26" s="2107"/>
      <c r="C26" s="1081" t="s">
        <v>122</v>
      </c>
      <c r="D26" s="615" t="s">
        <v>123</v>
      </c>
      <c r="E26" s="605" t="s">
        <v>124</v>
      </c>
      <c r="F26" s="605">
        <v>1</v>
      </c>
      <c r="G26" s="605" t="s">
        <v>125</v>
      </c>
      <c r="H26" s="281" t="s">
        <v>108</v>
      </c>
      <c r="I26" s="481">
        <v>0.1666</v>
      </c>
      <c r="J26" s="281" t="s">
        <v>126</v>
      </c>
      <c r="K26" s="556">
        <v>42736</v>
      </c>
      <c r="L26" s="556">
        <v>43100</v>
      </c>
      <c r="M26" s="606"/>
      <c r="N26" s="606"/>
      <c r="O26" s="606"/>
      <c r="P26" s="606"/>
      <c r="Q26" s="606"/>
      <c r="R26" s="644"/>
      <c r="S26" s="606"/>
      <c r="T26" s="606"/>
      <c r="U26" s="645"/>
      <c r="V26" s="645"/>
      <c r="W26" s="645">
        <v>1</v>
      </c>
      <c r="X26" s="646"/>
      <c r="Y26" s="281">
        <f>SUM(M26:X26)</f>
        <v>1</v>
      </c>
      <c r="Z26" s="491">
        <v>0</v>
      </c>
      <c r="AA26" s="491"/>
      <c r="AB26" s="1756"/>
      <c r="AC26" s="1815">
        <v>1</v>
      </c>
      <c r="AD26" s="1815">
        <v>1</v>
      </c>
    </row>
    <row r="27" spans="1:30" ht="96.75" customHeight="1">
      <c r="A27" s="2107"/>
      <c r="B27" s="2107"/>
      <c r="C27" s="2130" t="s">
        <v>127</v>
      </c>
      <c r="D27" s="615" t="s">
        <v>128</v>
      </c>
      <c r="E27" s="647" t="s">
        <v>129</v>
      </c>
      <c r="F27" s="643">
        <v>1</v>
      </c>
      <c r="G27" s="647" t="s">
        <v>130</v>
      </c>
      <c r="H27" s="739" t="s">
        <v>116</v>
      </c>
      <c r="I27" s="481">
        <v>0.1666</v>
      </c>
      <c r="J27" s="739" t="s">
        <v>131</v>
      </c>
      <c r="K27" s="556">
        <v>42736</v>
      </c>
      <c r="L27" s="556">
        <v>43100</v>
      </c>
      <c r="M27" s="641">
        <v>1</v>
      </c>
      <c r="N27" s="641">
        <v>1</v>
      </c>
      <c r="O27" s="641">
        <v>1</v>
      </c>
      <c r="P27" s="641">
        <v>1</v>
      </c>
      <c r="Q27" s="641">
        <v>1</v>
      </c>
      <c r="R27" s="641">
        <v>1</v>
      </c>
      <c r="S27" s="641">
        <v>1</v>
      </c>
      <c r="T27" s="641">
        <v>1</v>
      </c>
      <c r="U27" s="641">
        <v>1</v>
      </c>
      <c r="V27" s="641">
        <v>1</v>
      </c>
      <c r="W27" s="641">
        <v>1</v>
      </c>
      <c r="X27" s="641">
        <v>1</v>
      </c>
      <c r="Y27" s="481">
        <v>1</v>
      </c>
      <c r="Z27" s="740">
        <v>0</v>
      </c>
      <c r="AA27" s="740"/>
      <c r="AB27" s="477"/>
      <c r="AC27" s="1815">
        <v>1</v>
      </c>
      <c r="AD27" s="1815">
        <v>1</v>
      </c>
    </row>
    <row r="28" spans="1:30" ht="89.25" customHeight="1">
      <c r="A28" s="2107"/>
      <c r="B28" s="2107"/>
      <c r="C28" s="2131"/>
      <c r="D28" s="652" t="s">
        <v>132</v>
      </c>
      <c r="E28" s="647" t="s">
        <v>133</v>
      </c>
      <c r="F28" s="643">
        <v>1</v>
      </c>
      <c r="G28" s="647" t="s">
        <v>134</v>
      </c>
      <c r="H28" s="739" t="s">
        <v>135</v>
      </c>
      <c r="I28" s="481">
        <v>0.1666</v>
      </c>
      <c r="J28" s="739" t="s">
        <v>136</v>
      </c>
      <c r="K28" s="556">
        <v>42736</v>
      </c>
      <c r="L28" s="556">
        <v>43100</v>
      </c>
      <c r="M28" s="641">
        <v>1</v>
      </c>
      <c r="N28" s="641">
        <v>1</v>
      </c>
      <c r="O28" s="641">
        <v>1</v>
      </c>
      <c r="P28" s="641">
        <v>1</v>
      </c>
      <c r="Q28" s="641">
        <v>1</v>
      </c>
      <c r="R28" s="641">
        <v>1</v>
      </c>
      <c r="S28" s="641">
        <v>1</v>
      </c>
      <c r="T28" s="641">
        <v>1</v>
      </c>
      <c r="U28" s="641">
        <v>1</v>
      </c>
      <c r="V28" s="641">
        <v>1</v>
      </c>
      <c r="W28" s="641">
        <v>1</v>
      </c>
      <c r="X28" s="641">
        <v>1</v>
      </c>
      <c r="Y28" s="481">
        <v>1</v>
      </c>
      <c r="Z28" s="740">
        <v>0</v>
      </c>
      <c r="AA28" s="740"/>
      <c r="AB28" s="477"/>
      <c r="AC28" s="1815">
        <v>1</v>
      </c>
      <c r="AD28" s="1815">
        <v>1</v>
      </c>
    </row>
    <row r="29" spans="1:30" ht="70.5" customHeight="1" thickBot="1">
      <c r="A29" s="2108"/>
      <c r="B29" s="2108"/>
      <c r="C29" s="2132"/>
      <c r="D29" s="652" t="s">
        <v>137</v>
      </c>
      <c r="E29" s="647" t="s">
        <v>138</v>
      </c>
      <c r="F29" s="643">
        <v>1</v>
      </c>
      <c r="G29" s="647" t="s">
        <v>139</v>
      </c>
      <c r="H29" s="739" t="s">
        <v>140</v>
      </c>
      <c r="I29" s="481">
        <v>0.1666</v>
      </c>
      <c r="J29" s="739" t="s">
        <v>141</v>
      </c>
      <c r="K29" s="556">
        <v>42736</v>
      </c>
      <c r="L29" s="556">
        <v>43100</v>
      </c>
      <c r="M29" s="641">
        <v>1</v>
      </c>
      <c r="N29" s="641">
        <v>1</v>
      </c>
      <c r="O29" s="641">
        <v>1</v>
      </c>
      <c r="P29" s="641">
        <v>1</v>
      </c>
      <c r="Q29" s="641">
        <v>1</v>
      </c>
      <c r="R29" s="641">
        <v>1</v>
      </c>
      <c r="S29" s="641">
        <v>1</v>
      </c>
      <c r="T29" s="641">
        <v>1</v>
      </c>
      <c r="U29" s="641">
        <v>1</v>
      </c>
      <c r="V29" s="641">
        <v>1</v>
      </c>
      <c r="W29" s="641">
        <v>1</v>
      </c>
      <c r="X29" s="641">
        <v>1</v>
      </c>
      <c r="Y29" s="481">
        <v>1</v>
      </c>
      <c r="Z29" s="740">
        <v>0</v>
      </c>
      <c r="AA29" s="740"/>
      <c r="AB29" s="477"/>
      <c r="AC29" s="1815">
        <v>1</v>
      </c>
      <c r="AD29" s="1815">
        <v>1</v>
      </c>
    </row>
    <row r="30" spans="1:30" ht="18.75" thickBot="1">
      <c r="A30" s="2458" t="s">
        <v>73</v>
      </c>
      <c r="B30" s="2459"/>
      <c r="C30" s="2483"/>
      <c r="D30" s="743"/>
      <c r="E30" s="1142"/>
      <c r="F30" s="743"/>
      <c r="G30" s="743"/>
      <c r="H30" s="743"/>
      <c r="I30" s="126">
        <f>SUM(I24:I29)</f>
        <v>0.9995999999999999</v>
      </c>
      <c r="J30" s="743"/>
      <c r="K30" s="743"/>
      <c r="L30" s="743"/>
      <c r="M30" s="632"/>
      <c r="N30" s="632"/>
      <c r="O30" s="632"/>
      <c r="P30" s="632"/>
      <c r="Q30" s="632"/>
      <c r="R30" s="632"/>
      <c r="S30" s="632"/>
      <c r="T30" s="632"/>
      <c r="U30" s="632"/>
      <c r="V30" s="632"/>
      <c r="W30" s="632"/>
      <c r="X30" s="632"/>
      <c r="Y30" s="632"/>
      <c r="Z30" s="633">
        <f>SUM(Z24:Z28)</f>
        <v>0</v>
      </c>
      <c r="AA30" s="633"/>
      <c r="AB30" s="782"/>
      <c r="AC30" s="1875">
        <f>AVERAGE(AC24:AC29)</f>
        <v>1</v>
      </c>
      <c r="AD30" s="1875">
        <f>AVERAGE(AD24:AD29)</f>
        <v>1</v>
      </c>
    </row>
    <row r="31" spans="1:30" ht="38.25" customHeight="1">
      <c r="A31" s="2500">
        <v>3</v>
      </c>
      <c r="B31" s="2500" t="s">
        <v>142</v>
      </c>
      <c r="C31" s="2130" t="s">
        <v>143</v>
      </c>
      <c r="D31" s="404" t="s">
        <v>144</v>
      </c>
      <c r="E31" s="648" t="s">
        <v>66</v>
      </c>
      <c r="F31" s="649">
        <v>1</v>
      </c>
      <c r="G31" s="648" t="s">
        <v>145</v>
      </c>
      <c r="H31" s="648" t="s">
        <v>146</v>
      </c>
      <c r="I31" s="640">
        <f aca="true" t="shared" si="0" ref="I31:I36">+$I$37/6</f>
        <v>0.16666666666666666</v>
      </c>
      <c r="J31" s="648" t="s">
        <v>147</v>
      </c>
      <c r="K31" s="556">
        <v>42736</v>
      </c>
      <c r="L31" s="556">
        <v>43100</v>
      </c>
      <c r="M31" s="641">
        <v>1</v>
      </c>
      <c r="N31" s="641">
        <v>1</v>
      </c>
      <c r="O31" s="641">
        <v>1</v>
      </c>
      <c r="P31" s="641">
        <v>1</v>
      </c>
      <c r="Q31" s="641">
        <v>1</v>
      </c>
      <c r="R31" s="641">
        <v>1</v>
      </c>
      <c r="S31" s="641">
        <v>1</v>
      </c>
      <c r="T31" s="641">
        <v>1</v>
      </c>
      <c r="U31" s="641">
        <v>1</v>
      </c>
      <c r="V31" s="641">
        <v>1</v>
      </c>
      <c r="W31" s="641">
        <v>1</v>
      </c>
      <c r="X31" s="641">
        <v>1</v>
      </c>
      <c r="Y31" s="481">
        <v>1</v>
      </c>
      <c r="Z31" s="740">
        <v>0</v>
      </c>
      <c r="AA31" s="740"/>
      <c r="AB31" s="477"/>
      <c r="AC31" s="1815">
        <v>1</v>
      </c>
      <c r="AD31" s="1815">
        <v>1</v>
      </c>
    </row>
    <row r="32" spans="1:30" ht="50.25" customHeight="1" thickBot="1">
      <c r="A32" s="2501"/>
      <c r="B32" s="2501"/>
      <c r="C32" s="2132"/>
      <c r="D32" s="404" t="s">
        <v>149</v>
      </c>
      <c r="E32" s="648" t="s">
        <v>150</v>
      </c>
      <c r="F32" s="649">
        <v>1</v>
      </c>
      <c r="G32" s="648" t="s">
        <v>151</v>
      </c>
      <c r="H32" s="648" t="s">
        <v>146</v>
      </c>
      <c r="I32" s="640">
        <f t="shared" si="0"/>
        <v>0.16666666666666666</v>
      </c>
      <c r="J32" s="648" t="s">
        <v>147</v>
      </c>
      <c r="K32" s="556">
        <v>42736</v>
      </c>
      <c r="L32" s="556">
        <v>43100</v>
      </c>
      <c r="M32" s="641">
        <v>1</v>
      </c>
      <c r="N32" s="641">
        <v>1</v>
      </c>
      <c r="O32" s="641">
        <v>1</v>
      </c>
      <c r="P32" s="641">
        <v>1</v>
      </c>
      <c r="Q32" s="641">
        <v>1</v>
      </c>
      <c r="R32" s="641">
        <v>1</v>
      </c>
      <c r="S32" s="641">
        <v>1</v>
      </c>
      <c r="T32" s="641">
        <v>1</v>
      </c>
      <c r="U32" s="641">
        <v>1</v>
      </c>
      <c r="V32" s="641">
        <v>1</v>
      </c>
      <c r="W32" s="641">
        <v>1</v>
      </c>
      <c r="X32" s="641">
        <v>1</v>
      </c>
      <c r="Y32" s="481">
        <v>1</v>
      </c>
      <c r="Z32" s="740">
        <v>0</v>
      </c>
      <c r="AA32" s="740"/>
      <c r="AB32" s="477"/>
      <c r="AC32" s="1815">
        <v>1</v>
      </c>
      <c r="AD32" s="1815">
        <v>1</v>
      </c>
    </row>
    <row r="33" spans="1:30" ht="38.25" customHeight="1">
      <c r="A33" s="2501"/>
      <c r="B33" s="2501"/>
      <c r="C33" s="2130" t="s">
        <v>88</v>
      </c>
      <c r="D33" s="404" t="s">
        <v>153</v>
      </c>
      <c r="E33" s="648" t="s">
        <v>41</v>
      </c>
      <c r="F33" s="141">
        <v>6</v>
      </c>
      <c r="G33" s="648" t="s">
        <v>154</v>
      </c>
      <c r="H33" s="648" t="s">
        <v>146</v>
      </c>
      <c r="I33" s="640">
        <f t="shared" si="0"/>
        <v>0.16666666666666666</v>
      </c>
      <c r="J33" s="648" t="s">
        <v>90</v>
      </c>
      <c r="K33" s="556">
        <v>42736</v>
      </c>
      <c r="L33" s="556">
        <v>43100</v>
      </c>
      <c r="M33" s="505"/>
      <c r="N33" s="505">
        <v>1</v>
      </c>
      <c r="O33" s="505"/>
      <c r="P33" s="505">
        <v>1</v>
      </c>
      <c r="Q33" s="505"/>
      <c r="R33" s="505">
        <v>1</v>
      </c>
      <c r="S33" s="505"/>
      <c r="T33" s="505">
        <v>1</v>
      </c>
      <c r="U33" s="505"/>
      <c r="V33" s="505">
        <v>1</v>
      </c>
      <c r="W33" s="505"/>
      <c r="X33" s="505">
        <v>1</v>
      </c>
      <c r="Y33" s="739">
        <f>SUM(M33:X33)</f>
        <v>6</v>
      </c>
      <c r="Z33" s="740">
        <v>0</v>
      </c>
      <c r="AA33" s="740"/>
      <c r="AB33" s="477"/>
      <c r="AC33" s="1815">
        <v>1</v>
      </c>
      <c r="AD33" s="1815">
        <v>1</v>
      </c>
    </row>
    <row r="34" spans="1:30" ht="38.25" customHeight="1">
      <c r="A34" s="2501"/>
      <c r="B34" s="2501"/>
      <c r="C34" s="2131"/>
      <c r="D34" s="404" t="s">
        <v>155</v>
      </c>
      <c r="E34" s="648" t="s">
        <v>41</v>
      </c>
      <c r="F34" s="141">
        <v>6</v>
      </c>
      <c r="G34" s="739" t="s">
        <v>156</v>
      </c>
      <c r="H34" s="648" t="s">
        <v>146</v>
      </c>
      <c r="I34" s="640">
        <f t="shared" si="0"/>
        <v>0.16666666666666666</v>
      </c>
      <c r="J34" s="648" t="s">
        <v>90</v>
      </c>
      <c r="K34" s="556">
        <v>42736</v>
      </c>
      <c r="L34" s="556">
        <v>43100</v>
      </c>
      <c r="M34" s="505"/>
      <c r="N34" s="505">
        <v>1</v>
      </c>
      <c r="O34" s="505"/>
      <c r="P34" s="505">
        <v>1</v>
      </c>
      <c r="Q34" s="505"/>
      <c r="R34" s="505">
        <v>1</v>
      </c>
      <c r="S34" s="505"/>
      <c r="T34" s="505">
        <v>1</v>
      </c>
      <c r="U34" s="505"/>
      <c r="V34" s="505">
        <v>1</v>
      </c>
      <c r="W34" s="505"/>
      <c r="X34" s="505">
        <v>1</v>
      </c>
      <c r="Y34" s="739">
        <f>SUM(M34:X34)</f>
        <v>6</v>
      </c>
      <c r="Z34" s="740">
        <v>0</v>
      </c>
      <c r="AA34" s="740"/>
      <c r="AB34" s="477"/>
      <c r="AC34" s="1815">
        <v>1</v>
      </c>
      <c r="AD34" s="1815">
        <v>1</v>
      </c>
    </row>
    <row r="35" spans="1:30" ht="58.5" customHeight="1">
      <c r="A35" s="2501"/>
      <c r="B35" s="2501"/>
      <c r="C35" s="2131"/>
      <c r="D35" s="404" t="s">
        <v>158</v>
      </c>
      <c r="E35" s="648" t="s">
        <v>159</v>
      </c>
      <c r="F35" s="650">
        <v>4</v>
      </c>
      <c r="G35" s="739" t="s">
        <v>160</v>
      </c>
      <c r="H35" s="648" t="s">
        <v>146</v>
      </c>
      <c r="I35" s="640">
        <f t="shared" si="0"/>
        <v>0.16666666666666666</v>
      </c>
      <c r="J35" s="648" t="s">
        <v>161</v>
      </c>
      <c r="K35" s="556">
        <v>42736</v>
      </c>
      <c r="L35" s="556">
        <v>43100</v>
      </c>
      <c r="M35" s="505"/>
      <c r="N35" s="505"/>
      <c r="O35" s="505">
        <v>1</v>
      </c>
      <c r="P35" s="505"/>
      <c r="Q35" s="505"/>
      <c r="R35" s="505">
        <v>1</v>
      </c>
      <c r="S35" s="505"/>
      <c r="T35" s="505"/>
      <c r="U35" s="505">
        <v>1</v>
      </c>
      <c r="V35" s="505"/>
      <c r="W35" s="505"/>
      <c r="X35" s="505">
        <v>1</v>
      </c>
      <c r="Y35" s="739">
        <f>SUM(M35:X35)</f>
        <v>4</v>
      </c>
      <c r="Z35" s="740">
        <v>0</v>
      </c>
      <c r="AA35" s="740"/>
      <c r="AB35" s="477"/>
      <c r="AC35" s="1815">
        <v>1</v>
      </c>
      <c r="AD35" s="1815">
        <v>1</v>
      </c>
    </row>
    <row r="36" spans="1:30" s="1691" customFormat="1" ht="38.25" customHeight="1" thickBot="1">
      <c r="A36" s="2502"/>
      <c r="B36" s="2502"/>
      <c r="C36" s="2132"/>
      <c r="D36" s="1439" t="s">
        <v>1717</v>
      </c>
      <c r="E36" s="1442" t="s">
        <v>788</v>
      </c>
      <c r="F36" s="650">
        <v>6</v>
      </c>
      <c r="G36" s="1471" t="s">
        <v>804</v>
      </c>
      <c r="H36" s="628" t="s">
        <v>146</v>
      </c>
      <c r="I36" s="640">
        <f t="shared" si="0"/>
        <v>0.16666666666666666</v>
      </c>
      <c r="J36" s="628" t="s">
        <v>1724</v>
      </c>
      <c r="K36" s="556">
        <v>42736</v>
      </c>
      <c r="L36" s="556">
        <v>43100</v>
      </c>
      <c r="M36" s="1277"/>
      <c r="N36" s="1277"/>
      <c r="O36" s="1277">
        <v>2</v>
      </c>
      <c r="P36" s="1277"/>
      <c r="Q36" s="1277"/>
      <c r="R36" s="1277"/>
      <c r="S36" s="1277">
        <v>2</v>
      </c>
      <c r="T36" s="1277"/>
      <c r="U36" s="1277"/>
      <c r="V36" s="1277"/>
      <c r="W36" s="1277"/>
      <c r="X36" s="1277">
        <v>2</v>
      </c>
      <c r="Y36" s="547">
        <f>SUM(M36:X36)</f>
        <v>6</v>
      </c>
      <c r="Z36" s="1469">
        <v>0</v>
      </c>
      <c r="AA36" s="1469"/>
      <c r="AB36" s="477"/>
      <c r="AC36" s="1895">
        <v>1</v>
      </c>
      <c r="AD36" s="1895">
        <v>1</v>
      </c>
    </row>
    <row r="37" spans="1:30" ht="18.75" thickBot="1">
      <c r="A37" s="2458" t="s">
        <v>73</v>
      </c>
      <c r="B37" s="2459"/>
      <c r="C37" s="2459"/>
      <c r="D37" s="743"/>
      <c r="E37" s="1142"/>
      <c r="F37" s="743"/>
      <c r="G37" s="743"/>
      <c r="H37" s="634"/>
      <c r="I37" s="126">
        <v>1</v>
      </c>
      <c r="J37" s="743"/>
      <c r="K37" s="743"/>
      <c r="L37" s="743"/>
      <c r="M37" s="743"/>
      <c r="N37" s="743"/>
      <c r="O37" s="743"/>
      <c r="P37" s="743"/>
      <c r="Q37" s="743"/>
      <c r="R37" s="743"/>
      <c r="S37" s="743"/>
      <c r="T37" s="743"/>
      <c r="U37" s="743"/>
      <c r="V37" s="743"/>
      <c r="W37" s="743"/>
      <c r="X37" s="743"/>
      <c r="Y37" s="632">
        <f>SUM(Y31:Y36)</f>
        <v>24</v>
      </c>
      <c r="Z37" s="635">
        <f>SUM(Z31:Z36)</f>
        <v>0</v>
      </c>
      <c r="AA37" s="635"/>
      <c r="AB37" s="782"/>
      <c r="AC37" s="1875">
        <f>AVERAGE(AC31:AC36)</f>
        <v>1</v>
      </c>
      <c r="AD37" s="1875">
        <f>AVERAGE(AD31:AD36)</f>
        <v>1</v>
      </c>
    </row>
    <row r="38" spans="1:30" s="1691" customFormat="1" ht="61.5" customHeight="1" thickBot="1">
      <c r="A38" s="1082">
        <v>4</v>
      </c>
      <c r="B38" s="1082" t="s">
        <v>93</v>
      </c>
      <c r="C38" s="1081" t="s">
        <v>1723</v>
      </c>
      <c r="D38" s="1439" t="s">
        <v>1716</v>
      </c>
      <c r="E38" s="1442" t="s">
        <v>1720</v>
      </c>
      <c r="F38" s="541">
        <v>2</v>
      </c>
      <c r="G38" s="1471" t="s">
        <v>1725</v>
      </c>
      <c r="H38" s="628" t="s">
        <v>146</v>
      </c>
      <c r="I38" s="548">
        <v>1</v>
      </c>
      <c r="J38" s="1440" t="s">
        <v>1718</v>
      </c>
      <c r="K38" s="1441">
        <v>42736</v>
      </c>
      <c r="L38" s="1441">
        <v>43100</v>
      </c>
      <c r="M38" s="1277"/>
      <c r="N38" s="1277"/>
      <c r="O38" s="1277">
        <v>2</v>
      </c>
      <c r="P38" s="1277"/>
      <c r="Q38" s="1277"/>
      <c r="R38" s="1277"/>
      <c r="S38" s="1277"/>
      <c r="T38" s="1277"/>
      <c r="U38" s="1277"/>
      <c r="V38" s="1277"/>
      <c r="W38" s="1277"/>
      <c r="X38" s="1277"/>
      <c r="Y38" s="547">
        <f>SUM(M38:W38)</f>
        <v>2</v>
      </c>
      <c r="Z38" s="1469">
        <v>0</v>
      </c>
      <c r="AA38" s="1469"/>
      <c r="AB38" s="477"/>
      <c r="AC38" s="1895" t="s">
        <v>76</v>
      </c>
      <c r="AD38" s="1895">
        <v>1</v>
      </c>
    </row>
    <row r="39" spans="1:30" ht="18.75" thickBot="1">
      <c r="A39" s="2458" t="s">
        <v>73</v>
      </c>
      <c r="B39" s="2459"/>
      <c r="C39" s="2459"/>
      <c r="D39" s="1131"/>
      <c r="E39" s="1131"/>
      <c r="F39" s="1131"/>
      <c r="G39" s="1131"/>
      <c r="H39" s="1131"/>
      <c r="I39" s="1143">
        <v>1</v>
      </c>
      <c r="J39" s="1131"/>
      <c r="K39" s="1131"/>
      <c r="L39" s="1131"/>
      <c r="M39" s="1131"/>
      <c r="N39" s="1131"/>
      <c r="O39" s="1131"/>
      <c r="P39" s="1131"/>
      <c r="Q39" s="1131"/>
      <c r="R39" s="1131"/>
      <c r="S39" s="1131"/>
      <c r="T39" s="1131"/>
      <c r="U39" s="1131"/>
      <c r="V39" s="1131"/>
      <c r="W39" s="1131"/>
      <c r="X39" s="1131"/>
      <c r="Y39" s="1144"/>
      <c r="Z39" s="1134">
        <v>0</v>
      </c>
      <c r="AA39" s="1134"/>
      <c r="AB39" s="1145"/>
      <c r="AC39" s="1896" t="s">
        <v>76</v>
      </c>
      <c r="AD39" s="1897">
        <f>AVERAGE(AD38)</f>
        <v>1</v>
      </c>
    </row>
    <row r="40" spans="1:30" ht="18.75" thickBot="1">
      <c r="A40" s="2453" t="s">
        <v>83</v>
      </c>
      <c r="B40" s="2454"/>
      <c r="C40" s="2454"/>
      <c r="D40" s="1136"/>
      <c r="E40" s="1137"/>
      <c r="F40" s="1136"/>
      <c r="G40" s="1136"/>
      <c r="H40" s="1136"/>
      <c r="I40" s="1146"/>
      <c r="J40" s="1136"/>
      <c r="K40" s="1136"/>
      <c r="L40" s="1136"/>
      <c r="M40" s="1136"/>
      <c r="N40" s="1136"/>
      <c r="O40" s="1136"/>
      <c r="P40" s="1136"/>
      <c r="Q40" s="1136"/>
      <c r="R40" s="1136"/>
      <c r="S40" s="1136"/>
      <c r="T40" s="1136"/>
      <c r="U40" s="1136"/>
      <c r="V40" s="1136"/>
      <c r="W40" s="1136"/>
      <c r="X40" s="1136"/>
      <c r="Y40" s="1147"/>
      <c r="Z40" s="1148">
        <f>Z39+Z37+Z30</f>
        <v>0</v>
      </c>
      <c r="AA40" s="1139"/>
      <c r="AB40" s="1149"/>
      <c r="AC40" s="1898">
        <v>1</v>
      </c>
      <c r="AD40" s="1899">
        <v>1</v>
      </c>
    </row>
    <row r="41" spans="1:30" ht="24.75" customHeight="1" thickBot="1">
      <c r="A41" s="1150"/>
      <c r="B41" s="1151"/>
      <c r="C41" s="1152"/>
      <c r="D41" s="1152"/>
      <c r="E41" s="1152"/>
      <c r="F41" s="1153"/>
      <c r="G41" s="1152"/>
      <c r="H41" s="1152"/>
      <c r="I41" s="1154"/>
      <c r="J41" s="1152"/>
      <c r="K41" s="1155"/>
      <c r="L41" s="1155"/>
      <c r="M41" s="1152"/>
      <c r="N41" s="1152"/>
      <c r="O41" s="1152"/>
      <c r="P41" s="1152"/>
      <c r="Q41" s="1152"/>
      <c r="R41" s="1152"/>
      <c r="S41" s="1152"/>
      <c r="T41" s="1152"/>
      <c r="U41" s="1152"/>
      <c r="V41" s="1152"/>
      <c r="W41" s="1152"/>
      <c r="X41" s="1152"/>
      <c r="Y41" s="1156"/>
      <c r="Z41" s="1157">
        <f>Z40+Z19</f>
        <v>0</v>
      </c>
      <c r="AA41" s="1157"/>
      <c r="AB41" s="1158"/>
      <c r="AC41" s="1796">
        <v>1</v>
      </c>
      <c r="AD41" s="1796">
        <v>0.99</v>
      </c>
    </row>
  </sheetData>
  <sheetProtection/>
  <mergeCells count="31">
    <mergeCell ref="A19:C19"/>
    <mergeCell ref="A39:C39"/>
    <mergeCell ref="A40:C40"/>
    <mergeCell ref="A30:C30"/>
    <mergeCell ref="A31:A36"/>
    <mergeCell ref="B31:B36"/>
    <mergeCell ref="C31:C32"/>
    <mergeCell ref="C33:C36"/>
    <mergeCell ref="A37:C37"/>
    <mergeCell ref="A6:AB6"/>
    <mergeCell ref="A24:A29"/>
    <mergeCell ref="B24:B29"/>
    <mergeCell ref="C27:C29"/>
    <mergeCell ref="A21:C21"/>
    <mergeCell ref="E21:AB21"/>
    <mergeCell ref="E11:AB11"/>
    <mergeCell ref="A16:A17"/>
    <mergeCell ref="B16:B17"/>
    <mergeCell ref="A18:C18"/>
    <mergeCell ref="A1:C4"/>
    <mergeCell ref="AB1:AB4"/>
    <mergeCell ref="AA1:AA4"/>
    <mergeCell ref="D1:Y2"/>
    <mergeCell ref="D3:Y4"/>
    <mergeCell ref="A5:AB5"/>
    <mergeCell ref="A7:AB7"/>
    <mergeCell ref="A8:AB8"/>
    <mergeCell ref="A9:AB9"/>
    <mergeCell ref="A13:C13"/>
    <mergeCell ref="E13:AB13"/>
    <mergeCell ref="A11:C11"/>
  </mergeCells>
  <printOptions/>
  <pageMargins left="0.7" right="0.7" top="0.75" bottom="0.75" header="0.3" footer="0.3"/>
  <pageSetup horizontalDpi="600" verticalDpi="600" orientation="landscape" scale="26"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R52"/>
  <sheetViews>
    <sheetView view="pageBreakPreview" zoomScale="70" zoomScaleNormal="40" zoomScaleSheetLayoutView="70" zoomScalePageLayoutView="80" workbookViewId="0" topLeftCell="A40">
      <pane xSplit="4" topLeftCell="E1" activePane="topRight" state="frozen"/>
      <selection pane="topLeft" activeCell="A10" sqref="A10"/>
      <selection pane="topRight" activeCell="B48" sqref="B48:B49"/>
    </sheetView>
  </sheetViews>
  <sheetFormatPr defaultColWidth="11.421875" defaultRowHeight="15"/>
  <cols>
    <col min="1" max="1" width="6.421875" style="8" customWidth="1"/>
    <col min="2" max="2" width="18.28125" style="48" customWidth="1"/>
    <col min="3" max="3" width="37.28125" style="8" customWidth="1"/>
    <col min="4" max="4" width="30.8515625" style="8" customWidth="1"/>
    <col min="5" max="5" width="19.00390625" style="8" customWidth="1"/>
    <col min="6" max="6" width="12.7109375" style="8" customWidth="1"/>
    <col min="7" max="7" width="22.00390625" style="8" customWidth="1"/>
    <col min="8" max="8" width="24.421875" style="18" customWidth="1"/>
    <col min="9" max="9" width="19.28125" style="8" customWidth="1"/>
    <col min="10" max="10" width="33.7109375" style="8" customWidth="1"/>
    <col min="11" max="11" width="14.421875" style="8" customWidth="1"/>
    <col min="12" max="12" width="13.7109375" style="8" customWidth="1"/>
    <col min="13" max="13" width="6.140625" style="8" customWidth="1"/>
    <col min="14" max="14" width="7.28125" style="8" customWidth="1"/>
    <col min="15" max="15" width="8.28125" style="8" customWidth="1"/>
    <col min="16" max="16" width="7.7109375" style="8" customWidth="1"/>
    <col min="17" max="17" width="8.140625" style="8" customWidth="1"/>
    <col min="18" max="18" width="6.28125" style="8" customWidth="1"/>
    <col min="19" max="20" width="6.8515625" style="8" customWidth="1"/>
    <col min="21" max="21" width="6.421875" style="8" customWidth="1"/>
    <col min="22" max="22" width="7.421875" style="8" customWidth="1"/>
    <col min="23" max="23" width="5.7109375" style="8" customWidth="1"/>
    <col min="24" max="24" width="7.140625" style="8" customWidth="1"/>
    <col min="25" max="25" width="16.28125" style="47" customWidth="1"/>
    <col min="26" max="26" width="26.00390625" style="8" customWidth="1"/>
    <col min="27" max="27" width="34.28125" style="8" customWidth="1"/>
    <col min="28" max="28" width="22.140625" style="8" customWidth="1"/>
    <col min="29" max="29" width="23.140625" style="8" customWidth="1"/>
    <col min="30" max="30" width="20.57421875" style="8" customWidth="1"/>
    <col min="31" max="16384" width="11.421875" style="8" customWidth="1"/>
  </cols>
  <sheetData>
    <row r="1" spans="1:28" ht="15" customHeight="1">
      <c r="A1" s="2511"/>
      <c r="B1" s="2512"/>
      <c r="C1" s="2513"/>
      <c r="D1" s="2520" t="s">
        <v>1551</v>
      </c>
      <c r="E1" s="2521"/>
      <c r="F1" s="2521"/>
      <c r="G1" s="2521"/>
      <c r="H1" s="2521"/>
      <c r="I1" s="2521"/>
      <c r="J1" s="2521"/>
      <c r="K1" s="2521"/>
      <c r="L1" s="2521"/>
      <c r="M1" s="2521"/>
      <c r="N1" s="2521"/>
      <c r="O1" s="2521"/>
      <c r="P1" s="2521"/>
      <c r="Q1" s="2521"/>
      <c r="R1" s="2521"/>
      <c r="S1" s="2521"/>
      <c r="T1" s="2521"/>
      <c r="U1" s="2521"/>
      <c r="V1" s="2521"/>
      <c r="W1" s="2521"/>
      <c r="X1" s="2521"/>
      <c r="Y1" s="2522"/>
      <c r="Z1" s="1179"/>
      <c r="AA1" s="2290" t="s">
        <v>1561</v>
      </c>
      <c r="AB1" s="2287" t="s">
        <v>1562</v>
      </c>
    </row>
    <row r="2" spans="1:28" ht="15.75" customHeight="1" thickBot="1">
      <c r="A2" s="2514"/>
      <c r="B2" s="2515"/>
      <c r="C2" s="2516"/>
      <c r="D2" s="2523"/>
      <c r="E2" s="2524"/>
      <c r="F2" s="2524"/>
      <c r="G2" s="2524"/>
      <c r="H2" s="2524"/>
      <c r="I2" s="2524"/>
      <c r="J2" s="2524"/>
      <c r="K2" s="2524"/>
      <c r="L2" s="2524"/>
      <c r="M2" s="2524"/>
      <c r="N2" s="2524"/>
      <c r="O2" s="2524"/>
      <c r="P2" s="2524"/>
      <c r="Q2" s="2524"/>
      <c r="R2" s="2524"/>
      <c r="S2" s="2524"/>
      <c r="T2" s="2524"/>
      <c r="U2" s="2524"/>
      <c r="V2" s="2524"/>
      <c r="W2" s="2524"/>
      <c r="X2" s="2524"/>
      <c r="Y2" s="2525"/>
      <c r="Z2" s="1180"/>
      <c r="AA2" s="2288"/>
      <c r="AB2" s="2288"/>
    </row>
    <row r="3" spans="1:28" ht="15" customHeight="1">
      <c r="A3" s="2514"/>
      <c r="B3" s="2515"/>
      <c r="C3" s="2516"/>
      <c r="D3" s="2520" t="s">
        <v>1553</v>
      </c>
      <c r="E3" s="2521"/>
      <c r="F3" s="2521"/>
      <c r="G3" s="2521"/>
      <c r="H3" s="2521"/>
      <c r="I3" s="2521"/>
      <c r="J3" s="2521"/>
      <c r="K3" s="2521"/>
      <c r="L3" s="2521"/>
      <c r="M3" s="2521"/>
      <c r="N3" s="2521"/>
      <c r="O3" s="2521"/>
      <c r="P3" s="2521"/>
      <c r="Q3" s="2521"/>
      <c r="R3" s="2521"/>
      <c r="S3" s="2521"/>
      <c r="T3" s="2521"/>
      <c r="U3" s="2521"/>
      <c r="V3" s="2521"/>
      <c r="W3" s="2521"/>
      <c r="X3" s="2521"/>
      <c r="Y3" s="2522"/>
      <c r="Z3" s="1179"/>
      <c r="AA3" s="2288"/>
      <c r="AB3" s="2288"/>
    </row>
    <row r="4" spans="1:28" ht="15.75" customHeight="1" thickBot="1">
      <c r="A4" s="2517"/>
      <c r="B4" s="2518"/>
      <c r="C4" s="2519"/>
      <c r="D4" s="2523"/>
      <c r="E4" s="2524"/>
      <c r="F4" s="2524"/>
      <c r="G4" s="2524"/>
      <c r="H4" s="2524"/>
      <c r="I4" s="2524"/>
      <c r="J4" s="2524"/>
      <c r="K4" s="2524"/>
      <c r="L4" s="2524"/>
      <c r="M4" s="2524"/>
      <c r="N4" s="2524"/>
      <c r="O4" s="2524"/>
      <c r="P4" s="2524"/>
      <c r="Q4" s="2524"/>
      <c r="R4" s="2524"/>
      <c r="S4" s="2524"/>
      <c r="T4" s="2524"/>
      <c r="U4" s="2524"/>
      <c r="V4" s="2524"/>
      <c r="W4" s="2524"/>
      <c r="X4" s="2524"/>
      <c r="Y4" s="2525"/>
      <c r="Z4" s="1180"/>
      <c r="AA4" s="2289"/>
      <c r="AB4" s="2289"/>
    </row>
    <row r="5" spans="1:28" ht="20.25" customHeight="1">
      <c r="A5" s="2526" t="s">
        <v>2</v>
      </c>
      <c r="B5" s="2527"/>
      <c r="C5" s="2527"/>
      <c r="D5" s="2528"/>
      <c r="E5" s="2528"/>
      <c r="F5" s="2528"/>
      <c r="G5" s="2528"/>
      <c r="H5" s="2528"/>
      <c r="I5" s="2528"/>
      <c r="J5" s="2528"/>
      <c r="K5" s="2528"/>
      <c r="L5" s="2528"/>
      <c r="M5" s="2528"/>
      <c r="N5" s="2528"/>
      <c r="O5" s="2528"/>
      <c r="P5" s="2528"/>
      <c r="Q5" s="2528"/>
      <c r="R5" s="2528"/>
      <c r="S5" s="2528"/>
      <c r="T5" s="2528"/>
      <c r="U5" s="2528"/>
      <c r="V5" s="2528"/>
      <c r="W5" s="2528"/>
      <c r="X5" s="2528"/>
      <c r="Y5" s="2528"/>
      <c r="Z5" s="2528"/>
      <c r="AA5" s="2528"/>
      <c r="AB5" s="2529"/>
    </row>
    <row r="6" spans="1:28" ht="15.75" customHeight="1">
      <c r="A6" s="2530" t="s">
        <v>3</v>
      </c>
      <c r="B6" s="2528"/>
      <c r="C6" s="2528"/>
      <c r="D6" s="2528"/>
      <c r="E6" s="2528"/>
      <c r="F6" s="2528"/>
      <c r="G6" s="2528"/>
      <c r="H6" s="2528"/>
      <c r="I6" s="2528"/>
      <c r="J6" s="2528"/>
      <c r="K6" s="2528"/>
      <c r="L6" s="2528"/>
      <c r="M6" s="2528"/>
      <c r="N6" s="2528"/>
      <c r="O6" s="2528"/>
      <c r="P6" s="2528"/>
      <c r="Q6" s="2528"/>
      <c r="R6" s="2528"/>
      <c r="S6" s="2528"/>
      <c r="T6" s="2528"/>
      <c r="U6" s="2528"/>
      <c r="V6" s="2528"/>
      <c r="W6" s="2528"/>
      <c r="X6" s="2528"/>
      <c r="Y6" s="2528"/>
      <c r="Z6" s="2528"/>
      <c r="AA6" s="2528"/>
      <c r="AB6" s="2529"/>
    </row>
    <row r="7" spans="1:28" ht="15.75" customHeight="1">
      <c r="A7" s="2530"/>
      <c r="B7" s="2528"/>
      <c r="C7" s="2528"/>
      <c r="D7" s="2528"/>
      <c r="E7" s="2528"/>
      <c r="F7" s="2528"/>
      <c r="G7" s="2528"/>
      <c r="H7" s="2528"/>
      <c r="I7" s="2528"/>
      <c r="J7" s="2528"/>
      <c r="K7" s="2528"/>
      <c r="L7" s="2528"/>
      <c r="M7" s="2528"/>
      <c r="N7" s="2528"/>
      <c r="O7" s="2528"/>
      <c r="P7" s="2528"/>
      <c r="Q7" s="2528"/>
      <c r="R7" s="2528"/>
      <c r="S7" s="2528"/>
      <c r="T7" s="2528"/>
      <c r="U7" s="2528"/>
      <c r="V7" s="2528"/>
      <c r="W7" s="2528"/>
      <c r="X7" s="2528"/>
      <c r="Y7" s="2528"/>
      <c r="Z7" s="2528"/>
      <c r="AA7" s="2528"/>
      <c r="AB7" s="2529"/>
    </row>
    <row r="8" spans="1:28" ht="15.75" customHeight="1">
      <c r="A8" s="2530" t="s">
        <v>4</v>
      </c>
      <c r="B8" s="2528"/>
      <c r="C8" s="2528"/>
      <c r="D8" s="2528"/>
      <c r="E8" s="2528"/>
      <c r="F8" s="2528"/>
      <c r="G8" s="2528"/>
      <c r="H8" s="2528"/>
      <c r="I8" s="2528"/>
      <c r="J8" s="2528"/>
      <c r="K8" s="2528"/>
      <c r="L8" s="2528"/>
      <c r="M8" s="2528"/>
      <c r="N8" s="2528"/>
      <c r="O8" s="2528"/>
      <c r="P8" s="2528"/>
      <c r="Q8" s="2528"/>
      <c r="R8" s="2528"/>
      <c r="S8" s="2528"/>
      <c r="T8" s="2528"/>
      <c r="U8" s="2528"/>
      <c r="V8" s="2528"/>
      <c r="W8" s="2528"/>
      <c r="X8" s="2528"/>
      <c r="Y8" s="2528"/>
      <c r="Z8" s="2528"/>
      <c r="AA8" s="2528"/>
      <c r="AB8" s="2529"/>
    </row>
    <row r="9" spans="1:28" ht="13.5" thickBot="1">
      <c r="A9" s="2531" t="s">
        <v>1563</v>
      </c>
      <c r="B9" s="2532"/>
      <c r="C9" s="2532"/>
      <c r="D9" s="2532"/>
      <c r="E9" s="2532"/>
      <c r="F9" s="2532"/>
      <c r="G9" s="2532"/>
      <c r="H9" s="2532"/>
      <c r="I9" s="2532"/>
      <c r="J9" s="2532"/>
      <c r="K9" s="2532"/>
      <c r="L9" s="2532"/>
      <c r="M9" s="2532"/>
      <c r="N9" s="2532"/>
      <c r="O9" s="2532"/>
      <c r="P9" s="2532"/>
      <c r="Q9" s="2532"/>
      <c r="R9" s="2532"/>
      <c r="S9" s="2532"/>
      <c r="T9" s="2532"/>
      <c r="U9" s="2532"/>
      <c r="V9" s="2532"/>
      <c r="W9" s="2532"/>
      <c r="X9" s="2532"/>
      <c r="Y9" s="2532"/>
      <c r="Z9" s="2532"/>
      <c r="AA9" s="2532"/>
      <c r="AB9" s="2533"/>
    </row>
    <row r="10" spans="1:28" ht="3.75" customHeight="1" thickBot="1">
      <c r="A10" s="9"/>
      <c r="B10" s="10"/>
      <c r="C10" s="11"/>
      <c r="D10" s="11"/>
      <c r="E10" s="11"/>
      <c r="F10" s="12"/>
      <c r="G10" s="11"/>
      <c r="H10" s="11"/>
      <c r="I10" s="13"/>
      <c r="J10" s="11"/>
      <c r="K10" s="14"/>
      <c r="L10" s="14"/>
      <c r="M10" s="11"/>
      <c r="N10" s="11"/>
      <c r="O10" s="11"/>
      <c r="P10" s="11"/>
      <c r="Q10" s="11"/>
      <c r="R10" s="11"/>
      <c r="S10" s="11"/>
      <c r="T10" s="11"/>
      <c r="U10" s="11"/>
      <c r="V10" s="11"/>
      <c r="W10" s="11"/>
      <c r="X10" s="11"/>
      <c r="Y10" s="15"/>
      <c r="Z10" s="16"/>
      <c r="AA10" s="16"/>
      <c r="AB10" s="17"/>
    </row>
    <row r="11" spans="1:28" s="18" customFormat="1" ht="16.5" thickBot="1">
      <c r="A11" s="2538" t="s">
        <v>5</v>
      </c>
      <c r="B11" s="2538"/>
      <c r="C11" s="2538"/>
      <c r="D11" s="139"/>
      <c r="E11" s="2503" t="s">
        <v>299</v>
      </c>
      <c r="F11" s="2504"/>
      <c r="G11" s="2504"/>
      <c r="H11" s="2504"/>
      <c r="I11" s="2504"/>
      <c r="J11" s="2504"/>
      <c r="K11" s="2504"/>
      <c r="L11" s="2504"/>
      <c r="M11" s="2504"/>
      <c r="N11" s="2504"/>
      <c r="O11" s="2504"/>
      <c r="P11" s="2504"/>
      <c r="Q11" s="2504"/>
      <c r="R11" s="2504"/>
      <c r="S11" s="2504"/>
      <c r="T11" s="2504"/>
      <c r="U11" s="2504"/>
      <c r="V11" s="2504"/>
      <c r="W11" s="2504"/>
      <c r="X11" s="2504"/>
      <c r="Y11" s="2504"/>
      <c r="Z11" s="2504"/>
      <c r="AA11" s="2504"/>
      <c r="AB11" s="2505"/>
    </row>
    <row r="12" spans="1:28" s="11" customFormat="1" ht="5.25" customHeight="1" thickBot="1">
      <c r="A12" s="9"/>
      <c r="B12" s="10"/>
      <c r="F12" s="12"/>
      <c r="I12" s="13"/>
      <c r="K12" s="14"/>
      <c r="L12" s="14"/>
      <c r="Y12" s="15"/>
      <c r="Z12" s="16"/>
      <c r="AA12" s="16"/>
      <c r="AB12" s="17"/>
    </row>
    <row r="13" spans="1:28" s="19" customFormat="1" ht="13.5" thickBot="1">
      <c r="A13" s="2506" t="s">
        <v>7</v>
      </c>
      <c r="B13" s="2507"/>
      <c r="C13" s="2507"/>
      <c r="D13" s="140"/>
      <c r="E13" s="2508" t="s">
        <v>84</v>
      </c>
      <c r="F13" s="2509"/>
      <c r="G13" s="2509"/>
      <c r="H13" s="2509"/>
      <c r="I13" s="2509"/>
      <c r="J13" s="2509"/>
      <c r="K13" s="2509"/>
      <c r="L13" s="2509"/>
      <c r="M13" s="2509"/>
      <c r="N13" s="2509"/>
      <c r="O13" s="2509"/>
      <c r="P13" s="2509"/>
      <c r="Q13" s="2509"/>
      <c r="R13" s="2509"/>
      <c r="S13" s="2509"/>
      <c r="T13" s="2509"/>
      <c r="U13" s="2509"/>
      <c r="V13" s="2509"/>
      <c r="W13" s="2509"/>
      <c r="X13" s="2509"/>
      <c r="Y13" s="2509"/>
      <c r="Z13" s="2509"/>
      <c r="AA13" s="2509"/>
      <c r="AB13" s="2510"/>
    </row>
    <row r="14" spans="1:28" s="11" customFormat="1" ht="7.5" customHeight="1" thickBot="1">
      <c r="A14" s="9"/>
      <c r="B14" s="10"/>
      <c r="F14" s="12"/>
      <c r="I14" s="13"/>
      <c r="K14" s="14"/>
      <c r="L14" s="14"/>
      <c r="Y14" s="15"/>
      <c r="Z14" s="16"/>
      <c r="AA14" s="16"/>
      <c r="AB14" s="17"/>
    </row>
    <row r="15" spans="1:44" s="18" customFormat="1" ht="39" thickBot="1">
      <c r="A15" s="908" t="s">
        <v>9</v>
      </c>
      <c r="B15" s="934" t="s">
        <v>10</v>
      </c>
      <c r="C15" s="908" t="s">
        <v>11</v>
      </c>
      <c r="D15" s="1159" t="s">
        <v>12</v>
      </c>
      <c r="E15" s="1160" t="s">
        <v>13</v>
      </c>
      <c r="F15" s="936" t="s">
        <v>14</v>
      </c>
      <c r="G15" s="937" t="s">
        <v>15</v>
      </c>
      <c r="H15" s="910" t="s">
        <v>16</v>
      </c>
      <c r="I15" s="1161" t="s">
        <v>17</v>
      </c>
      <c r="J15" s="937" t="s">
        <v>86</v>
      </c>
      <c r="K15" s="937" t="s">
        <v>19</v>
      </c>
      <c r="L15" s="937" t="s">
        <v>20</v>
      </c>
      <c r="M15" s="939" t="s">
        <v>21</v>
      </c>
      <c r="N15" s="939" t="s">
        <v>22</v>
      </c>
      <c r="O15" s="939" t="s">
        <v>23</v>
      </c>
      <c r="P15" s="939" t="s">
        <v>24</v>
      </c>
      <c r="Q15" s="939" t="s">
        <v>25</v>
      </c>
      <c r="R15" s="939" t="s">
        <v>26</v>
      </c>
      <c r="S15" s="939" t="s">
        <v>27</v>
      </c>
      <c r="T15" s="939" t="s">
        <v>28</v>
      </c>
      <c r="U15" s="939" t="s">
        <v>29</v>
      </c>
      <c r="V15" s="939" t="s">
        <v>30</v>
      </c>
      <c r="W15" s="939" t="s">
        <v>31</v>
      </c>
      <c r="X15" s="939" t="s">
        <v>32</v>
      </c>
      <c r="Y15" s="1162" t="s">
        <v>33</v>
      </c>
      <c r="Z15" s="937" t="s">
        <v>318</v>
      </c>
      <c r="AA15" s="1163" t="s">
        <v>1550</v>
      </c>
      <c r="AB15" s="910" t="s">
        <v>87</v>
      </c>
      <c r="AC15" s="1867" t="s">
        <v>1774</v>
      </c>
      <c r="AD15" s="1867" t="s">
        <v>1775</v>
      </c>
      <c r="AE15" s="49"/>
      <c r="AF15" s="49"/>
      <c r="AG15" s="49"/>
      <c r="AH15" s="49"/>
      <c r="AI15" s="49"/>
      <c r="AJ15" s="49"/>
      <c r="AK15" s="49"/>
      <c r="AL15" s="49"/>
      <c r="AM15" s="49"/>
      <c r="AN15" s="49"/>
      <c r="AO15" s="49"/>
      <c r="AP15" s="49"/>
      <c r="AQ15" s="49"/>
      <c r="AR15" s="49"/>
    </row>
    <row r="16" spans="1:30" s="49" customFormat="1" ht="77.25" thickBot="1">
      <c r="A16" s="2117">
        <v>1</v>
      </c>
      <c r="B16" s="2106" t="s">
        <v>1776</v>
      </c>
      <c r="C16" s="2130" t="s">
        <v>873</v>
      </c>
      <c r="D16" s="1693" t="s">
        <v>872</v>
      </c>
      <c r="E16" s="1694" t="s">
        <v>868</v>
      </c>
      <c r="F16" s="1164">
        <v>12</v>
      </c>
      <c r="G16" s="1694" t="s">
        <v>1132</v>
      </c>
      <c r="H16" s="1694" t="s">
        <v>1500</v>
      </c>
      <c r="I16" s="1165">
        <v>0.037037037037037035</v>
      </c>
      <c r="J16" s="1695" t="s">
        <v>1133</v>
      </c>
      <c r="K16" s="1166">
        <v>42736</v>
      </c>
      <c r="L16" s="1166">
        <v>43100</v>
      </c>
      <c r="M16" s="1167">
        <v>1</v>
      </c>
      <c r="N16" s="1167">
        <v>1</v>
      </c>
      <c r="O16" s="1167">
        <v>1</v>
      </c>
      <c r="P16" s="1167">
        <v>1</v>
      </c>
      <c r="Q16" s="1167">
        <v>1</v>
      </c>
      <c r="R16" s="1167">
        <v>1</v>
      </c>
      <c r="S16" s="1167">
        <v>1</v>
      </c>
      <c r="T16" s="1167">
        <v>1</v>
      </c>
      <c r="U16" s="1167">
        <v>1</v>
      </c>
      <c r="V16" s="1167">
        <v>1</v>
      </c>
      <c r="W16" s="1167">
        <v>1</v>
      </c>
      <c r="X16" s="1167">
        <v>1</v>
      </c>
      <c r="Y16" s="1168">
        <v>12</v>
      </c>
      <c r="Z16" s="1169"/>
      <c r="AA16" s="1169"/>
      <c r="AB16" s="1797"/>
      <c r="AC16" s="1873">
        <v>1</v>
      </c>
      <c r="AD16" s="1873">
        <v>1</v>
      </c>
    </row>
    <row r="17" spans="1:30" s="49" customFormat="1" ht="39" thickBot="1">
      <c r="A17" s="2118"/>
      <c r="B17" s="2107"/>
      <c r="C17" s="2131"/>
      <c r="D17" s="629" t="s">
        <v>871</v>
      </c>
      <c r="E17" s="1696" t="s">
        <v>858</v>
      </c>
      <c r="F17" s="504">
        <v>2</v>
      </c>
      <c r="G17" s="1696" t="s">
        <v>1134</v>
      </c>
      <c r="H17" s="1696" t="s">
        <v>1503</v>
      </c>
      <c r="I17" s="1165">
        <v>0.037037037037037035</v>
      </c>
      <c r="J17" s="628" t="s">
        <v>1135</v>
      </c>
      <c r="K17" s="637">
        <v>42887</v>
      </c>
      <c r="L17" s="637">
        <v>43100</v>
      </c>
      <c r="M17" s="157"/>
      <c r="N17" s="157"/>
      <c r="O17" s="157"/>
      <c r="P17" s="157"/>
      <c r="Q17" s="157"/>
      <c r="R17" s="157"/>
      <c r="S17" s="157"/>
      <c r="T17" s="157">
        <v>1</v>
      </c>
      <c r="U17" s="157"/>
      <c r="V17" s="157"/>
      <c r="W17" s="157">
        <v>1</v>
      </c>
      <c r="X17" s="157"/>
      <c r="Y17" s="484">
        <v>2</v>
      </c>
      <c r="Z17" s="740"/>
      <c r="AA17" s="740"/>
      <c r="AB17" s="477"/>
      <c r="AC17" s="1873">
        <v>1</v>
      </c>
      <c r="AD17" s="1873">
        <v>1</v>
      </c>
    </row>
    <row r="18" spans="1:30" s="49" customFormat="1" ht="51.75" thickBot="1">
      <c r="A18" s="2118"/>
      <c r="B18" s="2107"/>
      <c r="C18" s="2131"/>
      <c r="D18" s="629" t="s">
        <v>870</v>
      </c>
      <c r="E18" s="1696" t="s">
        <v>865</v>
      </c>
      <c r="F18" s="504">
        <v>12</v>
      </c>
      <c r="G18" s="1696" t="s">
        <v>1136</v>
      </c>
      <c r="H18" s="1696" t="s">
        <v>864</v>
      </c>
      <c r="I18" s="1165">
        <v>0.037037037037037035</v>
      </c>
      <c r="J18" s="628" t="s">
        <v>865</v>
      </c>
      <c r="K18" s="637">
        <v>42736</v>
      </c>
      <c r="L18" s="637">
        <v>43100</v>
      </c>
      <c r="M18" s="157">
        <v>1</v>
      </c>
      <c r="N18" s="157">
        <v>1</v>
      </c>
      <c r="O18" s="157">
        <v>1</v>
      </c>
      <c r="P18" s="157">
        <v>1</v>
      </c>
      <c r="Q18" s="157">
        <v>1</v>
      </c>
      <c r="R18" s="157">
        <v>1</v>
      </c>
      <c r="S18" s="157">
        <v>1</v>
      </c>
      <c r="T18" s="157">
        <v>1</v>
      </c>
      <c r="U18" s="157">
        <v>1</v>
      </c>
      <c r="V18" s="157">
        <v>1</v>
      </c>
      <c r="W18" s="157">
        <v>1</v>
      </c>
      <c r="X18" s="157">
        <v>1</v>
      </c>
      <c r="Y18" s="484">
        <v>12</v>
      </c>
      <c r="Z18" s="740"/>
      <c r="AA18" s="740"/>
      <c r="AB18" s="477"/>
      <c r="AC18" s="1873">
        <v>1</v>
      </c>
      <c r="AD18" s="1873">
        <v>1</v>
      </c>
    </row>
    <row r="19" spans="1:30" s="49" customFormat="1" ht="39" thickBot="1">
      <c r="A19" s="2118"/>
      <c r="B19" s="2107"/>
      <c r="C19" s="2131"/>
      <c r="D19" s="629" t="s">
        <v>869</v>
      </c>
      <c r="E19" s="1696" t="s">
        <v>868</v>
      </c>
      <c r="F19" s="504">
        <v>6</v>
      </c>
      <c r="G19" s="1696" t="s">
        <v>1137</v>
      </c>
      <c r="H19" s="1696" t="s">
        <v>842</v>
      </c>
      <c r="I19" s="1165">
        <v>0.037037037037037035</v>
      </c>
      <c r="J19" s="628" t="s">
        <v>1138</v>
      </c>
      <c r="K19" s="637">
        <v>42767</v>
      </c>
      <c r="L19" s="637">
        <v>43100</v>
      </c>
      <c r="M19" s="157"/>
      <c r="N19" s="157">
        <v>1</v>
      </c>
      <c r="O19" s="157"/>
      <c r="P19" s="157">
        <v>1</v>
      </c>
      <c r="Q19" s="157"/>
      <c r="R19" s="157">
        <v>1</v>
      </c>
      <c r="S19" s="157"/>
      <c r="T19" s="157">
        <v>1</v>
      </c>
      <c r="U19" s="157"/>
      <c r="V19" s="157">
        <v>1</v>
      </c>
      <c r="W19" s="157"/>
      <c r="X19" s="157">
        <v>1</v>
      </c>
      <c r="Y19" s="484">
        <v>6</v>
      </c>
      <c r="Z19" s="740"/>
      <c r="AA19" s="740"/>
      <c r="AB19" s="477"/>
      <c r="AC19" s="1873">
        <v>1</v>
      </c>
      <c r="AD19" s="1873">
        <v>1</v>
      </c>
    </row>
    <row r="20" spans="1:30" s="49" customFormat="1" ht="51.75" thickBot="1">
      <c r="A20" s="2118"/>
      <c r="B20" s="2107"/>
      <c r="C20" s="2131"/>
      <c r="D20" s="629" t="s">
        <v>867</v>
      </c>
      <c r="E20" s="1696" t="s">
        <v>1139</v>
      </c>
      <c r="F20" s="282">
        <v>1</v>
      </c>
      <c r="G20" s="1696" t="s">
        <v>1140</v>
      </c>
      <c r="H20" s="1696" t="s">
        <v>852</v>
      </c>
      <c r="I20" s="1165">
        <v>0.037037037037037035</v>
      </c>
      <c r="J20" s="628" t="s">
        <v>66</v>
      </c>
      <c r="K20" s="637">
        <v>42795</v>
      </c>
      <c r="L20" s="637">
        <v>42916</v>
      </c>
      <c r="M20" s="1692">
        <v>1</v>
      </c>
      <c r="N20" s="1692">
        <v>1</v>
      </c>
      <c r="O20" s="1692">
        <v>1</v>
      </c>
      <c r="P20" s="1692">
        <v>1</v>
      </c>
      <c r="Q20" s="1692">
        <v>1</v>
      </c>
      <c r="R20" s="1692">
        <v>1</v>
      </c>
      <c r="S20" s="1692">
        <v>1</v>
      </c>
      <c r="T20" s="1692">
        <v>1</v>
      </c>
      <c r="U20" s="1692">
        <v>1</v>
      </c>
      <c r="V20" s="1692">
        <v>1</v>
      </c>
      <c r="W20" s="1692">
        <v>1</v>
      </c>
      <c r="X20" s="1692">
        <v>1</v>
      </c>
      <c r="Y20" s="481">
        <v>1</v>
      </c>
      <c r="Z20" s="740"/>
      <c r="AA20" s="740"/>
      <c r="AB20" s="477"/>
      <c r="AC20" s="1873">
        <v>1</v>
      </c>
      <c r="AD20" s="1873">
        <v>1</v>
      </c>
    </row>
    <row r="21" spans="1:30" s="49" customFormat="1" ht="39" thickBot="1">
      <c r="A21" s="2118"/>
      <c r="B21" s="2107"/>
      <c r="C21" s="2131"/>
      <c r="D21" s="629" t="s">
        <v>866</v>
      </c>
      <c r="E21" s="1696" t="s">
        <v>865</v>
      </c>
      <c r="F21" s="504">
        <v>12</v>
      </c>
      <c r="G21" s="1696" t="s">
        <v>1136</v>
      </c>
      <c r="H21" s="1696" t="s">
        <v>864</v>
      </c>
      <c r="I21" s="1165">
        <v>0.037037037037037035</v>
      </c>
      <c r="J21" s="628" t="s">
        <v>66</v>
      </c>
      <c r="K21" s="637">
        <v>42736</v>
      </c>
      <c r="L21" s="637">
        <v>43100</v>
      </c>
      <c r="M21" s="157">
        <v>1</v>
      </c>
      <c r="N21" s="157">
        <v>1</v>
      </c>
      <c r="O21" s="157">
        <v>1</v>
      </c>
      <c r="P21" s="157">
        <v>1</v>
      </c>
      <c r="Q21" s="157">
        <v>1</v>
      </c>
      <c r="R21" s="157">
        <v>1</v>
      </c>
      <c r="S21" s="157">
        <v>1</v>
      </c>
      <c r="T21" s="157">
        <v>1</v>
      </c>
      <c r="U21" s="157">
        <v>1</v>
      </c>
      <c r="V21" s="157">
        <v>1</v>
      </c>
      <c r="W21" s="157">
        <v>1</v>
      </c>
      <c r="X21" s="157">
        <v>1</v>
      </c>
      <c r="Y21" s="484">
        <v>12</v>
      </c>
      <c r="Z21" s="740"/>
      <c r="AA21" s="740">
        <v>153000000</v>
      </c>
      <c r="AB21" s="477"/>
      <c r="AC21" s="1873">
        <v>1</v>
      </c>
      <c r="AD21" s="1873">
        <v>1</v>
      </c>
    </row>
    <row r="22" spans="1:30" s="49" customFormat="1" ht="51.75" thickBot="1">
      <c r="A22" s="2118"/>
      <c r="B22" s="2107"/>
      <c r="C22" s="2131"/>
      <c r="D22" s="629" t="s">
        <v>863</v>
      </c>
      <c r="E22" s="1696" t="s">
        <v>860</v>
      </c>
      <c r="F22" s="504">
        <v>300</v>
      </c>
      <c r="G22" s="1696" t="s">
        <v>1140</v>
      </c>
      <c r="H22" s="1696" t="s">
        <v>862</v>
      </c>
      <c r="I22" s="1165">
        <v>0.037037037037037035</v>
      </c>
      <c r="J22" s="628" t="s">
        <v>66</v>
      </c>
      <c r="K22" s="637">
        <v>42736</v>
      </c>
      <c r="L22" s="637">
        <v>43100</v>
      </c>
      <c r="M22" s="157">
        <v>25</v>
      </c>
      <c r="N22" s="157">
        <v>25</v>
      </c>
      <c r="O22" s="157">
        <v>25</v>
      </c>
      <c r="P22" s="157">
        <v>25</v>
      </c>
      <c r="Q22" s="157">
        <v>25</v>
      </c>
      <c r="R22" s="157">
        <v>25</v>
      </c>
      <c r="S22" s="157">
        <v>25</v>
      </c>
      <c r="T22" s="157">
        <v>25</v>
      </c>
      <c r="U22" s="157">
        <v>25</v>
      </c>
      <c r="V22" s="157">
        <v>25</v>
      </c>
      <c r="W22" s="157">
        <v>25</v>
      </c>
      <c r="X22" s="157">
        <v>25</v>
      </c>
      <c r="Y22" s="484">
        <v>300</v>
      </c>
      <c r="Z22" s="740"/>
      <c r="AA22" s="740"/>
      <c r="AB22" s="477"/>
      <c r="AC22" s="1873">
        <v>1</v>
      </c>
      <c r="AD22" s="1873">
        <v>1</v>
      </c>
    </row>
    <row r="23" spans="1:30" s="49" customFormat="1" ht="51.75" thickBot="1">
      <c r="A23" s="2118"/>
      <c r="B23" s="2107"/>
      <c r="C23" s="2131"/>
      <c r="D23" s="629" t="s">
        <v>861</v>
      </c>
      <c r="E23" s="1696" t="s">
        <v>860</v>
      </c>
      <c r="F23" s="504">
        <v>4</v>
      </c>
      <c r="G23" s="1696" t="s">
        <v>1140</v>
      </c>
      <c r="H23" s="1696" t="s">
        <v>1502</v>
      </c>
      <c r="I23" s="1165">
        <v>0.037037037037037035</v>
      </c>
      <c r="J23" s="628" t="s">
        <v>66</v>
      </c>
      <c r="K23" s="637">
        <v>42795</v>
      </c>
      <c r="L23" s="637">
        <v>43100</v>
      </c>
      <c r="M23" s="157"/>
      <c r="N23" s="157"/>
      <c r="O23" s="157">
        <v>1</v>
      </c>
      <c r="P23" s="157"/>
      <c r="Q23" s="157">
        <v>1</v>
      </c>
      <c r="R23" s="157"/>
      <c r="S23" s="157"/>
      <c r="T23" s="157">
        <v>1</v>
      </c>
      <c r="U23" s="157"/>
      <c r="V23" s="157"/>
      <c r="W23" s="157">
        <v>1</v>
      </c>
      <c r="X23" s="157"/>
      <c r="Y23" s="484">
        <v>4</v>
      </c>
      <c r="Z23" s="740"/>
      <c r="AA23" s="740"/>
      <c r="AB23" s="477"/>
      <c r="AC23" s="1873">
        <v>1</v>
      </c>
      <c r="AD23" s="1873">
        <v>1</v>
      </c>
    </row>
    <row r="24" spans="1:30" s="49" customFormat="1" ht="51.75" thickBot="1">
      <c r="A24" s="2118"/>
      <c r="B24" s="2107"/>
      <c r="C24" s="2131"/>
      <c r="D24" s="629" t="s">
        <v>859</v>
      </c>
      <c r="E24" s="1696" t="s">
        <v>858</v>
      </c>
      <c r="F24" s="504">
        <v>4</v>
      </c>
      <c r="G24" s="1696" t="s">
        <v>1140</v>
      </c>
      <c r="H24" s="1696" t="s">
        <v>1501</v>
      </c>
      <c r="I24" s="1165">
        <v>0.037037037037037035</v>
      </c>
      <c r="J24" s="628" t="s">
        <v>66</v>
      </c>
      <c r="K24" s="637">
        <v>42795</v>
      </c>
      <c r="L24" s="637">
        <v>43100</v>
      </c>
      <c r="M24" s="157"/>
      <c r="N24" s="157"/>
      <c r="O24" s="157">
        <v>1</v>
      </c>
      <c r="P24" s="157"/>
      <c r="Q24" s="157"/>
      <c r="R24" s="157">
        <v>1</v>
      </c>
      <c r="S24" s="157"/>
      <c r="T24" s="157"/>
      <c r="U24" s="157">
        <v>1</v>
      </c>
      <c r="V24" s="157"/>
      <c r="W24" s="157"/>
      <c r="X24" s="157">
        <v>1</v>
      </c>
      <c r="Y24" s="484">
        <v>4</v>
      </c>
      <c r="Z24" s="740"/>
      <c r="AA24" s="740"/>
      <c r="AB24" s="477"/>
      <c r="AC24" s="1873">
        <v>1</v>
      </c>
      <c r="AD24" s="1873">
        <v>1</v>
      </c>
    </row>
    <row r="25" spans="1:30" s="49" customFormat="1" ht="39" thickBot="1">
      <c r="A25" s="2118"/>
      <c r="B25" s="2107"/>
      <c r="C25" s="2131"/>
      <c r="D25" s="629" t="s">
        <v>857</v>
      </c>
      <c r="E25" s="1696" t="s">
        <v>855</v>
      </c>
      <c r="F25" s="504">
        <v>1</v>
      </c>
      <c r="G25" s="1696" t="s">
        <v>1141</v>
      </c>
      <c r="H25" s="1696" t="s">
        <v>856</v>
      </c>
      <c r="I25" s="1165">
        <v>0.037037037037037035</v>
      </c>
      <c r="J25" s="628" t="s">
        <v>1142</v>
      </c>
      <c r="K25" s="637">
        <v>42979</v>
      </c>
      <c r="L25" s="637">
        <v>43100</v>
      </c>
      <c r="M25" s="157"/>
      <c r="N25" s="157"/>
      <c r="O25" s="157"/>
      <c r="P25" s="157"/>
      <c r="Q25" s="157"/>
      <c r="R25" s="157"/>
      <c r="S25" s="157"/>
      <c r="T25" s="157"/>
      <c r="U25" s="157">
        <v>1</v>
      </c>
      <c r="V25" s="157"/>
      <c r="W25" s="157"/>
      <c r="X25" s="157"/>
      <c r="Y25" s="484">
        <v>1</v>
      </c>
      <c r="Z25" s="740">
        <v>30000000</v>
      </c>
      <c r="AA25" s="740"/>
      <c r="AB25" s="477"/>
      <c r="AC25" s="1873" t="s">
        <v>76</v>
      </c>
      <c r="AD25" s="1873">
        <v>1</v>
      </c>
    </row>
    <row r="26" spans="1:30" s="49" customFormat="1" ht="64.5" thickBot="1">
      <c r="A26" s="2118"/>
      <c r="B26" s="2107"/>
      <c r="C26" s="2131"/>
      <c r="D26" s="629" t="s">
        <v>854</v>
      </c>
      <c r="E26" s="1696" t="s">
        <v>853</v>
      </c>
      <c r="F26" s="504">
        <v>1</v>
      </c>
      <c r="G26" s="1696" t="s">
        <v>1143</v>
      </c>
      <c r="H26" s="1696" t="s">
        <v>852</v>
      </c>
      <c r="I26" s="1165">
        <v>0.037037037037037035</v>
      </c>
      <c r="J26" s="628" t="s">
        <v>851</v>
      </c>
      <c r="K26" s="637">
        <v>42795</v>
      </c>
      <c r="L26" s="637">
        <v>43100</v>
      </c>
      <c r="M26" s="1692">
        <v>1</v>
      </c>
      <c r="N26" s="1692">
        <v>1</v>
      </c>
      <c r="O26" s="1692">
        <v>1</v>
      </c>
      <c r="P26" s="1692">
        <v>1</v>
      </c>
      <c r="Q26" s="1692">
        <v>1</v>
      </c>
      <c r="R26" s="1692">
        <v>1</v>
      </c>
      <c r="S26" s="1692">
        <v>1</v>
      </c>
      <c r="T26" s="1692">
        <v>1</v>
      </c>
      <c r="U26" s="1692">
        <v>1</v>
      </c>
      <c r="V26" s="1692">
        <v>1</v>
      </c>
      <c r="W26" s="1692">
        <v>1</v>
      </c>
      <c r="X26" s="1692">
        <v>1</v>
      </c>
      <c r="Y26" s="481">
        <v>1</v>
      </c>
      <c r="Z26" s="740"/>
      <c r="AA26" s="740"/>
      <c r="AB26" s="477"/>
      <c r="AC26" s="1873">
        <v>1</v>
      </c>
      <c r="AD26" s="1873">
        <v>1</v>
      </c>
    </row>
    <row r="27" spans="1:30" s="49" customFormat="1" ht="39" thickBot="1">
      <c r="A27" s="2118"/>
      <c r="B27" s="2107"/>
      <c r="C27" s="2132"/>
      <c r="D27" s="1697" t="s">
        <v>1144</v>
      </c>
      <c r="E27" s="1696" t="s">
        <v>850</v>
      </c>
      <c r="F27" s="282">
        <v>1</v>
      </c>
      <c r="G27" s="1696" t="s">
        <v>1145</v>
      </c>
      <c r="H27" s="1696" t="s">
        <v>842</v>
      </c>
      <c r="I27" s="1165">
        <v>0.037037037037037035</v>
      </c>
      <c r="J27" s="628" t="s">
        <v>850</v>
      </c>
      <c r="K27" s="637">
        <v>42795</v>
      </c>
      <c r="L27" s="637">
        <v>43100</v>
      </c>
      <c r="M27" s="1692">
        <v>1</v>
      </c>
      <c r="N27" s="1692">
        <v>1</v>
      </c>
      <c r="O27" s="1692">
        <v>1</v>
      </c>
      <c r="P27" s="1692">
        <v>1</v>
      </c>
      <c r="Q27" s="1692">
        <v>1</v>
      </c>
      <c r="R27" s="1692">
        <v>1</v>
      </c>
      <c r="S27" s="1692">
        <v>1</v>
      </c>
      <c r="T27" s="1692">
        <v>1</v>
      </c>
      <c r="U27" s="1692">
        <v>1</v>
      </c>
      <c r="V27" s="1692">
        <v>1</v>
      </c>
      <c r="W27" s="1692">
        <v>1</v>
      </c>
      <c r="X27" s="1692">
        <v>1</v>
      </c>
      <c r="Y27" s="481">
        <v>1</v>
      </c>
      <c r="Z27" s="740"/>
      <c r="AA27" s="740"/>
      <c r="AB27" s="477"/>
      <c r="AC27" s="1873">
        <v>1</v>
      </c>
      <c r="AD27" s="1873">
        <v>1</v>
      </c>
    </row>
    <row r="28" spans="1:30" s="49" customFormat="1" ht="39" thickBot="1">
      <c r="A28" s="2118"/>
      <c r="B28" s="2107"/>
      <c r="C28" s="2534" t="s">
        <v>845</v>
      </c>
      <c r="D28" s="1696" t="s">
        <v>849</v>
      </c>
      <c r="E28" s="1696" t="s">
        <v>848</v>
      </c>
      <c r="F28" s="504">
        <v>360</v>
      </c>
      <c r="G28" s="1696" t="s">
        <v>1146</v>
      </c>
      <c r="H28" s="1696" t="s">
        <v>809</v>
      </c>
      <c r="I28" s="1165">
        <v>0.037037037037037035</v>
      </c>
      <c r="J28" s="628" t="s">
        <v>1147</v>
      </c>
      <c r="K28" s="637">
        <v>42736</v>
      </c>
      <c r="L28" s="637">
        <v>43100</v>
      </c>
      <c r="M28" s="157">
        <v>30</v>
      </c>
      <c r="N28" s="157">
        <v>30</v>
      </c>
      <c r="O28" s="157">
        <v>30</v>
      </c>
      <c r="P28" s="157">
        <v>30</v>
      </c>
      <c r="Q28" s="157">
        <v>30</v>
      </c>
      <c r="R28" s="157">
        <v>30</v>
      </c>
      <c r="S28" s="157">
        <v>30</v>
      </c>
      <c r="T28" s="157">
        <v>30</v>
      </c>
      <c r="U28" s="157">
        <v>30</v>
      </c>
      <c r="V28" s="157">
        <v>30</v>
      </c>
      <c r="W28" s="157">
        <v>30</v>
      </c>
      <c r="X28" s="157">
        <v>30</v>
      </c>
      <c r="Y28" s="484">
        <v>360</v>
      </c>
      <c r="Z28" s="740"/>
      <c r="AA28" s="740"/>
      <c r="AB28" s="477"/>
      <c r="AC28" s="1873">
        <v>1</v>
      </c>
      <c r="AD28" s="1873">
        <v>1</v>
      </c>
    </row>
    <row r="29" spans="1:30" s="49" customFormat="1" ht="64.5" thickBot="1">
      <c r="A29" s="2118"/>
      <c r="B29" s="2107"/>
      <c r="C29" s="2535"/>
      <c r="D29" s="1696" t="s">
        <v>847</v>
      </c>
      <c r="E29" s="1696" t="s">
        <v>846</v>
      </c>
      <c r="F29" s="504">
        <v>120</v>
      </c>
      <c r="G29" s="1696" t="s">
        <v>1148</v>
      </c>
      <c r="H29" s="1696" t="s">
        <v>832</v>
      </c>
      <c r="I29" s="1165">
        <v>0.037037037037037035</v>
      </c>
      <c r="J29" s="628" t="s">
        <v>846</v>
      </c>
      <c r="K29" s="637">
        <v>42736</v>
      </c>
      <c r="L29" s="637">
        <v>43100</v>
      </c>
      <c r="M29" s="157">
        <v>10</v>
      </c>
      <c r="N29" s="157">
        <v>10</v>
      </c>
      <c r="O29" s="157">
        <v>10</v>
      </c>
      <c r="P29" s="157">
        <v>10</v>
      </c>
      <c r="Q29" s="157">
        <v>10</v>
      </c>
      <c r="R29" s="157">
        <v>10</v>
      </c>
      <c r="S29" s="157">
        <v>10</v>
      </c>
      <c r="T29" s="157">
        <v>10</v>
      </c>
      <c r="U29" s="157">
        <v>10</v>
      </c>
      <c r="V29" s="157">
        <v>10</v>
      </c>
      <c r="W29" s="157">
        <v>10</v>
      </c>
      <c r="X29" s="157">
        <v>10</v>
      </c>
      <c r="Y29" s="484">
        <v>120</v>
      </c>
      <c r="Z29" s="740"/>
      <c r="AA29" s="740"/>
      <c r="AB29" s="477"/>
      <c r="AC29" s="1873">
        <v>1</v>
      </c>
      <c r="AD29" s="1873">
        <v>1</v>
      </c>
    </row>
    <row r="30" spans="1:30" s="49" customFormat="1" ht="39" thickBot="1">
      <c r="A30" s="2118"/>
      <c r="B30" s="2107"/>
      <c r="C30" s="2535"/>
      <c r="D30" s="629" t="s">
        <v>844</v>
      </c>
      <c r="E30" s="1696" t="s">
        <v>843</v>
      </c>
      <c r="F30" s="504">
        <v>12</v>
      </c>
      <c r="G30" s="1696" t="s">
        <v>1149</v>
      </c>
      <c r="H30" s="1696" t="s">
        <v>842</v>
      </c>
      <c r="I30" s="1165">
        <v>0.037037037037037035</v>
      </c>
      <c r="J30" s="628" t="s">
        <v>841</v>
      </c>
      <c r="K30" s="637">
        <v>42736</v>
      </c>
      <c r="L30" s="637">
        <v>43100</v>
      </c>
      <c r="M30" s="157">
        <v>1</v>
      </c>
      <c r="N30" s="157">
        <v>1</v>
      </c>
      <c r="O30" s="157">
        <v>1</v>
      </c>
      <c r="P30" s="157">
        <v>1</v>
      </c>
      <c r="Q30" s="157">
        <v>1</v>
      </c>
      <c r="R30" s="157">
        <v>1</v>
      </c>
      <c r="S30" s="157">
        <v>1</v>
      </c>
      <c r="T30" s="157">
        <v>1</v>
      </c>
      <c r="U30" s="157">
        <v>1</v>
      </c>
      <c r="V30" s="157">
        <v>1</v>
      </c>
      <c r="W30" s="157">
        <v>1</v>
      </c>
      <c r="X30" s="157">
        <v>1</v>
      </c>
      <c r="Y30" s="484">
        <v>12</v>
      </c>
      <c r="Z30" s="740"/>
      <c r="AA30" s="740"/>
      <c r="AB30" s="477"/>
      <c r="AC30" s="1873">
        <v>1</v>
      </c>
      <c r="AD30" s="1873">
        <v>1</v>
      </c>
    </row>
    <row r="31" spans="1:30" s="49" customFormat="1" ht="102.75" thickBot="1">
      <c r="A31" s="2118"/>
      <c r="B31" s="2107"/>
      <c r="C31" s="2535"/>
      <c r="D31" s="629" t="s">
        <v>840</v>
      </c>
      <c r="E31" s="1696" t="s">
        <v>835</v>
      </c>
      <c r="F31" s="504">
        <v>1</v>
      </c>
      <c r="G31" s="1696" t="s">
        <v>1150</v>
      </c>
      <c r="H31" s="1696" t="s">
        <v>807</v>
      </c>
      <c r="I31" s="1165">
        <v>0.037037037037037035</v>
      </c>
      <c r="J31" s="628" t="s">
        <v>1151</v>
      </c>
      <c r="K31" s="637">
        <v>42736</v>
      </c>
      <c r="L31" s="637">
        <v>43100</v>
      </c>
      <c r="M31" s="157"/>
      <c r="N31" s="157"/>
      <c r="O31" s="157"/>
      <c r="P31" s="157"/>
      <c r="Q31" s="157"/>
      <c r="R31" s="157"/>
      <c r="S31" s="157"/>
      <c r="T31" s="157">
        <v>1</v>
      </c>
      <c r="U31" s="157"/>
      <c r="V31" s="157"/>
      <c r="W31" s="157"/>
      <c r="X31" s="157"/>
      <c r="Y31" s="484">
        <v>1</v>
      </c>
      <c r="Z31" s="740">
        <v>800000000</v>
      </c>
      <c r="AA31" s="740">
        <v>0</v>
      </c>
      <c r="AB31" s="477"/>
      <c r="AC31" s="1873" t="s">
        <v>76</v>
      </c>
      <c r="AD31" s="1873">
        <v>1</v>
      </c>
    </row>
    <row r="32" spans="1:30" s="49" customFormat="1" ht="39" thickBot="1">
      <c r="A32" s="2118"/>
      <c r="B32" s="2107"/>
      <c r="C32" s="2535"/>
      <c r="D32" s="629" t="s">
        <v>839</v>
      </c>
      <c r="E32" s="1696" t="s">
        <v>835</v>
      </c>
      <c r="F32" s="504">
        <v>2</v>
      </c>
      <c r="G32" s="1696" t="s">
        <v>1150</v>
      </c>
      <c r="H32" s="1696" t="s">
        <v>807</v>
      </c>
      <c r="I32" s="1165">
        <v>0.037037037037037035</v>
      </c>
      <c r="J32" s="628" t="s">
        <v>1151</v>
      </c>
      <c r="K32" s="637">
        <v>42736</v>
      </c>
      <c r="L32" s="637">
        <v>43100</v>
      </c>
      <c r="M32" s="1692">
        <v>1</v>
      </c>
      <c r="N32" s="1692">
        <v>1</v>
      </c>
      <c r="O32" s="1692">
        <v>1</v>
      </c>
      <c r="P32" s="1692">
        <v>1</v>
      </c>
      <c r="Q32" s="1692">
        <v>1</v>
      </c>
      <c r="R32" s="1692">
        <v>1</v>
      </c>
      <c r="S32" s="1692">
        <v>1</v>
      </c>
      <c r="T32" s="1692">
        <v>1</v>
      </c>
      <c r="U32" s="1692">
        <v>1</v>
      </c>
      <c r="V32" s="1692">
        <v>1</v>
      </c>
      <c r="W32" s="1692">
        <v>1</v>
      </c>
      <c r="X32" s="1692">
        <v>1</v>
      </c>
      <c r="Y32" s="481">
        <v>1</v>
      </c>
      <c r="Z32" s="740">
        <v>1000000000</v>
      </c>
      <c r="AA32" s="740"/>
      <c r="AB32" s="477"/>
      <c r="AC32" s="1873">
        <v>1</v>
      </c>
      <c r="AD32" s="1873">
        <v>1</v>
      </c>
    </row>
    <row r="33" spans="1:30" s="49" customFormat="1" ht="26.25" thickBot="1">
      <c r="A33" s="2118"/>
      <c r="B33" s="2107"/>
      <c r="C33" s="2535"/>
      <c r="D33" s="629" t="s">
        <v>838</v>
      </c>
      <c r="E33" s="1696" t="s">
        <v>439</v>
      </c>
      <c r="F33" s="282">
        <v>1</v>
      </c>
      <c r="G33" s="1696" t="s">
        <v>1152</v>
      </c>
      <c r="H33" s="1696" t="s">
        <v>837</v>
      </c>
      <c r="I33" s="1165">
        <v>0.037037037037037035</v>
      </c>
      <c r="J33" s="628" t="s">
        <v>836</v>
      </c>
      <c r="K33" s="637">
        <v>42736</v>
      </c>
      <c r="L33" s="637">
        <v>43100</v>
      </c>
      <c r="M33" s="1692">
        <v>1</v>
      </c>
      <c r="N33" s="1692">
        <v>1</v>
      </c>
      <c r="O33" s="1692">
        <v>1</v>
      </c>
      <c r="P33" s="1692">
        <v>1</v>
      </c>
      <c r="Q33" s="1692">
        <v>1</v>
      </c>
      <c r="R33" s="1692">
        <v>1</v>
      </c>
      <c r="S33" s="1692">
        <v>1</v>
      </c>
      <c r="T33" s="1692">
        <v>1</v>
      </c>
      <c r="U33" s="1692">
        <v>1</v>
      </c>
      <c r="V33" s="1692">
        <v>1</v>
      </c>
      <c r="W33" s="1692">
        <v>1</v>
      </c>
      <c r="X33" s="1692">
        <v>1</v>
      </c>
      <c r="Y33" s="481">
        <v>1</v>
      </c>
      <c r="Z33" s="740"/>
      <c r="AA33" s="740"/>
      <c r="AB33" s="477"/>
      <c r="AC33" s="1873">
        <v>1</v>
      </c>
      <c r="AD33" s="1873">
        <v>1</v>
      </c>
    </row>
    <row r="34" spans="1:30" s="49" customFormat="1" ht="51.75" thickBot="1">
      <c r="A34" s="2118"/>
      <c r="B34" s="2107"/>
      <c r="C34" s="2536"/>
      <c r="D34" s="1698" t="s">
        <v>1153</v>
      </c>
      <c r="E34" s="1696" t="s">
        <v>60</v>
      </c>
      <c r="F34" s="504">
        <v>1</v>
      </c>
      <c r="G34" s="1696" t="s">
        <v>1154</v>
      </c>
      <c r="H34" s="1696" t="s">
        <v>807</v>
      </c>
      <c r="I34" s="1165">
        <v>0.037037037037037035</v>
      </c>
      <c r="J34" s="628" t="s">
        <v>1151</v>
      </c>
      <c r="K34" s="637">
        <v>42767</v>
      </c>
      <c r="L34" s="637">
        <v>42825</v>
      </c>
      <c r="M34" s="157"/>
      <c r="N34" s="157"/>
      <c r="O34" s="157">
        <v>1</v>
      </c>
      <c r="P34" s="157"/>
      <c r="Q34" s="157"/>
      <c r="R34" s="157"/>
      <c r="S34" s="157"/>
      <c r="T34" s="157"/>
      <c r="U34" s="157"/>
      <c r="V34" s="157"/>
      <c r="W34" s="157"/>
      <c r="X34" s="157"/>
      <c r="Y34" s="484">
        <v>1</v>
      </c>
      <c r="Z34" s="740"/>
      <c r="AA34" s="740"/>
      <c r="AB34" s="477"/>
      <c r="AC34" s="1873" t="s">
        <v>76</v>
      </c>
      <c r="AD34" s="1873">
        <v>1</v>
      </c>
    </row>
    <row r="35" spans="1:30" s="49" customFormat="1" ht="39" thickBot="1">
      <c r="A35" s="2118"/>
      <c r="B35" s="2107"/>
      <c r="C35" s="1081" t="s">
        <v>834</v>
      </c>
      <c r="D35" s="629" t="s">
        <v>833</v>
      </c>
      <c r="E35" s="1696" t="s">
        <v>865</v>
      </c>
      <c r="F35" s="504">
        <v>12</v>
      </c>
      <c r="G35" s="1696" t="s">
        <v>1136</v>
      </c>
      <c r="H35" s="1696" t="s">
        <v>832</v>
      </c>
      <c r="I35" s="1165">
        <v>0.037037037037037035</v>
      </c>
      <c r="J35" s="628" t="s">
        <v>1155</v>
      </c>
      <c r="K35" s="637">
        <v>42736</v>
      </c>
      <c r="L35" s="637">
        <v>43100</v>
      </c>
      <c r="M35" s="157">
        <v>1</v>
      </c>
      <c r="N35" s="157">
        <v>1</v>
      </c>
      <c r="O35" s="157">
        <v>1</v>
      </c>
      <c r="P35" s="157">
        <v>1</v>
      </c>
      <c r="Q35" s="157">
        <v>1</v>
      </c>
      <c r="R35" s="157">
        <v>1</v>
      </c>
      <c r="S35" s="157">
        <v>1</v>
      </c>
      <c r="T35" s="157">
        <v>1</v>
      </c>
      <c r="U35" s="157">
        <v>1</v>
      </c>
      <c r="V35" s="157">
        <v>1</v>
      </c>
      <c r="W35" s="157">
        <v>1</v>
      </c>
      <c r="X35" s="157">
        <v>1</v>
      </c>
      <c r="Y35" s="484">
        <v>12</v>
      </c>
      <c r="Z35" s="740"/>
      <c r="AA35" s="740"/>
      <c r="AB35" s="477"/>
      <c r="AC35" s="1873">
        <v>1</v>
      </c>
      <c r="AD35" s="1873">
        <v>1</v>
      </c>
    </row>
    <row r="36" spans="1:30" s="49" customFormat="1" ht="51.75" thickBot="1">
      <c r="A36" s="2118"/>
      <c r="B36" s="2107"/>
      <c r="C36" s="2130" t="s">
        <v>831</v>
      </c>
      <c r="D36" s="1699" t="s">
        <v>830</v>
      </c>
      <c r="E36" s="1700" t="s">
        <v>1156</v>
      </c>
      <c r="F36" s="141">
        <v>100</v>
      </c>
      <c r="G36" s="1700" t="s">
        <v>1157</v>
      </c>
      <c r="H36" s="450" t="s">
        <v>827</v>
      </c>
      <c r="I36" s="1165">
        <v>0.037037037037037035</v>
      </c>
      <c r="J36" s="1700" t="s">
        <v>829</v>
      </c>
      <c r="K36" s="637">
        <v>42736</v>
      </c>
      <c r="L36" s="143">
        <v>43046</v>
      </c>
      <c r="M36" s="157"/>
      <c r="N36" s="157"/>
      <c r="O36" s="157">
        <v>10</v>
      </c>
      <c r="P36" s="157">
        <v>10</v>
      </c>
      <c r="Q36" s="157">
        <v>10</v>
      </c>
      <c r="R36" s="157">
        <v>10</v>
      </c>
      <c r="S36" s="157">
        <v>10</v>
      </c>
      <c r="T36" s="157">
        <v>10</v>
      </c>
      <c r="U36" s="157">
        <v>10</v>
      </c>
      <c r="V36" s="157">
        <v>10</v>
      </c>
      <c r="W36" s="157">
        <v>20</v>
      </c>
      <c r="X36" s="157"/>
      <c r="Y36" s="654">
        <v>100</v>
      </c>
      <c r="Z36" s="144"/>
      <c r="AA36" s="144"/>
      <c r="AB36" s="477"/>
      <c r="AC36" s="1873">
        <v>1</v>
      </c>
      <c r="AD36" s="1873">
        <v>1</v>
      </c>
    </row>
    <row r="37" spans="1:30" s="49" customFormat="1" ht="51.75" thickBot="1">
      <c r="A37" s="2118"/>
      <c r="B37" s="2107"/>
      <c r="C37" s="2131"/>
      <c r="D37" s="1699" t="s">
        <v>828</v>
      </c>
      <c r="E37" s="1700" t="s">
        <v>1156</v>
      </c>
      <c r="F37" s="141">
        <v>100</v>
      </c>
      <c r="G37" s="1700" t="s">
        <v>1157</v>
      </c>
      <c r="H37" s="450" t="s">
        <v>827</v>
      </c>
      <c r="I37" s="1165">
        <v>0.037037037037037035</v>
      </c>
      <c r="J37" s="1700" t="s">
        <v>826</v>
      </c>
      <c r="K37" s="637">
        <v>42736</v>
      </c>
      <c r="L37" s="145">
        <v>43069</v>
      </c>
      <c r="M37" s="157"/>
      <c r="N37" s="157"/>
      <c r="O37" s="157">
        <v>10</v>
      </c>
      <c r="P37" s="157">
        <v>10</v>
      </c>
      <c r="Q37" s="157">
        <v>10</v>
      </c>
      <c r="R37" s="157">
        <v>10</v>
      </c>
      <c r="S37" s="157">
        <v>10</v>
      </c>
      <c r="T37" s="157">
        <v>10</v>
      </c>
      <c r="U37" s="157">
        <v>10</v>
      </c>
      <c r="V37" s="157">
        <v>10</v>
      </c>
      <c r="W37" s="157">
        <v>20</v>
      </c>
      <c r="X37" s="157"/>
      <c r="Y37" s="654">
        <v>100</v>
      </c>
      <c r="Z37" s="144"/>
      <c r="AA37" s="144"/>
      <c r="AB37" s="477"/>
      <c r="AC37" s="1873">
        <v>1</v>
      </c>
      <c r="AD37" s="1873">
        <v>1</v>
      </c>
    </row>
    <row r="38" spans="1:30" s="49" customFormat="1" ht="77.25" thickBot="1">
      <c r="A38" s="2118"/>
      <c r="B38" s="2107"/>
      <c r="C38" s="2131"/>
      <c r="D38" s="1699" t="s">
        <v>825</v>
      </c>
      <c r="E38" s="1700" t="s">
        <v>820</v>
      </c>
      <c r="F38" s="146">
        <v>200</v>
      </c>
      <c r="G38" s="1700" t="s">
        <v>1158</v>
      </c>
      <c r="H38" s="1700" t="s">
        <v>814</v>
      </c>
      <c r="I38" s="1165">
        <v>0.037037037037037035</v>
      </c>
      <c r="J38" s="1700" t="s">
        <v>824</v>
      </c>
      <c r="K38" s="637">
        <v>42736</v>
      </c>
      <c r="L38" s="145">
        <v>43099</v>
      </c>
      <c r="M38" s="157"/>
      <c r="N38" s="157">
        <v>20</v>
      </c>
      <c r="O38" s="157">
        <v>20</v>
      </c>
      <c r="P38" s="157">
        <v>20</v>
      </c>
      <c r="Q38" s="157">
        <v>20</v>
      </c>
      <c r="R38" s="157">
        <v>20</v>
      </c>
      <c r="S38" s="157">
        <v>20</v>
      </c>
      <c r="T38" s="157">
        <v>20</v>
      </c>
      <c r="U38" s="157">
        <v>20</v>
      </c>
      <c r="V38" s="157">
        <v>20</v>
      </c>
      <c r="W38" s="157">
        <v>10</v>
      </c>
      <c r="X38" s="157">
        <v>10</v>
      </c>
      <c r="Y38" s="654">
        <v>200</v>
      </c>
      <c r="Z38" s="144"/>
      <c r="AA38" s="144"/>
      <c r="AB38" s="477"/>
      <c r="AC38" s="1873">
        <v>1</v>
      </c>
      <c r="AD38" s="1873">
        <v>1</v>
      </c>
    </row>
    <row r="39" spans="1:30" s="49" customFormat="1" ht="90" thickBot="1">
      <c r="A39" s="2118"/>
      <c r="B39" s="2107"/>
      <c r="C39" s="2131"/>
      <c r="D39" s="1699" t="s">
        <v>823</v>
      </c>
      <c r="E39" s="1700" t="s">
        <v>1156</v>
      </c>
      <c r="F39" s="146">
        <v>200</v>
      </c>
      <c r="G39" s="1700" t="s">
        <v>1157</v>
      </c>
      <c r="H39" s="1700" t="s">
        <v>814</v>
      </c>
      <c r="I39" s="1165">
        <v>0.037037037037037035</v>
      </c>
      <c r="J39" s="1700" t="s">
        <v>822</v>
      </c>
      <c r="K39" s="145">
        <v>42794</v>
      </c>
      <c r="L39" s="145">
        <v>43098</v>
      </c>
      <c r="M39" s="157"/>
      <c r="N39" s="157">
        <v>20</v>
      </c>
      <c r="O39" s="157">
        <v>20</v>
      </c>
      <c r="P39" s="157">
        <v>20</v>
      </c>
      <c r="Q39" s="157">
        <v>20</v>
      </c>
      <c r="R39" s="157">
        <v>20</v>
      </c>
      <c r="S39" s="157">
        <v>20</v>
      </c>
      <c r="T39" s="157">
        <v>20</v>
      </c>
      <c r="U39" s="157">
        <v>20</v>
      </c>
      <c r="V39" s="157">
        <v>20</v>
      </c>
      <c r="W39" s="157">
        <v>10</v>
      </c>
      <c r="X39" s="157">
        <v>10</v>
      </c>
      <c r="Y39" s="654">
        <v>200</v>
      </c>
      <c r="Z39" s="144"/>
      <c r="AA39" s="144"/>
      <c r="AB39" s="477"/>
      <c r="AC39" s="1873">
        <v>1</v>
      </c>
      <c r="AD39" s="1873">
        <v>1</v>
      </c>
    </row>
    <row r="40" spans="1:30" s="49" customFormat="1" ht="39" thickBot="1">
      <c r="A40" s="2118"/>
      <c r="B40" s="2107"/>
      <c r="C40" s="2131"/>
      <c r="D40" s="1699" t="s">
        <v>821</v>
      </c>
      <c r="E40" s="1700" t="s">
        <v>1159</v>
      </c>
      <c r="F40" s="655">
        <v>1</v>
      </c>
      <c r="G40" s="1700" t="s">
        <v>1160</v>
      </c>
      <c r="H40" s="1700" t="s">
        <v>819</v>
      </c>
      <c r="I40" s="1165">
        <v>0.037037037037037035</v>
      </c>
      <c r="J40" s="1700" t="s">
        <v>818</v>
      </c>
      <c r="K40" s="637">
        <v>42736</v>
      </c>
      <c r="L40" s="145">
        <v>43099</v>
      </c>
      <c r="M40" s="1692">
        <v>1</v>
      </c>
      <c r="N40" s="1692">
        <v>1</v>
      </c>
      <c r="O40" s="1692">
        <v>1</v>
      </c>
      <c r="P40" s="1692">
        <v>1</v>
      </c>
      <c r="Q40" s="1692">
        <v>1</v>
      </c>
      <c r="R40" s="1692">
        <v>1</v>
      </c>
      <c r="S40" s="1692">
        <v>1</v>
      </c>
      <c r="T40" s="1692">
        <v>1</v>
      </c>
      <c r="U40" s="1692">
        <v>1</v>
      </c>
      <c r="V40" s="1692">
        <v>1</v>
      </c>
      <c r="W40" s="1692">
        <v>1</v>
      </c>
      <c r="X40" s="1692">
        <v>1</v>
      </c>
      <c r="Y40" s="481">
        <v>1</v>
      </c>
      <c r="Z40" s="144"/>
      <c r="AA40" s="144">
        <v>23000000</v>
      </c>
      <c r="AB40" s="477"/>
      <c r="AC40" s="1873">
        <v>1</v>
      </c>
      <c r="AD40" s="1873">
        <v>1</v>
      </c>
    </row>
    <row r="41" spans="1:44" s="49" customFormat="1" ht="77.25" thickBot="1">
      <c r="A41" s="2118"/>
      <c r="B41" s="2107"/>
      <c r="C41" s="2131"/>
      <c r="D41" s="1699" t="s">
        <v>817</v>
      </c>
      <c r="E41" s="1700" t="s">
        <v>1161</v>
      </c>
      <c r="F41" s="146">
        <v>2</v>
      </c>
      <c r="G41" s="1700" t="s">
        <v>1162</v>
      </c>
      <c r="H41" s="1700" t="s">
        <v>814</v>
      </c>
      <c r="I41" s="1165">
        <v>0.037037037037037035</v>
      </c>
      <c r="J41" s="1700" t="s">
        <v>816</v>
      </c>
      <c r="K41" s="145">
        <v>42888</v>
      </c>
      <c r="L41" s="145">
        <v>42885</v>
      </c>
      <c r="M41" s="157"/>
      <c r="N41" s="157"/>
      <c r="O41" s="157"/>
      <c r="P41" s="157"/>
      <c r="Q41" s="157">
        <v>2</v>
      </c>
      <c r="R41" s="157"/>
      <c r="S41" s="157"/>
      <c r="T41" s="157"/>
      <c r="U41" s="157"/>
      <c r="V41" s="157"/>
      <c r="W41" s="157"/>
      <c r="X41" s="157"/>
      <c r="Y41" s="656">
        <f>SUM(M41:X41)</f>
        <v>2</v>
      </c>
      <c r="Z41" s="144"/>
      <c r="AA41" s="144"/>
      <c r="AB41" s="477"/>
      <c r="AC41" s="1874" t="s">
        <v>76</v>
      </c>
      <c r="AD41" s="1874">
        <v>1</v>
      </c>
      <c r="AE41" s="19"/>
      <c r="AF41" s="19"/>
      <c r="AG41" s="19"/>
      <c r="AH41" s="19"/>
      <c r="AI41" s="19"/>
      <c r="AJ41" s="19"/>
      <c r="AK41" s="19"/>
      <c r="AL41" s="19"/>
      <c r="AM41" s="19"/>
      <c r="AN41" s="19"/>
      <c r="AO41" s="19"/>
      <c r="AP41" s="19"/>
      <c r="AQ41" s="19"/>
      <c r="AR41" s="19"/>
    </row>
    <row r="42" spans="1:44" s="49" customFormat="1" ht="39" thickBot="1">
      <c r="A42" s="2118"/>
      <c r="B42" s="2107"/>
      <c r="C42" s="2132"/>
      <c r="D42" s="1699" t="s">
        <v>815</v>
      </c>
      <c r="E42" s="1700" t="s">
        <v>439</v>
      </c>
      <c r="F42" s="146">
        <v>11</v>
      </c>
      <c r="G42" s="1700" t="s">
        <v>1163</v>
      </c>
      <c r="H42" s="1700" t="s">
        <v>814</v>
      </c>
      <c r="I42" s="1165">
        <v>0.037037037037037035</v>
      </c>
      <c r="J42" s="1700" t="s">
        <v>813</v>
      </c>
      <c r="K42" s="145">
        <v>42772</v>
      </c>
      <c r="L42" s="145">
        <v>43074</v>
      </c>
      <c r="M42" s="157"/>
      <c r="N42" s="157">
        <v>1</v>
      </c>
      <c r="O42" s="157">
        <v>1</v>
      </c>
      <c r="P42" s="157">
        <v>1</v>
      </c>
      <c r="Q42" s="157">
        <v>1</v>
      </c>
      <c r="R42" s="157">
        <v>1</v>
      </c>
      <c r="S42" s="157">
        <v>1</v>
      </c>
      <c r="T42" s="157">
        <v>1</v>
      </c>
      <c r="U42" s="157">
        <v>1</v>
      </c>
      <c r="V42" s="157">
        <v>1</v>
      </c>
      <c r="W42" s="157">
        <v>1</v>
      </c>
      <c r="X42" s="157">
        <v>1</v>
      </c>
      <c r="Y42" s="654">
        <v>11</v>
      </c>
      <c r="Z42" s="144"/>
      <c r="AA42" s="144"/>
      <c r="AB42" s="477"/>
      <c r="AC42" s="1874">
        <v>1</v>
      </c>
      <c r="AD42" s="1874">
        <v>1</v>
      </c>
      <c r="AE42" s="19"/>
      <c r="AF42" s="19"/>
      <c r="AG42" s="19"/>
      <c r="AH42" s="19"/>
      <c r="AI42" s="19"/>
      <c r="AJ42" s="19"/>
      <c r="AK42" s="19"/>
      <c r="AL42" s="19"/>
      <c r="AM42" s="19"/>
      <c r="AN42" s="19"/>
      <c r="AO42" s="19"/>
      <c r="AP42" s="19"/>
      <c r="AQ42" s="19"/>
      <c r="AR42" s="19"/>
    </row>
    <row r="43" spans="1:44" s="19" customFormat="1" ht="18.75" thickBot="1">
      <c r="A43" s="2458" t="s">
        <v>73</v>
      </c>
      <c r="B43" s="2459"/>
      <c r="C43" s="2459"/>
      <c r="D43" s="1701"/>
      <c r="E43" s="1702"/>
      <c r="F43" s="1701"/>
      <c r="G43" s="1701"/>
      <c r="H43" s="1701"/>
      <c r="I43" s="1703">
        <f>SUBTOTAL(9,I16:I42)</f>
        <v>0.9999999999999993</v>
      </c>
      <c r="J43" s="1701"/>
      <c r="K43" s="1701"/>
      <c r="L43" s="1701"/>
      <c r="M43" s="1701"/>
      <c r="N43" s="1701"/>
      <c r="O43" s="1701"/>
      <c r="P43" s="1701"/>
      <c r="Q43" s="1701"/>
      <c r="R43" s="1701"/>
      <c r="S43" s="1701"/>
      <c r="T43" s="1701"/>
      <c r="U43" s="1701"/>
      <c r="V43" s="1701"/>
      <c r="W43" s="1701"/>
      <c r="X43" s="1701"/>
      <c r="Y43" s="653"/>
      <c r="Z43" s="633">
        <f>SUM(Z25:Z42)</f>
        <v>1830000000</v>
      </c>
      <c r="AA43" s="633">
        <f>SUM(AA17:AA42)</f>
        <v>176000000</v>
      </c>
      <c r="AB43" s="1135"/>
      <c r="AC43" s="1875">
        <f>AVERAGE(AC16:AC42)</f>
        <v>1</v>
      </c>
      <c r="AD43" s="1875">
        <f>AVERAGE(AD16:AD42)</f>
        <v>1</v>
      </c>
      <c r="AE43" s="49"/>
      <c r="AF43" s="49"/>
      <c r="AG43" s="49"/>
      <c r="AH43" s="49"/>
      <c r="AI43" s="49"/>
      <c r="AJ43" s="49"/>
      <c r="AK43" s="49"/>
      <c r="AL43" s="49"/>
      <c r="AM43" s="49"/>
      <c r="AN43" s="49"/>
      <c r="AO43" s="49"/>
      <c r="AP43" s="49"/>
      <c r="AQ43" s="49"/>
      <c r="AR43" s="49"/>
    </row>
    <row r="44" spans="1:30" s="49" customFormat="1" ht="25.5">
      <c r="A44" s="2500">
        <v>2</v>
      </c>
      <c r="B44" s="2500" t="s">
        <v>1722</v>
      </c>
      <c r="C44" s="2130" t="s">
        <v>88</v>
      </c>
      <c r="D44" s="629" t="s">
        <v>812</v>
      </c>
      <c r="E44" s="628" t="s">
        <v>811</v>
      </c>
      <c r="F44" s="141">
        <v>6</v>
      </c>
      <c r="G44" s="628" t="s">
        <v>810</v>
      </c>
      <c r="H44" s="628" t="s">
        <v>809</v>
      </c>
      <c r="I44" s="640">
        <v>0.3333</v>
      </c>
      <c r="J44" s="628" t="s">
        <v>806</v>
      </c>
      <c r="K44" s="637">
        <v>42767</v>
      </c>
      <c r="L44" s="637">
        <v>43100</v>
      </c>
      <c r="M44" s="157"/>
      <c r="N44" s="157">
        <v>1</v>
      </c>
      <c r="O44" s="157"/>
      <c r="P44" s="157">
        <v>1</v>
      </c>
      <c r="Q44" s="157"/>
      <c r="R44" s="157">
        <v>1</v>
      </c>
      <c r="S44" s="157"/>
      <c r="T44" s="157">
        <v>1</v>
      </c>
      <c r="U44" s="157"/>
      <c r="V44" s="157">
        <v>1</v>
      </c>
      <c r="W44" s="157"/>
      <c r="X44" s="157">
        <v>1</v>
      </c>
      <c r="Y44" s="484">
        <f>SUM(M44:X44)</f>
        <v>6</v>
      </c>
      <c r="Z44" s="740"/>
      <c r="AA44" s="740"/>
      <c r="AB44" s="477"/>
      <c r="AC44" s="1873">
        <v>1</v>
      </c>
      <c r="AD44" s="1873">
        <v>1</v>
      </c>
    </row>
    <row r="45" spans="1:44" s="49" customFormat="1" ht="64.5" thickBot="1">
      <c r="A45" s="2501"/>
      <c r="B45" s="2501"/>
      <c r="C45" s="2132"/>
      <c r="D45" s="629" t="s">
        <v>155</v>
      </c>
      <c r="E45" s="628" t="s">
        <v>811</v>
      </c>
      <c r="F45" s="141">
        <v>6</v>
      </c>
      <c r="G45" s="628" t="s">
        <v>810</v>
      </c>
      <c r="H45" s="628" t="s">
        <v>809</v>
      </c>
      <c r="I45" s="640">
        <v>0.3333</v>
      </c>
      <c r="J45" s="628" t="s">
        <v>806</v>
      </c>
      <c r="K45" s="637">
        <v>42767</v>
      </c>
      <c r="L45" s="637">
        <v>43100</v>
      </c>
      <c r="M45" s="157"/>
      <c r="N45" s="157">
        <v>1</v>
      </c>
      <c r="O45" s="157"/>
      <c r="P45" s="157">
        <v>1</v>
      </c>
      <c r="Q45" s="157"/>
      <c r="R45" s="157">
        <v>1</v>
      </c>
      <c r="S45" s="157"/>
      <c r="T45" s="157">
        <v>1</v>
      </c>
      <c r="U45" s="157"/>
      <c r="V45" s="157">
        <v>1</v>
      </c>
      <c r="W45" s="157"/>
      <c r="X45" s="157">
        <v>1</v>
      </c>
      <c r="Y45" s="484">
        <f>SUM(M45:X45)</f>
        <v>6</v>
      </c>
      <c r="Z45" s="740"/>
      <c r="AA45" s="740"/>
      <c r="AB45" s="477"/>
      <c r="AC45" s="1874">
        <v>1</v>
      </c>
      <c r="AD45" s="1874">
        <v>1</v>
      </c>
      <c r="AE45" s="19"/>
      <c r="AF45" s="19"/>
      <c r="AG45" s="19"/>
      <c r="AH45" s="19"/>
      <c r="AI45" s="19"/>
      <c r="AJ45" s="19"/>
      <c r="AK45" s="19"/>
      <c r="AL45" s="19"/>
      <c r="AM45" s="19"/>
      <c r="AN45" s="19"/>
      <c r="AO45" s="19"/>
      <c r="AP45" s="19"/>
      <c r="AQ45" s="19"/>
      <c r="AR45" s="19"/>
    </row>
    <row r="46" spans="1:44" s="49" customFormat="1" ht="51.75" thickBot="1">
      <c r="A46" s="2502"/>
      <c r="B46" s="2502"/>
      <c r="C46" s="630" t="s">
        <v>474</v>
      </c>
      <c r="D46" s="1439" t="s">
        <v>1717</v>
      </c>
      <c r="E46" s="1442" t="s">
        <v>788</v>
      </c>
      <c r="F46" s="541">
        <v>6</v>
      </c>
      <c r="G46" s="1443" t="s">
        <v>1727</v>
      </c>
      <c r="H46" s="628" t="s">
        <v>809</v>
      </c>
      <c r="I46" s="640">
        <v>0.3333</v>
      </c>
      <c r="J46" s="1444" t="s">
        <v>1730</v>
      </c>
      <c r="K46" s="1441">
        <v>42736</v>
      </c>
      <c r="L46" s="1441">
        <v>43100</v>
      </c>
      <c r="M46" s="157"/>
      <c r="N46" s="157"/>
      <c r="O46" s="157">
        <v>2</v>
      </c>
      <c r="P46" s="157"/>
      <c r="Q46" s="157"/>
      <c r="R46" s="157"/>
      <c r="S46" s="157">
        <v>2</v>
      </c>
      <c r="T46" s="157"/>
      <c r="U46" s="157"/>
      <c r="V46" s="157"/>
      <c r="W46" s="157"/>
      <c r="X46" s="157">
        <v>2</v>
      </c>
      <c r="Y46" s="547">
        <f>SUM(M46:X46)</f>
        <v>6</v>
      </c>
      <c r="Z46" s="1407"/>
      <c r="AA46" s="1407"/>
      <c r="AB46" s="1798"/>
      <c r="AC46" s="1874">
        <v>1</v>
      </c>
      <c r="AD46" s="1874">
        <v>1</v>
      </c>
      <c r="AE46" s="19"/>
      <c r="AF46" s="19"/>
      <c r="AG46" s="19"/>
      <c r="AH46" s="19"/>
      <c r="AI46" s="19"/>
      <c r="AJ46" s="19"/>
      <c r="AK46" s="19"/>
      <c r="AL46" s="19"/>
      <c r="AM46" s="19"/>
      <c r="AN46" s="19"/>
      <c r="AO46" s="19"/>
      <c r="AP46" s="19"/>
      <c r="AQ46" s="19"/>
      <c r="AR46" s="19"/>
    </row>
    <row r="47" spans="1:44" s="19" customFormat="1" ht="18.75" thickBot="1">
      <c r="A47" s="2458" t="s">
        <v>73</v>
      </c>
      <c r="B47" s="2459"/>
      <c r="C47" s="2459"/>
      <c r="D47" s="1701"/>
      <c r="E47" s="1702"/>
      <c r="F47" s="1701"/>
      <c r="G47" s="1701"/>
      <c r="H47" s="1701"/>
      <c r="I47" s="1704">
        <f>SUBTOTAL(9,I44:I46)</f>
        <v>0.9999</v>
      </c>
      <c r="J47" s="1701"/>
      <c r="K47" s="1701"/>
      <c r="L47" s="1701"/>
      <c r="M47" s="1701"/>
      <c r="N47" s="1701"/>
      <c r="O47" s="1701"/>
      <c r="P47" s="1701"/>
      <c r="Q47" s="1701"/>
      <c r="R47" s="1701"/>
      <c r="S47" s="1701"/>
      <c r="T47" s="1701"/>
      <c r="U47" s="1701"/>
      <c r="V47" s="1701"/>
      <c r="W47" s="1701"/>
      <c r="X47" s="1701"/>
      <c r="Y47" s="1705"/>
      <c r="Z47" s="1170"/>
      <c r="AA47" s="1170">
        <f>SUM(AA44:AA45)</f>
        <v>0</v>
      </c>
      <c r="AB47" s="1135"/>
      <c r="AC47" s="1875">
        <f>AVERAGE(AC44:AC46)</f>
        <v>1</v>
      </c>
      <c r="AD47" s="1875">
        <f>AVERAGE(AD44:AD46)</f>
        <v>1</v>
      </c>
      <c r="AE47" s="49"/>
      <c r="AF47" s="49"/>
      <c r="AG47" s="49"/>
      <c r="AH47" s="49"/>
      <c r="AI47" s="49"/>
      <c r="AJ47" s="49"/>
      <c r="AK47" s="49"/>
      <c r="AL47" s="49"/>
      <c r="AM47" s="49"/>
      <c r="AN47" s="49"/>
      <c r="AO47" s="49"/>
      <c r="AP47" s="49"/>
      <c r="AQ47" s="49"/>
      <c r="AR47" s="49"/>
    </row>
    <row r="48" spans="1:44" s="49" customFormat="1" ht="51.75" thickBot="1">
      <c r="A48" s="2500">
        <v>3</v>
      </c>
      <c r="B48" s="2500" t="s">
        <v>93</v>
      </c>
      <c r="C48" s="1081" t="s">
        <v>442</v>
      </c>
      <c r="D48" s="629" t="s">
        <v>808</v>
      </c>
      <c r="E48" s="628" t="s">
        <v>1164</v>
      </c>
      <c r="F48" s="141">
        <v>1</v>
      </c>
      <c r="G48" s="628" t="s">
        <v>1165</v>
      </c>
      <c r="H48" s="628" t="s">
        <v>807</v>
      </c>
      <c r="I48" s="640">
        <v>0.5</v>
      </c>
      <c r="J48" s="628" t="s">
        <v>806</v>
      </c>
      <c r="K48" s="637">
        <v>42736</v>
      </c>
      <c r="L48" s="637">
        <v>42916</v>
      </c>
      <c r="M48" s="157"/>
      <c r="N48" s="157"/>
      <c r="O48" s="157"/>
      <c r="P48" s="157">
        <v>1</v>
      </c>
      <c r="Q48" s="157"/>
      <c r="R48" s="157"/>
      <c r="S48" s="157"/>
      <c r="T48" s="157"/>
      <c r="U48" s="157"/>
      <c r="V48" s="157"/>
      <c r="W48" s="157"/>
      <c r="X48" s="157"/>
      <c r="Y48" s="484">
        <v>1</v>
      </c>
      <c r="Z48" s="740"/>
      <c r="AA48" s="740"/>
      <c r="AB48" s="477"/>
      <c r="AC48" s="1874">
        <v>1</v>
      </c>
      <c r="AD48" s="1874">
        <v>1</v>
      </c>
      <c r="AE48" s="19"/>
      <c r="AF48" s="19"/>
      <c r="AG48" s="19"/>
      <c r="AH48" s="19"/>
      <c r="AI48" s="19"/>
      <c r="AJ48" s="19"/>
      <c r="AK48" s="19"/>
      <c r="AL48" s="19"/>
      <c r="AM48" s="19"/>
      <c r="AN48" s="19"/>
      <c r="AO48" s="19"/>
      <c r="AP48" s="19"/>
      <c r="AQ48" s="19"/>
      <c r="AR48" s="19"/>
    </row>
    <row r="49" spans="1:44" s="49" customFormat="1" ht="63" customHeight="1" thickBot="1">
      <c r="A49" s="2501"/>
      <c r="B49" s="2501"/>
      <c r="C49" s="1081" t="s">
        <v>1723</v>
      </c>
      <c r="D49" s="1439" t="s">
        <v>1716</v>
      </c>
      <c r="E49" s="1442" t="s">
        <v>1720</v>
      </c>
      <c r="F49" s="541">
        <v>2</v>
      </c>
      <c r="G49" s="1443" t="s">
        <v>1731</v>
      </c>
      <c r="H49" s="628" t="s">
        <v>809</v>
      </c>
      <c r="I49" s="548">
        <v>0.5</v>
      </c>
      <c r="J49" s="1440" t="s">
        <v>1718</v>
      </c>
      <c r="K49" s="1441">
        <v>42736</v>
      </c>
      <c r="L49" s="1441">
        <v>43100</v>
      </c>
      <c r="M49" s="157"/>
      <c r="N49" s="157"/>
      <c r="O49" s="157">
        <v>2</v>
      </c>
      <c r="P49" s="157"/>
      <c r="Q49" s="157"/>
      <c r="R49" s="157"/>
      <c r="S49" s="157"/>
      <c r="T49" s="157"/>
      <c r="U49" s="157"/>
      <c r="V49" s="157"/>
      <c r="W49" s="157"/>
      <c r="X49" s="157"/>
      <c r="Y49" s="547">
        <f>SUM(M49:W49)</f>
        <v>2</v>
      </c>
      <c r="Z49" s="1469"/>
      <c r="AA49" s="1469"/>
      <c r="AB49" s="477"/>
      <c r="AC49" s="1874" t="s">
        <v>76</v>
      </c>
      <c r="AD49" s="1874">
        <v>1</v>
      </c>
      <c r="AE49" s="19"/>
      <c r="AF49" s="19"/>
      <c r="AG49" s="19"/>
      <c r="AH49" s="19"/>
      <c r="AI49" s="19"/>
      <c r="AJ49" s="19"/>
      <c r="AK49" s="19"/>
      <c r="AL49" s="19"/>
      <c r="AM49" s="19"/>
      <c r="AN49" s="19"/>
      <c r="AO49" s="19"/>
      <c r="AP49" s="19"/>
      <c r="AQ49" s="19"/>
      <c r="AR49" s="19"/>
    </row>
    <row r="50" spans="1:30" s="19" customFormat="1" ht="18.75" thickBot="1">
      <c r="A50" s="2458" t="s">
        <v>73</v>
      </c>
      <c r="B50" s="2459"/>
      <c r="C50" s="2459"/>
      <c r="D50" s="1131"/>
      <c r="E50" s="1131"/>
      <c r="F50" s="1131"/>
      <c r="G50" s="1131"/>
      <c r="H50" s="1131"/>
      <c r="I50" s="1143">
        <f>SUBTOTAL(9,I48:I49)</f>
        <v>1</v>
      </c>
      <c r="J50" s="1131"/>
      <c r="K50" s="1131"/>
      <c r="L50" s="1131"/>
      <c r="M50" s="1131"/>
      <c r="N50" s="1131"/>
      <c r="O50" s="1131"/>
      <c r="P50" s="1131"/>
      <c r="Q50" s="1131"/>
      <c r="R50" s="1131"/>
      <c r="S50" s="1131"/>
      <c r="T50" s="1131"/>
      <c r="U50" s="1131"/>
      <c r="V50" s="1131"/>
      <c r="W50" s="1131"/>
      <c r="X50" s="1131"/>
      <c r="Y50" s="1144"/>
      <c r="Z50" s="1134"/>
      <c r="AA50" s="1134">
        <f>SUM(AA48)</f>
        <v>0</v>
      </c>
      <c r="AB50" s="1135"/>
      <c r="AC50" s="1864" t="s">
        <v>76</v>
      </c>
      <c r="AD50" s="1864">
        <f>AVERAGE(AD48:AD49)</f>
        <v>1</v>
      </c>
    </row>
    <row r="51" spans="1:44" s="19" customFormat="1" ht="18.75" thickBot="1">
      <c r="A51" s="2537" t="s">
        <v>83</v>
      </c>
      <c r="B51" s="2537"/>
      <c r="C51" s="2537"/>
      <c r="D51" s="1136"/>
      <c r="E51" s="1171"/>
      <c r="F51" s="1171"/>
      <c r="G51" s="1171"/>
      <c r="H51" s="1172"/>
      <c r="I51" s="1173">
        <f>SUM(I16:I42)</f>
        <v>0.9999999999999993</v>
      </c>
      <c r="J51" s="1172"/>
      <c r="K51" s="1172"/>
      <c r="L51" s="1172"/>
      <c r="M51" s="1172"/>
      <c r="N51" s="1172"/>
      <c r="O51" s="1172"/>
      <c r="P51" s="1172"/>
      <c r="Q51" s="1172"/>
      <c r="R51" s="1172"/>
      <c r="S51" s="1172"/>
      <c r="T51" s="1172"/>
      <c r="U51" s="1172"/>
      <c r="V51" s="1172"/>
      <c r="W51" s="1172"/>
      <c r="X51" s="1172"/>
      <c r="Y51" s="1174"/>
      <c r="Z51" s="1139">
        <f>Z50+Z47+Z43</f>
        <v>1830000000</v>
      </c>
      <c r="AA51" s="1139"/>
      <c r="AB51" s="1175"/>
      <c r="AC51" s="1876">
        <v>1</v>
      </c>
      <c r="AD51" s="1876">
        <v>1</v>
      </c>
      <c r="AE51" s="18"/>
      <c r="AF51" s="18"/>
      <c r="AG51" s="18"/>
      <c r="AH51" s="18"/>
      <c r="AI51" s="18"/>
      <c r="AJ51" s="18"/>
      <c r="AK51" s="18"/>
      <c r="AL51" s="18"/>
      <c r="AM51" s="18"/>
      <c r="AN51" s="18"/>
      <c r="AO51" s="18"/>
      <c r="AP51" s="18"/>
      <c r="AQ51" s="18"/>
      <c r="AR51" s="18"/>
    </row>
    <row r="52" spans="1:44" s="18" customFormat="1" ht="39.75" customHeight="1" thickBot="1">
      <c r="A52" s="1150"/>
      <c r="B52" s="1151"/>
      <c r="C52" s="1152"/>
      <c r="D52" s="1152"/>
      <c r="E52" s="1152"/>
      <c r="F52" s="1153"/>
      <c r="G52" s="1152"/>
      <c r="H52" s="1152"/>
      <c r="I52" s="1154"/>
      <c r="J52" s="1152"/>
      <c r="K52" s="1155"/>
      <c r="L52" s="1155"/>
      <c r="M52" s="1152"/>
      <c r="N52" s="1152"/>
      <c r="O52" s="1152"/>
      <c r="P52" s="1152"/>
      <c r="Q52" s="1152"/>
      <c r="R52" s="1152"/>
      <c r="S52" s="1152"/>
      <c r="T52" s="1152"/>
      <c r="U52" s="1152"/>
      <c r="V52" s="1152"/>
      <c r="W52" s="1152"/>
      <c r="X52" s="1152"/>
      <c r="Y52" s="1156"/>
      <c r="Z52" s="1176">
        <f>Z51</f>
        <v>1830000000</v>
      </c>
      <c r="AA52" s="1177">
        <f>+AA51</f>
        <v>0</v>
      </c>
      <c r="AB52" s="1178"/>
      <c r="AC52" s="1807">
        <v>1</v>
      </c>
      <c r="AD52" s="1807">
        <f>AVERAGE(AD51)</f>
        <v>1</v>
      </c>
      <c r="AE52" s="8"/>
      <c r="AF52" s="8"/>
      <c r="AG52" s="8"/>
      <c r="AH52" s="8"/>
      <c r="AI52" s="8"/>
      <c r="AJ52" s="8"/>
      <c r="AK52" s="8"/>
      <c r="AL52" s="8"/>
      <c r="AM52" s="8"/>
      <c r="AN52" s="8"/>
      <c r="AO52" s="8"/>
      <c r="AP52" s="8"/>
      <c r="AQ52" s="8"/>
      <c r="AR52" s="8"/>
    </row>
  </sheetData>
  <sheetProtection/>
  <mergeCells count="28">
    <mergeCell ref="A51:C51"/>
    <mergeCell ref="A43:C43"/>
    <mergeCell ref="C44:C45"/>
    <mergeCell ref="A47:C47"/>
    <mergeCell ref="A50:C50"/>
    <mergeCell ref="A11:C11"/>
    <mergeCell ref="B48:B49"/>
    <mergeCell ref="A48:A49"/>
    <mergeCell ref="A7:AB7"/>
    <mergeCell ref="A8:AB8"/>
    <mergeCell ref="A9:AB9"/>
    <mergeCell ref="A44:A46"/>
    <mergeCell ref="B44:B46"/>
    <mergeCell ref="A16:A42"/>
    <mergeCell ref="B16:B42"/>
    <mergeCell ref="C16:C27"/>
    <mergeCell ref="C36:C42"/>
    <mergeCell ref="C28:C34"/>
    <mergeCell ref="E11:AB11"/>
    <mergeCell ref="A13:C13"/>
    <mergeCell ref="E13:AB13"/>
    <mergeCell ref="A1:C4"/>
    <mergeCell ref="AA1:AA4"/>
    <mergeCell ref="AB1:AB4"/>
    <mergeCell ref="D1:Y2"/>
    <mergeCell ref="D3:Y4"/>
    <mergeCell ref="A5:AB5"/>
    <mergeCell ref="A6:AB6"/>
  </mergeCells>
  <printOptions/>
  <pageMargins left="0.7" right="0.7" top="0.75" bottom="0.75" header="0.3" footer="0.3"/>
  <pageSetup horizontalDpi="600" verticalDpi="600" orientation="landscape" scale="28" r:id="rId2"/>
  <rowBreaks count="1" manualBreakCount="1">
    <brk id="27" max="29" man="1"/>
  </rowBreaks>
  <drawing r:id="rId1"/>
</worksheet>
</file>

<file path=xl/worksheets/sheet12.xml><?xml version="1.0" encoding="utf-8"?>
<worksheet xmlns="http://schemas.openxmlformats.org/spreadsheetml/2006/main" xmlns:r="http://schemas.openxmlformats.org/officeDocument/2006/relationships">
  <sheetPr>
    <tabColor theme="8"/>
  </sheetPr>
  <dimension ref="A1:AE102"/>
  <sheetViews>
    <sheetView view="pageBreakPreview" zoomScale="55" zoomScaleNormal="55" zoomScaleSheetLayoutView="55" zoomScalePageLayoutView="60" workbookViewId="0" topLeftCell="A16">
      <selection activeCell="AD28" sqref="AD28:AE28"/>
    </sheetView>
  </sheetViews>
  <sheetFormatPr defaultColWidth="10.8515625" defaultRowHeight="15"/>
  <cols>
    <col min="1" max="1" width="4.421875" style="198" bestFit="1" customWidth="1"/>
    <col min="2" max="2" width="59.57421875" style="198" bestFit="1" customWidth="1"/>
    <col min="3" max="3" width="57.8515625" style="198" bestFit="1" customWidth="1"/>
    <col min="4" max="4" width="55.57421875" style="198" customWidth="1"/>
    <col min="5" max="5" width="38.57421875" style="198" bestFit="1" customWidth="1"/>
    <col min="6" max="6" width="7.7109375" style="216" bestFit="1" customWidth="1"/>
    <col min="7" max="7" width="53.140625" style="198" bestFit="1" customWidth="1"/>
    <col min="8" max="8" width="21.8515625" style="1364" bestFit="1" customWidth="1"/>
    <col min="9" max="9" width="27.140625" style="198" bestFit="1" customWidth="1"/>
    <col min="10" max="10" width="75.421875" style="198" bestFit="1" customWidth="1"/>
    <col min="11" max="11" width="17.421875" style="198" customWidth="1"/>
    <col min="12" max="12" width="22.421875" style="198" customWidth="1"/>
    <col min="13" max="13" width="7.140625" style="198" bestFit="1" customWidth="1"/>
    <col min="14" max="14" width="7.140625" style="198" customWidth="1"/>
    <col min="15" max="19" width="7.140625" style="198" bestFit="1" customWidth="1"/>
    <col min="20" max="20" width="7.140625" style="198" customWidth="1"/>
    <col min="21" max="21" width="7.140625" style="198" bestFit="1" customWidth="1"/>
    <col min="22" max="22" width="7.140625" style="198" customWidth="1"/>
    <col min="23" max="24" width="7.140625" style="198" bestFit="1" customWidth="1"/>
    <col min="25" max="25" width="8.8515625" style="217" bestFit="1" customWidth="1"/>
    <col min="26" max="26" width="34.00390625" style="218" bestFit="1" customWidth="1"/>
    <col min="27" max="27" width="41.00390625" style="217" bestFit="1" customWidth="1"/>
    <col min="28" max="28" width="31.8515625" style="198" bestFit="1" customWidth="1"/>
    <col min="29" max="29" width="29.140625" style="198" bestFit="1" customWidth="1"/>
    <col min="30" max="30" width="27.421875" style="198" customWidth="1"/>
    <col min="31" max="31" width="23.7109375" style="198" customWidth="1"/>
    <col min="32" max="16384" width="10.8515625" style="198" customWidth="1"/>
  </cols>
  <sheetData>
    <row r="1" spans="1:29" s="184" customFormat="1" ht="15" customHeight="1">
      <c r="A1" s="2543"/>
      <c r="B1" s="2544"/>
      <c r="C1" s="2545"/>
      <c r="D1" s="2539" t="s">
        <v>1551</v>
      </c>
      <c r="E1" s="2540"/>
      <c r="F1" s="2540"/>
      <c r="G1" s="2540"/>
      <c r="H1" s="2540"/>
      <c r="I1" s="2540"/>
      <c r="J1" s="2540"/>
      <c r="K1" s="2540"/>
      <c r="L1" s="2540"/>
      <c r="M1" s="2540"/>
      <c r="N1" s="2540"/>
      <c r="O1" s="2540"/>
      <c r="P1" s="2540"/>
      <c r="Q1" s="2540"/>
      <c r="R1" s="2540"/>
      <c r="S1" s="2540"/>
      <c r="T1" s="2540"/>
      <c r="U1" s="2540"/>
      <c r="V1" s="2540"/>
      <c r="W1" s="2540"/>
      <c r="X1" s="2540"/>
      <c r="Y1" s="2540"/>
      <c r="Z1" s="2540"/>
      <c r="AA1" s="1181"/>
      <c r="AB1" s="2290" t="s">
        <v>1561</v>
      </c>
      <c r="AC1" s="2552" t="s">
        <v>1562</v>
      </c>
    </row>
    <row r="2" spans="1:29" s="184" customFormat="1" ht="20.25" customHeight="1" thickBot="1">
      <c r="A2" s="2546"/>
      <c r="B2" s="2547"/>
      <c r="C2" s="2548"/>
      <c r="D2" s="2541"/>
      <c r="E2" s="2542"/>
      <c r="F2" s="2542"/>
      <c r="G2" s="2542"/>
      <c r="H2" s="2542"/>
      <c r="I2" s="2542"/>
      <c r="J2" s="2542"/>
      <c r="K2" s="2542"/>
      <c r="L2" s="2542"/>
      <c r="M2" s="2542"/>
      <c r="N2" s="2542"/>
      <c r="O2" s="2542"/>
      <c r="P2" s="2542"/>
      <c r="Q2" s="2542"/>
      <c r="R2" s="2542"/>
      <c r="S2" s="2542"/>
      <c r="T2" s="2542"/>
      <c r="U2" s="2542"/>
      <c r="V2" s="2542"/>
      <c r="W2" s="2542"/>
      <c r="X2" s="2542"/>
      <c r="Y2" s="2542"/>
      <c r="Z2" s="2542"/>
      <c r="AA2" s="1182"/>
      <c r="AB2" s="2288"/>
      <c r="AC2" s="2553"/>
    </row>
    <row r="3" spans="1:29" s="184" customFormat="1" ht="19.5" customHeight="1">
      <c r="A3" s="2546"/>
      <c r="B3" s="2547"/>
      <c r="C3" s="2548"/>
      <c r="D3" s="2539" t="s">
        <v>1</v>
      </c>
      <c r="E3" s="2540"/>
      <c r="F3" s="2540"/>
      <c r="G3" s="2540"/>
      <c r="H3" s="2540"/>
      <c r="I3" s="2540"/>
      <c r="J3" s="2540"/>
      <c r="K3" s="2540"/>
      <c r="L3" s="2540"/>
      <c r="M3" s="2540"/>
      <c r="N3" s="2540"/>
      <c r="O3" s="2540"/>
      <c r="P3" s="2540"/>
      <c r="Q3" s="2540"/>
      <c r="R3" s="2540"/>
      <c r="S3" s="2540"/>
      <c r="T3" s="2540"/>
      <c r="U3" s="2540"/>
      <c r="V3" s="2540"/>
      <c r="W3" s="2540"/>
      <c r="X3" s="2540"/>
      <c r="Y3" s="2540"/>
      <c r="Z3" s="2540"/>
      <c r="AA3" s="1181"/>
      <c r="AB3" s="2288"/>
      <c r="AC3" s="2553"/>
    </row>
    <row r="4" spans="1:29" s="184" customFormat="1" ht="21.75" customHeight="1" thickBot="1">
      <c r="A4" s="2549"/>
      <c r="B4" s="2550"/>
      <c r="C4" s="2551"/>
      <c r="D4" s="2541"/>
      <c r="E4" s="2542"/>
      <c r="F4" s="2542"/>
      <c r="G4" s="2542"/>
      <c r="H4" s="2542"/>
      <c r="I4" s="2542"/>
      <c r="J4" s="2542"/>
      <c r="K4" s="2542"/>
      <c r="L4" s="2542"/>
      <c r="M4" s="2542"/>
      <c r="N4" s="2542"/>
      <c r="O4" s="2542"/>
      <c r="P4" s="2542"/>
      <c r="Q4" s="2542"/>
      <c r="R4" s="2542"/>
      <c r="S4" s="2542"/>
      <c r="T4" s="2542"/>
      <c r="U4" s="2542"/>
      <c r="V4" s="2542"/>
      <c r="W4" s="2542"/>
      <c r="X4" s="2542"/>
      <c r="Y4" s="2542"/>
      <c r="Z4" s="2542"/>
      <c r="AA4" s="1182"/>
      <c r="AB4" s="2289"/>
      <c r="AC4" s="2554"/>
    </row>
    <row r="5" spans="1:29" s="184" customFormat="1" ht="20.25" customHeight="1">
      <c r="A5" s="2556" t="s">
        <v>2</v>
      </c>
      <c r="B5" s="2557"/>
      <c r="C5" s="2557"/>
      <c r="D5" s="2558"/>
      <c r="E5" s="2558"/>
      <c r="F5" s="2558"/>
      <c r="G5" s="2558"/>
      <c r="H5" s="2558"/>
      <c r="I5" s="2558"/>
      <c r="J5" s="2558"/>
      <c r="K5" s="2558"/>
      <c r="L5" s="2558"/>
      <c r="M5" s="2558"/>
      <c r="N5" s="2558"/>
      <c r="O5" s="2558"/>
      <c r="P5" s="2558"/>
      <c r="Q5" s="2558"/>
      <c r="R5" s="2558"/>
      <c r="S5" s="2558"/>
      <c r="T5" s="2558"/>
      <c r="U5" s="2558"/>
      <c r="V5" s="2558"/>
      <c r="W5" s="2558"/>
      <c r="X5" s="2558"/>
      <c r="Y5" s="2558"/>
      <c r="Z5" s="2558"/>
      <c r="AA5" s="2558"/>
      <c r="AB5" s="2558"/>
      <c r="AC5" s="2559"/>
    </row>
    <row r="6" spans="1:29" s="184" customFormat="1" ht="15.75" customHeight="1">
      <c r="A6" s="2560" t="s">
        <v>3</v>
      </c>
      <c r="B6" s="2558"/>
      <c r="C6" s="2558"/>
      <c r="D6" s="2558"/>
      <c r="E6" s="2558"/>
      <c r="F6" s="2558"/>
      <c r="G6" s="2558"/>
      <c r="H6" s="2558"/>
      <c r="I6" s="2558"/>
      <c r="J6" s="2558"/>
      <c r="K6" s="2558"/>
      <c r="L6" s="2558"/>
      <c r="M6" s="2558"/>
      <c r="N6" s="2558"/>
      <c r="O6" s="2558"/>
      <c r="P6" s="2558"/>
      <c r="Q6" s="2558"/>
      <c r="R6" s="2558"/>
      <c r="S6" s="2558"/>
      <c r="T6" s="2558"/>
      <c r="U6" s="2558"/>
      <c r="V6" s="2558"/>
      <c r="W6" s="2558"/>
      <c r="X6" s="2558"/>
      <c r="Y6" s="2558"/>
      <c r="Z6" s="2558"/>
      <c r="AA6" s="2558"/>
      <c r="AB6" s="2558"/>
      <c r="AC6" s="2559"/>
    </row>
    <row r="7" spans="1:29" s="184" customFormat="1" ht="15.75" customHeight="1">
      <c r="A7" s="2560"/>
      <c r="B7" s="2558"/>
      <c r="C7" s="2558"/>
      <c r="D7" s="2558"/>
      <c r="E7" s="2558"/>
      <c r="F7" s="2558"/>
      <c r="G7" s="2558"/>
      <c r="H7" s="2558"/>
      <c r="I7" s="2558"/>
      <c r="J7" s="2558"/>
      <c r="K7" s="2558"/>
      <c r="L7" s="2558"/>
      <c r="M7" s="2558"/>
      <c r="N7" s="2558"/>
      <c r="O7" s="2558"/>
      <c r="P7" s="2558"/>
      <c r="Q7" s="2558"/>
      <c r="R7" s="2558"/>
      <c r="S7" s="2558"/>
      <c r="T7" s="2558"/>
      <c r="U7" s="2558"/>
      <c r="V7" s="2558"/>
      <c r="W7" s="2558"/>
      <c r="X7" s="2558"/>
      <c r="Y7" s="2558"/>
      <c r="Z7" s="2558"/>
      <c r="AA7" s="2558"/>
      <c r="AB7" s="2558"/>
      <c r="AC7" s="2559"/>
    </row>
    <row r="8" spans="1:29" s="184" customFormat="1" ht="15.75" customHeight="1">
      <c r="A8" s="2560" t="s">
        <v>4</v>
      </c>
      <c r="B8" s="2558"/>
      <c r="C8" s="2558"/>
      <c r="D8" s="2558"/>
      <c r="E8" s="2558"/>
      <c r="F8" s="2558"/>
      <c r="G8" s="2558"/>
      <c r="H8" s="2558"/>
      <c r="I8" s="2558"/>
      <c r="J8" s="2558"/>
      <c r="K8" s="2558"/>
      <c r="L8" s="2558"/>
      <c r="M8" s="2558"/>
      <c r="N8" s="2558"/>
      <c r="O8" s="2558"/>
      <c r="P8" s="2558"/>
      <c r="Q8" s="2558"/>
      <c r="R8" s="2558"/>
      <c r="S8" s="2558"/>
      <c r="T8" s="2558"/>
      <c r="U8" s="2558"/>
      <c r="V8" s="2558"/>
      <c r="W8" s="2558"/>
      <c r="X8" s="2558"/>
      <c r="Y8" s="2558"/>
      <c r="Z8" s="2558"/>
      <c r="AA8" s="2558"/>
      <c r="AB8" s="2558"/>
      <c r="AC8" s="2559"/>
    </row>
    <row r="9" spans="1:29" s="184" customFormat="1" ht="15.75" customHeight="1" thickBot="1">
      <c r="A9" s="2561" t="s">
        <v>1563</v>
      </c>
      <c r="B9" s="2562"/>
      <c r="C9" s="2562"/>
      <c r="D9" s="2562"/>
      <c r="E9" s="2562"/>
      <c r="F9" s="2562"/>
      <c r="G9" s="2562"/>
      <c r="H9" s="2562"/>
      <c r="I9" s="2562"/>
      <c r="J9" s="2562"/>
      <c r="K9" s="2562"/>
      <c r="L9" s="2562"/>
      <c r="M9" s="2562"/>
      <c r="N9" s="2562"/>
      <c r="O9" s="2562"/>
      <c r="P9" s="2562"/>
      <c r="Q9" s="2562"/>
      <c r="R9" s="2562"/>
      <c r="S9" s="2562"/>
      <c r="T9" s="2562"/>
      <c r="U9" s="2562"/>
      <c r="V9" s="2562"/>
      <c r="W9" s="2562"/>
      <c r="X9" s="2562"/>
      <c r="Y9" s="2562"/>
      <c r="Z9" s="2562"/>
      <c r="AA9" s="2562"/>
      <c r="AB9" s="2562"/>
      <c r="AC9" s="2563"/>
    </row>
    <row r="10" spans="1:29" s="184" customFormat="1" ht="9" customHeight="1" thickBot="1">
      <c r="A10" s="185"/>
      <c r="B10" s="186"/>
      <c r="C10" s="187"/>
      <c r="D10" s="187"/>
      <c r="E10" s="187"/>
      <c r="F10" s="188"/>
      <c r="G10" s="187"/>
      <c r="H10" s="1360"/>
      <c r="I10" s="189"/>
      <c r="J10" s="187"/>
      <c r="K10" s="190"/>
      <c r="L10" s="190"/>
      <c r="M10" s="187"/>
      <c r="N10" s="187"/>
      <c r="O10" s="187"/>
      <c r="P10" s="187"/>
      <c r="Q10" s="187"/>
      <c r="R10" s="187"/>
      <c r="S10" s="187"/>
      <c r="T10" s="187"/>
      <c r="U10" s="187"/>
      <c r="V10" s="187"/>
      <c r="W10" s="187"/>
      <c r="X10" s="187"/>
      <c r="Y10" s="191"/>
      <c r="Z10" s="192"/>
      <c r="AA10" s="192"/>
      <c r="AB10" s="192"/>
      <c r="AC10" s="193"/>
    </row>
    <row r="11" spans="1:29" s="711" customFormat="1" ht="26.25" customHeight="1" thickBot="1">
      <c r="A11" s="2567" t="s">
        <v>5</v>
      </c>
      <c r="B11" s="2567"/>
      <c r="C11" s="2567"/>
      <c r="D11" s="1183"/>
      <c r="E11" s="2568" t="s">
        <v>1753</v>
      </c>
      <c r="F11" s="2569"/>
      <c r="G11" s="2569"/>
      <c r="H11" s="2569"/>
      <c r="I11" s="2569"/>
      <c r="J11" s="2569"/>
      <c r="K11" s="2569"/>
      <c r="L11" s="2569"/>
      <c r="M11" s="2569"/>
      <c r="N11" s="2569"/>
      <c r="O11" s="2569"/>
      <c r="P11" s="2569"/>
      <c r="Q11" s="2569"/>
      <c r="R11" s="2569"/>
      <c r="S11" s="2569"/>
      <c r="T11" s="2569"/>
      <c r="U11" s="2569"/>
      <c r="V11" s="2569"/>
      <c r="W11" s="2569"/>
      <c r="X11" s="2569"/>
      <c r="Y11" s="2569"/>
      <c r="Z11" s="2570"/>
      <c r="AA11" s="2570"/>
      <c r="AB11" s="2570"/>
      <c r="AC11" s="2571"/>
    </row>
    <row r="12" spans="1:29" s="187" customFormat="1" ht="9.75" customHeight="1" thickBot="1">
      <c r="A12" s="185"/>
      <c r="B12" s="186"/>
      <c r="F12" s="188"/>
      <c r="H12" s="1360"/>
      <c r="I12" s="189"/>
      <c r="K12" s="190"/>
      <c r="L12" s="190"/>
      <c r="Y12" s="191"/>
      <c r="Z12" s="192"/>
      <c r="AA12" s="192"/>
      <c r="AB12" s="192"/>
      <c r="AC12" s="193"/>
    </row>
    <row r="13" spans="1:29" s="194" customFormat="1" ht="21" customHeight="1" thickBot="1">
      <c r="A13" s="2572" t="s">
        <v>7</v>
      </c>
      <c r="B13" s="2573"/>
      <c r="C13" s="2573"/>
      <c r="D13" s="1340"/>
      <c r="E13" s="2572" t="s">
        <v>84</v>
      </c>
      <c r="F13" s="2573"/>
      <c r="G13" s="2573"/>
      <c r="H13" s="2573"/>
      <c r="I13" s="2573"/>
      <c r="J13" s="2573"/>
      <c r="K13" s="2573"/>
      <c r="L13" s="2573"/>
      <c r="M13" s="2573"/>
      <c r="N13" s="2573"/>
      <c r="O13" s="2573"/>
      <c r="P13" s="2573"/>
      <c r="Q13" s="2573"/>
      <c r="R13" s="2573"/>
      <c r="S13" s="2573"/>
      <c r="T13" s="2573"/>
      <c r="U13" s="2573"/>
      <c r="V13" s="2573"/>
      <c r="W13" s="2573"/>
      <c r="X13" s="2573"/>
      <c r="Y13" s="2573"/>
      <c r="Z13" s="2574"/>
      <c r="AA13" s="2574"/>
      <c r="AB13" s="2574"/>
      <c r="AC13" s="2575"/>
    </row>
    <row r="14" spans="1:29" s="197" customFormat="1" ht="13.5" customHeight="1" thickBot="1">
      <c r="A14" s="1184"/>
      <c r="B14" s="195"/>
      <c r="C14" s="195"/>
      <c r="D14" s="195"/>
      <c r="E14" s="195"/>
      <c r="F14" s="195"/>
      <c r="G14" s="195"/>
      <c r="H14" s="1361"/>
      <c r="I14" s="195"/>
      <c r="J14" s="195"/>
      <c r="K14" s="195"/>
      <c r="L14" s="195"/>
      <c r="M14" s="195"/>
      <c r="N14" s="195"/>
      <c r="O14" s="195"/>
      <c r="P14" s="195"/>
      <c r="Q14" s="195"/>
      <c r="R14" s="195"/>
      <c r="S14" s="195"/>
      <c r="T14" s="195"/>
      <c r="U14" s="195"/>
      <c r="V14" s="195"/>
      <c r="W14" s="195"/>
      <c r="X14" s="195"/>
      <c r="Y14" s="195"/>
      <c r="Z14" s="196"/>
      <c r="AA14" s="196"/>
      <c r="AB14" s="196"/>
      <c r="AC14" s="1344"/>
    </row>
    <row r="15" spans="1:31" s="1359" customFormat="1" ht="54" customHeight="1" thickBot="1">
      <c r="A15" s="1185" t="s">
        <v>9</v>
      </c>
      <c r="B15" s="402" t="s">
        <v>10</v>
      </c>
      <c r="C15" s="402" t="s">
        <v>11</v>
      </c>
      <c r="D15" s="1186" t="s">
        <v>12</v>
      </c>
      <c r="E15" s="1187" t="s">
        <v>13</v>
      </c>
      <c r="F15" s="402" t="s">
        <v>14</v>
      </c>
      <c r="G15" s="402" t="s">
        <v>15</v>
      </c>
      <c r="H15" s="402" t="s">
        <v>16</v>
      </c>
      <c r="I15" s="402" t="s">
        <v>17</v>
      </c>
      <c r="J15" s="402" t="s">
        <v>86</v>
      </c>
      <c r="K15" s="402" t="s">
        <v>19</v>
      </c>
      <c r="L15" s="402" t="s">
        <v>20</v>
      </c>
      <c r="M15" s="1188" t="s">
        <v>21</v>
      </c>
      <c r="N15" s="1188" t="s">
        <v>22</v>
      </c>
      <c r="O15" s="1188" t="s">
        <v>23</v>
      </c>
      <c r="P15" s="1188" t="s">
        <v>24</v>
      </c>
      <c r="Q15" s="1188" t="s">
        <v>25</v>
      </c>
      <c r="R15" s="1188" t="s">
        <v>26</v>
      </c>
      <c r="S15" s="1188" t="s">
        <v>27</v>
      </c>
      <c r="T15" s="1188" t="s">
        <v>28</v>
      </c>
      <c r="U15" s="1188" t="s">
        <v>29</v>
      </c>
      <c r="V15" s="1188" t="s">
        <v>30</v>
      </c>
      <c r="W15" s="1188" t="s">
        <v>31</v>
      </c>
      <c r="X15" s="1188" t="s">
        <v>32</v>
      </c>
      <c r="Y15" s="402" t="s">
        <v>33</v>
      </c>
      <c r="Z15" s="402" t="s">
        <v>34</v>
      </c>
      <c r="AA15" s="402" t="s">
        <v>300</v>
      </c>
      <c r="AB15" s="402" t="s">
        <v>1384</v>
      </c>
      <c r="AC15" s="1189" t="s">
        <v>87</v>
      </c>
      <c r="AD15" s="1867" t="s">
        <v>1774</v>
      </c>
      <c r="AE15" s="1867" t="s">
        <v>1775</v>
      </c>
    </row>
    <row r="16" spans="1:31" ht="59.25" customHeight="1">
      <c r="A16" s="2587">
        <v>1</v>
      </c>
      <c r="B16" s="2587" t="s">
        <v>97</v>
      </c>
      <c r="C16" s="2591" t="s">
        <v>301</v>
      </c>
      <c r="D16" s="704" t="s">
        <v>1628</v>
      </c>
      <c r="E16" s="540" t="s">
        <v>1573</v>
      </c>
      <c r="F16" s="540">
        <v>1</v>
      </c>
      <c r="G16" s="540" t="s">
        <v>796</v>
      </c>
      <c r="H16" s="692" t="s">
        <v>1572</v>
      </c>
      <c r="I16" s="659">
        <v>0.1428</v>
      </c>
      <c r="J16" s="540" t="s">
        <v>797</v>
      </c>
      <c r="K16" s="660">
        <v>42795</v>
      </c>
      <c r="L16" s="660">
        <v>43084</v>
      </c>
      <c r="M16" s="2555"/>
      <c r="N16" s="2555"/>
      <c r="O16" s="2555"/>
      <c r="P16" s="2555"/>
      <c r="Q16" s="2555"/>
      <c r="R16" s="2555"/>
      <c r="S16" s="2555"/>
      <c r="T16" s="2555"/>
      <c r="U16" s="2555"/>
      <c r="V16" s="2555"/>
      <c r="W16" s="1277"/>
      <c r="X16" s="1277">
        <v>1</v>
      </c>
      <c r="Y16" s="658">
        <f>SUM(M16:X16)</f>
        <v>1</v>
      </c>
      <c r="Z16" s="1479">
        <v>500000000</v>
      </c>
      <c r="AA16" s="1479">
        <v>40000000</v>
      </c>
      <c r="AB16" s="661" t="s">
        <v>302</v>
      </c>
      <c r="AC16" s="1799"/>
      <c r="AD16" s="1877">
        <v>1</v>
      </c>
      <c r="AE16" s="1878">
        <v>1</v>
      </c>
    </row>
    <row r="17" spans="1:31" ht="51.75" customHeight="1">
      <c r="A17" s="2588"/>
      <c r="B17" s="2588"/>
      <c r="C17" s="2592"/>
      <c r="D17" s="704" t="s">
        <v>1574</v>
      </c>
      <c r="E17" s="540" t="s">
        <v>303</v>
      </c>
      <c r="F17" s="540">
        <v>1</v>
      </c>
      <c r="G17" s="540" t="s">
        <v>304</v>
      </c>
      <c r="H17" s="692" t="s">
        <v>1572</v>
      </c>
      <c r="I17" s="659">
        <v>0.1428</v>
      </c>
      <c r="J17" s="540" t="s">
        <v>305</v>
      </c>
      <c r="K17" s="660">
        <v>42736</v>
      </c>
      <c r="L17" s="660">
        <v>43100</v>
      </c>
      <c r="M17" s="2564"/>
      <c r="N17" s="2564"/>
      <c r="O17" s="2564"/>
      <c r="P17" s="2564"/>
      <c r="Q17" s="2564"/>
      <c r="R17" s="2564"/>
      <c r="S17" s="2564"/>
      <c r="T17" s="2564"/>
      <c r="U17" s="2564"/>
      <c r="V17" s="2564"/>
      <c r="W17" s="2576">
        <v>1</v>
      </c>
      <c r="X17" s="2576"/>
      <c r="Y17" s="658">
        <f>SUM(M17:X17)</f>
        <v>1</v>
      </c>
      <c r="Z17" s="1479"/>
      <c r="AA17" s="1479">
        <v>11907138</v>
      </c>
      <c r="AB17" s="661"/>
      <c r="AC17" s="1799"/>
      <c r="AD17" s="1877">
        <v>1</v>
      </c>
      <c r="AE17" s="1878">
        <v>1</v>
      </c>
    </row>
    <row r="18" spans="1:31" ht="78.75" customHeight="1">
      <c r="A18" s="2588"/>
      <c r="B18" s="2588"/>
      <c r="C18" s="2592"/>
      <c r="D18" s="704" t="s">
        <v>306</v>
      </c>
      <c r="E18" s="540" t="s">
        <v>307</v>
      </c>
      <c r="F18" s="663">
        <v>2</v>
      </c>
      <c r="G18" s="540" t="s">
        <v>1575</v>
      </c>
      <c r="H18" s="692" t="s">
        <v>1572</v>
      </c>
      <c r="I18" s="659">
        <v>0.1428</v>
      </c>
      <c r="J18" s="540" t="s">
        <v>308</v>
      </c>
      <c r="K18" s="660">
        <v>42736</v>
      </c>
      <c r="L18" s="660">
        <v>43039</v>
      </c>
      <c r="M18" s="1277"/>
      <c r="N18" s="1277"/>
      <c r="O18" s="1277"/>
      <c r="P18" s="1277"/>
      <c r="Q18" s="1277"/>
      <c r="R18" s="1277"/>
      <c r="S18" s="1277"/>
      <c r="T18" s="1277">
        <v>1</v>
      </c>
      <c r="U18" s="1277"/>
      <c r="V18" s="1277"/>
      <c r="W18" s="1277">
        <v>1</v>
      </c>
      <c r="X18" s="1277"/>
      <c r="Y18" s="690">
        <f>SUM(M18:X18)</f>
        <v>2</v>
      </c>
      <c r="Z18" s="1479">
        <v>0</v>
      </c>
      <c r="AA18" s="1479">
        <v>0</v>
      </c>
      <c r="AB18" s="661"/>
      <c r="AC18" s="1799"/>
      <c r="AD18" s="1877">
        <v>1</v>
      </c>
      <c r="AE18" s="1878">
        <v>1</v>
      </c>
    </row>
    <row r="19" spans="1:31" ht="60">
      <c r="A19" s="2589"/>
      <c r="B19" s="2589"/>
      <c r="C19" s="2593"/>
      <c r="D19" s="707" t="s">
        <v>309</v>
      </c>
      <c r="E19" s="657" t="s">
        <v>310</v>
      </c>
      <c r="F19" s="657">
        <v>12</v>
      </c>
      <c r="G19" s="657" t="s">
        <v>311</v>
      </c>
      <c r="H19" s="1351" t="s">
        <v>1580</v>
      </c>
      <c r="I19" s="1345">
        <v>0.1428</v>
      </c>
      <c r="J19" s="657" t="s">
        <v>313</v>
      </c>
      <c r="K19" s="1346">
        <v>42736</v>
      </c>
      <c r="L19" s="1346">
        <v>43099</v>
      </c>
      <c r="M19" s="1347">
        <v>1</v>
      </c>
      <c r="N19" s="1347">
        <v>1</v>
      </c>
      <c r="O19" s="1347">
        <v>1</v>
      </c>
      <c r="P19" s="1347">
        <v>1</v>
      </c>
      <c r="Q19" s="1347">
        <v>1</v>
      </c>
      <c r="R19" s="1347">
        <v>1</v>
      </c>
      <c r="S19" s="1347">
        <v>1</v>
      </c>
      <c r="T19" s="1347">
        <v>1</v>
      </c>
      <c r="U19" s="1347">
        <v>1</v>
      </c>
      <c r="V19" s="1347">
        <v>1</v>
      </c>
      <c r="W19" s="1347">
        <v>1</v>
      </c>
      <c r="X19" s="1347">
        <v>1</v>
      </c>
      <c r="Y19" s="690">
        <f>SUM(M19:X19)</f>
        <v>12</v>
      </c>
      <c r="Z19" s="1479">
        <v>0</v>
      </c>
      <c r="AA19" s="1479">
        <v>0</v>
      </c>
      <c r="AB19" s="661"/>
      <c r="AC19" s="1800" t="s">
        <v>76</v>
      </c>
      <c r="AD19" s="1877">
        <v>1</v>
      </c>
      <c r="AE19" s="1878">
        <v>1</v>
      </c>
    </row>
    <row r="20" spans="1:31" ht="53.25" customHeight="1">
      <c r="A20" s="2588"/>
      <c r="B20" s="2588"/>
      <c r="C20" s="2592"/>
      <c r="D20" s="704" t="s">
        <v>314</v>
      </c>
      <c r="E20" s="540" t="s">
        <v>315</v>
      </c>
      <c r="F20" s="540">
        <v>2</v>
      </c>
      <c r="G20" s="540" t="s">
        <v>316</v>
      </c>
      <c r="H20" s="692" t="s">
        <v>312</v>
      </c>
      <c r="I20" s="659">
        <v>0.1428</v>
      </c>
      <c r="J20" s="540" t="s">
        <v>317</v>
      </c>
      <c r="K20" s="660">
        <v>42736</v>
      </c>
      <c r="L20" s="660">
        <v>43099</v>
      </c>
      <c r="M20" s="664"/>
      <c r="N20" s="664"/>
      <c r="O20" s="664"/>
      <c r="P20" s="664"/>
      <c r="Q20" s="664"/>
      <c r="R20" s="664">
        <v>1</v>
      </c>
      <c r="S20" s="664"/>
      <c r="T20" s="664"/>
      <c r="U20" s="664"/>
      <c r="V20" s="664"/>
      <c r="W20" s="664"/>
      <c r="X20" s="664">
        <v>1</v>
      </c>
      <c r="Y20" s="690">
        <f>SUM(M20:X20)</f>
        <v>2</v>
      </c>
      <c r="Z20" s="1479">
        <v>0</v>
      </c>
      <c r="AA20" s="1479">
        <v>0</v>
      </c>
      <c r="AB20" s="661"/>
      <c r="AC20" s="1800" t="s">
        <v>76</v>
      </c>
      <c r="AD20" s="1877">
        <v>1</v>
      </c>
      <c r="AE20" s="1878">
        <v>1</v>
      </c>
    </row>
    <row r="21" spans="1:31" ht="68.25" customHeight="1">
      <c r="A21" s="2588"/>
      <c r="B21" s="2588"/>
      <c r="C21" s="2592"/>
      <c r="D21" s="705" t="s">
        <v>798</v>
      </c>
      <c r="E21" s="542" t="s">
        <v>303</v>
      </c>
      <c r="F21" s="540">
        <v>1</v>
      </c>
      <c r="G21" s="542" t="s">
        <v>796</v>
      </c>
      <c r="H21" s="692" t="s">
        <v>1576</v>
      </c>
      <c r="I21" s="659">
        <v>0.1428</v>
      </c>
      <c r="J21" s="540" t="s">
        <v>799</v>
      </c>
      <c r="K21" s="667">
        <v>42736</v>
      </c>
      <c r="L21" s="660">
        <v>42916</v>
      </c>
      <c r="M21" s="668"/>
      <c r="N21" s="668"/>
      <c r="O21" s="668"/>
      <c r="P21" s="668"/>
      <c r="Q21" s="668"/>
      <c r="R21" s="664">
        <v>1</v>
      </c>
      <c r="S21" s="668"/>
      <c r="T21" s="668"/>
      <c r="U21" s="668"/>
      <c r="V21" s="668"/>
      <c r="W21" s="668"/>
      <c r="X21" s="668"/>
      <c r="Y21" s="690">
        <v>1</v>
      </c>
      <c r="Z21" s="1479">
        <v>200000000</v>
      </c>
      <c r="AA21" s="1479">
        <v>193600000</v>
      </c>
      <c r="AB21" s="661"/>
      <c r="AC21" s="1800"/>
      <c r="AD21" s="1877" t="s">
        <v>76</v>
      </c>
      <c r="AE21" s="1878">
        <v>1</v>
      </c>
    </row>
    <row r="22" spans="1:31" ht="68.25" customHeight="1" thickBot="1">
      <c r="A22" s="2590"/>
      <c r="B22" s="2590"/>
      <c r="C22" s="2594"/>
      <c r="D22" s="706" t="s">
        <v>803</v>
      </c>
      <c r="E22" s="665" t="s">
        <v>310</v>
      </c>
      <c r="F22" s="1348">
        <v>11</v>
      </c>
      <c r="G22" s="665" t="s">
        <v>804</v>
      </c>
      <c r="H22" s="1351" t="s">
        <v>431</v>
      </c>
      <c r="I22" s="1345">
        <v>0.1428</v>
      </c>
      <c r="J22" s="657" t="s">
        <v>805</v>
      </c>
      <c r="K22" s="1349">
        <v>42736</v>
      </c>
      <c r="L22" s="1349">
        <v>43100</v>
      </c>
      <c r="M22" s="1347"/>
      <c r="N22" s="1347">
        <v>1</v>
      </c>
      <c r="O22" s="1347">
        <v>1</v>
      </c>
      <c r="P22" s="1347">
        <v>1</v>
      </c>
      <c r="Q22" s="1347">
        <v>1</v>
      </c>
      <c r="R22" s="1347">
        <v>1</v>
      </c>
      <c r="S22" s="1347">
        <v>1</v>
      </c>
      <c r="T22" s="1347">
        <v>1</v>
      </c>
      <c r="U22" s="1347">
        <v>1</v>
      </c>
      <c r="V22" s="1347">
        <v>1</v>
      </c>
      <c r="W22" s="1347">
        <v>1</v>
      </c>
      <c r="X22" s="1347">
        <v>1</v>
      </c>
      <c r="Y22" s="1706">
        <f>SUM(M22:X22)</f>
        <v>11</v>
      </c>
      <c r="Z22" s="1707">
        <v>0</v>
      </c>
      <c r="AA22" s="1707">
        <v>0</v>
      </c>
      <c r="AB22" s="1479">
        <v>137939416.52</v>
      </c>
      <c r="AC22" s="1800" t="s">
        <v>52</v>
      </c>
      <c r="AD22" s="1877">
        <v>1</v>
      </c>
      <c r="AE22" s="1878">
        <v>1</v>
      </c>
    </row>
    <row r="23" spans="1:31" ht="22.5" customHeight="1">
      <c r="A23" s="2565" t="s">
        <v>73</v>
      </c>
      <c r="B23" s="2566"/>
      <c r="C23" s="2566"/>
      <c r="D23" s="199"/>
      <c r="E23" s="200"/>
      <c r="F23" s="1415"/>
      <c r="G23" s="1337"/>
      <c r="H23" s="1341"/>
      <c r="I23" s="201">
        <f>SUM(I16:I22)</f>
        <v>0.9996000000000002</v>
      </c>
      <c r="J23" s="1337"/>
      <c r="K23" s="1337"/>
      <c r="L23" s="1337"/>
      <c r="M23" s="1337"/>
      <c r="N23" s="1337"/>
      <c r="O23" s="1337"/>
      <c r="P23" s="1337"/>
      <c r="Q23" s="1337"/>
      <c r="R23" s="1337"/>
      <c r="S23" s="1337"/>
      <c r="T23" s="1337"/>
      <c r="U23" s="1337"/>
      <c r="V23" s="1337"/>
      <c r="W23" s="1337"/>
      <c r="X23" s="1337"/>
      <c r="Y23" s="202"/>
      <c r="Z23" s="203">
        <f>SUM(Z16:Z22)</f>
        <v>700000000</v>
      </c>
      <c r="AA23" s="203"/>
      <c r="AB23" s="203">
        <f>SUM(AB16:AB22)</f>
        <v>137939416.52</v>
      </c>
      <c r="AC23" s="220"/>
      <c r="AD23" s="1879">
        <f>AVERAGE(AD16:AD22)</f>
        <v>1</v>
      </c>
      <c r="AE23" s="1879">
        <f>AVERAGE(AE16:AE22)</f>
        <v>1</v>
      </c>
    </row>
    <row r="24" spans="1:31" ht="22.5" customHeight="1" thickBot="1">
      <c r="A24" s="2577" t="s">
        <v>83</v>
      </c>
      <c r="B24" s="2578"/>
      <c r="C24" s="2578"/>
      <c r="D24" s="204"/>
      <c r="E24" s="1190"/>
      <c r="F24" s="1416"/>
      <c r="G24" s="221"/>
      <c r="H24" s="221"/>
      <c r="I24" s="222">
        <f>I23/1</f>
        <v>0.9996000000000002</v>
      </c>
      <c r="J24" s="1338"/>
      <c r="K24" s="1338"/>
      <c r="L24" s="1338"/>
      <c r="M24" s="1338"/>
      <c r="N24" s="1338"/>
      <c r="O24" s="1338"/>
      <c r="P24" s="1338"/>
      <c r="Q24" s="1338"/>
      <c r="R24" s="1338"/>
      <c r="S24" s="1338"/>
      <c r="T24" s="1338"/>
      <c r="U24" s="1338"/>
      <c r="V24" s="1338"/>
      <c r="W24" s="1338"/>
      <c r="X24" s="1338"/>
      <c r="Y24" s="223"/>
      <c r="Z24" s="224">
        <f>+Z23</f>
        <v>700000000</v>
      </c>
      <c r="AA24" s="224"/>
      <c r="AB24" s="224">
        <f>SUM(AB23)</f>
        <v>137939416.52</v>
      </c>
      <c r="AC24" s="225"/>
      <c r="AD24" s="1880">
        <v>1</v>
      </c>
      <c r="AE24" s="1880">
        <v>1</v>
      </c>
    </row>
    <row r="25" spans="1:29" ht="15" customHeight="1">
      <c r="A25" s="2579"/>
      <c r="B25" s="2580"/>
      <c r="C25" s="2580"/>
      <c r="D25" s="2581"/>
      <c r="E25" s="2580"/>
      <c r="F25" s="2580"/>
      <c r="G25" s="2580"/>
      <c r="H25" s="2580"/>
      <c r="I25" s="2580"/>
      <c r="J25" s="2580"/>
      <c r="K25" s="2580"/>
      <c r="L25" s="2580"/>
      <c r="M25" s="2580"/>
      <c r="N25" s="2580"/>
      <c r="O25" s="2580"/>
      <c r="P25" s="2580"/>
      <c r="Q25" s="2580"/>
      <c r="R25" s="2580"/>
      <c r="S25" s="2580"/>
      <c r="T25" s="2580"/>
      <c r="U25" s="2580"/>
      <c r="V25" s="2580"/>
      <c r="W25" s="2580"/>
      <c r="X25" s="2580"/>
      <c r="Y25" s="2580"/>
      <c r="Z25" s="2580"/>
      <c r="AA25" s="2580"/>
      <c r="AB25" s="2580"/>
      <c r="AC25" s="2582"/>
    </row>
    <row r="26" spans="1:29" ht="26.25" customHeight="1">
      <c r="A26" s="2583" t="s">
        <v>7</v>
      </c>
      <c r="B26" s="2584"/>
      <c r="C26" s="2584"/>
      <c r="D26" s="1343"/>
      <c r="E26" s="2584" t="s">
        <v>84</v>
      </c>
      <c r="F26" s="2584"/>
      <c r="G26" s="2584"/>
      <c r="H26" s="2584"/>
      <c r="I26" s="2584"/>
      <c r="J26" s="2584"/>
      <c r="K26" s="2584"/>
      <c r="L26" s="2584"/>
      <c r="M26" s="2584"/>
      <c r="N26" s="2584"/>
      <c r="O26" s="2584"/>
      <c r="P26" s="2584"/>
      <c r="Q26" s="2584"/>
      <c r="R26" s="2584"/>
      <c r="S26" s="2584"/>
      <c r="T26" s="2584"/>
      <c r="U26" s="2584"/>
      <c r="V26" s="2584"/>
      <c r="W26" s="2584"/>
      <c r="X26" s="2584"/>
      <c r="Y26" s="2584"/>
      <c r="Z26" s="2585"/>
      <c r="AA26" s="2585"/>
      <c r="AB26" s="2585"/>
      <c r="AC26" s="2586"/>
    </row>
    <row r="27" spans="1:29" s="406" customFormat="1" ht="14.25" customHeight="1" thickBot="1">
      <c r="A27" s="1191"/>
      <c r="B27" s="405"/>
      <c r="C27" s="405"/>
      <c r="D27" s="405"/>
      <c r="E27" s="405"/>
      <c r="F27" s="1278"/>
      <c r="G27" s="405"/>
      <c r="H27" s="1362"/>
      <c r="I27" s="405"/>
      <c r="J27" s="405"/>
      <c r="K27" s="405"/>
      <c r="L27" s="405"/>
      <c r="M27" s="405"/>
      <c r="N27" s="405"/>
      <c r="O27" s="405"/>
      <c r="P27" s="405"/>
      <c r="Q27" s="405"/>
      <c r="R27" s="405"/>
      <c r="S27" s="405"/>
      <c r="T27" s="405"/>
      <c r="U27" s="405"/>
      <c r="V27" s="405"/>
      <c r="W27" s="405"/>
      <c r="X27" s="405"/>
      <c r="Y27" s="1278"/>
      <c r="Z27" s="405"/>
      <c r="AA27" s="405"/>
      <c r="AB27" s="405"/>
      <c r="AC27" s="1192"/>
    </row>
    <row r="28" spans="1:31" s="1359" customFormat="1" ht="36.75" thickBot="1">
      <c r="A28" s="1193" t="s">
        <v>9</v>
      </c>
      <c r="B28" s="1194" t="s">
        <v>10</v>
      </c>
      <c r="C28" s="1194" t="s">
        <v>11</v>
      </c>
      <c r="D28" s="1194"/>
      <c r="E28" s="1194" t="s">
        <v>13</v>
      </c>
      <c r="F28" s="1195" t="s">
        <v>14</v>
      </c>
      <c r="G28" s="1194" t="s">
        <v>15</v>
      </c>
      <c r="H28" s="1194" t="s">
        <v>16</v>
      </c>
      <c r="I28" s="1196" t="s">
        <v>17</v>
      </c>
      <c r="J28" s="1194" t="s">
        <v>86</v>
      </c>
      <c r="K28" s="1194" t="s">
        <v>19</v>
      </c>
      <c r="L28" s="1194" t="s">
        <v>20</v>
      </c>
      <c r="M28" s="1197" t="s">
        <v>21</v>
      </c>
      <c r="N28" s="1197" t="s">
        <v>22</v>
      </c>
      <c r="O28" s="1197" t="s">
        <v>23</v>
      </c>
      <c r="P28" s="1197" t="s">
        <v>24</v>
      </c>
      <c r="Q28" s="1197" t="s">
        <v>25</v>
      </c>
      <c r="R28" s="1197" t="s">
        <v>26</v>
      </c>
      <c r="S28" s="1197" t="s">
        <v>27</v>
      </c>
      <c r="T28" s="1197" t="s">
        <v>28</v>
      </c>
      <c r="U28" s="1197" t="s">
        <v>29</v>
      </c>
      <c r="V28" s="1197" t="s">
        <v>30</v>
      </c>
      <c r="W28" s="1197" t="s">
        <v>31</v>
      </c>
      <c r="X28" s="1197" t="s">
        <v>32</v>
      </c>
      <c r="Y28" s="1198" t="s">
        <v>33</v>
      </c>
      <c r="Z28" s="1199" t="s">
        <v>318</v>
      </c>
      <c r="AA28" s="402"/>
      <c r="AB28" s="402" t="s">
        <v>1384</v>
      </c>
      <c r="AC28" s="1200" t="s">
        <v>87</v>
      </c>
      <c r="AD28" s="1867" t="s">
        <v>1774</v>
      </c>
      <c r="AE28" s="1867" t="s">
        <v>1775</v>
      </c>
    </row>
    <row r="29" spans="1:31" ht="45">
      <c r="A29" s="2596">
        <v>2</v>
      </c>
      <c r="B29" s="2596" t="s">
        <v>179</v>
      </c>
      <c r="C29" s="2599" t="s">
        <v>180</v>
      </c>
      <c r="D29" s="706" t="s">
        <v>319</v>
      </c>
      <c r="E29" s="657" t="s">
        <v>320</v>
      </c>
      <c r="F29" s="665">
        <v>1</v>
      </c>
      <c r="G29" s="665" t="s">
        <v>321</v>
      </c>
      <c r="H29" s="1363" t="s">
        <v>1591</v>
      </c>
      <c r="I29" s="671">
        <v>0.0666</v>
      </c>
      <c r="J29" s="665" t="s">
        <v>322</v>
      </c>
      <c r="K29" s="1349">
        <v>42736</v>
      </c>
      <c r="L29" s="1349">
        <v>42794</v>
      </c>
      <c r="M29" s="674"/>
      <c r="N29" s="674"/>
      <c r="O29" s="674">
        <v>1</v>
      </c>
      <c r="P29" s="674"/>
      <c r="Q29" s="674"/>
      <c r="R29" s="674"/>
      <c r="S29" s="674"/>
      <c r="T29" s="674"/>
      <c r="U29" s="672"/>
      <c r="V29" s="672"/>
      <c r="W29" s="672"/>
      <c r="X29" s="672"/>
      <c r="Y29" s="673">
        <f>SUM(M29:X29)</f>
        <v>1</v>
      </c>
      <c r="Z29" s="1336">
        <v>0</v>
      </c>
      <c r="AA29" s="1336">
        <v>0</v>
      </c>
      <c r="AB29" s="1336"/>
      <c r="AC29" s="1801" t="s">
        <v>76</v>
      </c>
      <c r="AD29" s="1878" t="s">
        <v>76</v>
      </c>
      <c r="AE29" s="1878">
        <v>1</v>
      </c>
    </row>
    <row r="30" spans="1:31" ht="60">
      <c r="A30" s="2597"/>
      <c r="B30" s="2597"/>
      <c r="C30" s="2600"/>
      <c r="D30" s="706" t="s">
        <v>323</v>
      </c>
      <c r="E30" s="657" t="s">
        <v>324</v>
      </c>
      <c r="F30" s="665">
        <v>1</v>
      </c>
      <c r="G30" s="665" t="s">
        <v>325</v>
      </c>
      <c r="H30" s="1363" t="s">
        <v>1571</v>
      </c>
      <c r="I30" s="671">
        <v>0.0666</v>
      </c>
      <c r="J30" s="665" t="s">
        <v>326</v>
      </c>
      <c r="K30" s="1349">
        <v>42736</v>
      </c>
      <c r="L30" s="1349">
        <v>42794</v>
      </c>
      <c r="M30" s="674">
        <v>1</v>
      </c>
      <c r="N30" s="674"/>
      <c r="O30" s="674"/>
      <c r="P30" s="674"/>
      <c r="Q30" s="674"/>
      <c r="R30" s="674"/>
      <c r="S30" s="674"/>
      <c r="T30" s="674"/>
      <c r="U30" s="672"/>
      <c r="V30" s="672"/>
      <c r="W30" s="672"/>
      <c r="X30" s="672"/>
      <c r="Y30" s="673">
        <f aca="true" t="shared" si="0" ref="Y30:Y43">SUM(M30:X30)</f>
        <v>1</v>
      </c>
      <c r="Z30" s="1336">
        <v>0</v>
      </c>
      <c r="AA30" s="1479">
        <v>0</v>
      </c>
      <c r="AB30" s="1336"/>
      <c r="AC30" s="1801" t="s">
        <v>76</v>
      </c>
      <c r="AD30" s="1878" t="s">
        <v>76</v>
      </c>
      <c r="AE30" s="1878">
        <v>1</v>
      </c>
    </row>
    <row r="31" spans="1:31" ht="66" customHeight="1">
      <c r="A31" s="2597"/>
      <c r="B31" s="2597"/>
      <c r="C31" s="2600"/>
      <c r="D31" s="706" t="s">
        <v>327</v>
      </c>
      <c r="E31" s="657" t="s">
        <v>328</v>
      </c>
      <c r="F31" s="665">
        <v>12</v>
      </c>
      <c r="G31" s="665" t="s">
        <v>329</v>
      </c>
      <c r="H31" s="1363" t="s">
        <v>1592</v>
      </c>
      <c r="I31" s="671">
        <v>0.0666</v>
      </c>
      <c r="J31" s="665" t="s">
        <v>330</v>
      </c>
      <c r="K31" s="1349">
        <v>42736</v>
      </c>
      <c r="L31" s="1349">
        <v>43100</v>
      </c>
      <c r="M31" s="674">
        <v>1</v>
      </c>
      <c r="N31" s="674">
        <v>1</v>
      </c>
      <c r="O31" s="674">
        <v>1</v>
      </c>
      <c r="P31" s="674">
        <v>1</v>
      </c>
      <c r="Q31" s="674">
        <v>1</v>
      </c>
      <c r="R31" s="674">
        <v>1</v>
      </c>
      <c r="S31" s="674">
        <v>1</v>
      </c>
      <c r="T31" s="674">
        <v>1</v>
      </c>
      <c r="U31" s="674">
        <v>1</v>
      </c>
      <c r="V31" s="674">
        <v>1</v>
      </c>
      <c r="W31" s="674">
        <v>1</v>
      </c>
      <c r="X31" s="674">
        <v>1</v>
      </c>
      <c r="Y31" s="673">
        <f t="shared" si="0"/>
        <v>12</v>
      </c>
      <c r="Z31" s="1336">
        <v>0</v>
      </c>
      <c r="AA31" s="1479">
        <v>0</v>
      </c>
      <c r="AB31" s="1336"/>
      <c r="AC31" s="1801" t="s">
        <v>76</v>
      </c>
      <c r="AD31" s="1878">
        <v>1</v>
      </c>
      <c r="AE31" s="1878">
        <v>1</v>
      </c>
    </row>
    <row r="32" spans="1:31" ht="69.75" customHeight="1">
      <c r="A32" s="2597"/>
      <c r="B32" s="2597"/>
      <c r="C32" s="2600"/>
      <c r="D32" s="706" t="s">
        <v>331</v>
      </c>
      <c r="E32" s="657" t="s">
        <v>166</v>
      </c>
      <c r="F32" s="665">
        <v>12</v>
      </c>
      <c r="G32" s="665" t="s">
        <v>329</v>
      </c>
      <c r="H32" s="1363" t="s">
        <v>352</v>
      </c>
      <c r="I32" s="671">
        <v>0.0666</v>
      </c>
      <c r="J32" s="665" t="s">
        <v>332</v>
      </c>
      <c r="K32" s="1349">
        <v>42736</v>
      </c>
      <c r="L32" s="1349">
        <v>43100</v>
      </c>
      <c r="M32" s="674">
        <v>1</v>
      </c>
      <c r="N32" s="674">
        <v>1</v>
      </c>
      <c r="O32" s="674">
        <v>1</v>
      </c>
      <c r="P32" s="674">
        <v>1</v>
      </c>
      <c r="Q32" s="674">
        <v>1</v>
      </c>
      <c r="R32" s="674">
        <v>1</v>
      </c>
      <c r="S32" s="674">
        <v>1</v>
      </c>
      <c r="T32" s="674">
        <v>1</v>
      </c>
      <c r="U32" s="674">
        <v>1</v>
      </c>
      <c r="V32" s="674">
        <v>1</v>
      </c>
      <c r="W32" s="674">
        <v>1</v>
      </c>
      <c r="X32" s="674">
        <v>1</v>
      </c>
      <c r="Y32" s="673">
        <f t="shared" si="0"/>
        <v>12</v>
      </c>
      <c r="Z32" s="1336">
        <v>0</v>
      </c>
      <c r="AA32" s="1479">
        <v>0</v>
      </c>
      <c r="AB32" s="1336"/>
      <c r="AC32" s="1801" t="s">
        <v>76</v>
      </c>
      <c r="AD32" s="1878">
        <v>1</v>
      </c>
      <c r="AE32" s="1878">
        <v>1</v>
      </c>
    </row>
    <row r="33" spans="1:31" ht="45">
      <c r="A33" s="2597"/>
      <c r="B33" s="2597"/>
      <c r="C33" s="2600"/>
      <c r="D33" s="706" t="s">
        <v>333</v>
      </c>
      <c r="E33" s="657" t="s">
        <v>166</v>
      </c>
      <c r="F33" s="665">
        <v>12</v>
      </c>
      <c r="G33" s="665" t="s">
        <v>334</v>
      </c>
      <c r="H33" s="1363" t="s">
        <v>352</v>
      </c>
      <c r="I33" s="671">
        <v>0.0666</v>
      </c>
      <c r="J33" s="665" t="s">
        <v>335</v>
      </c>
      <c r="K33" s="1349">
        <v>42736</v>
      </c>
      <c r="L33" s="1349">
        <v>43100</v>
      </c>
      <c r="M33" s="674">
        <v>1</v>
      </c>
      <c r="N33" s="674">
        <v>1</v>
      </c>
      <c r="O33" s="674">
        <v>1</v>
      </c>
      <c r="P33" s="674">
        <v>1</v>
      </c>
      <c r="Q33" s="674">
        <v>1</v>
      </c>
      <c r="R33" s="674">
        <v>1</v>
      </c>
      <c r="S33" s="674">
        <v>1</v>
      </c>
      <c r="T33" s="674">
        <v>1</v>
      </c>
      <c r="U33" s="672">
        <v>1</v>
      </c>
      <c r="V33" s="672">
        <v>1</v>
      </c>
      <c r="W33" s="672">
        <v>1</v>
      </c>
      <c r="X33" s="672">
        <v>1</v>
      </c>
      <c r="Y33" s="673">
        <f t="shared" si="0"/>
        <v>12</v>
      </c>
      <c r="Z33" s="675">
        <v>0</v>
      </c>
      <c r="AA33" s="1479">
        <v>0</v>
      </c>
      <c r="AB33" s="675"/>
      <c r="AC33" s="1801" t="s">
        <v>76</v>
      </c>
      <c r="AD33" s="1878">
        <v>1</v>
      </c>
      <c r="AE33" s="1878">
        <v>1</v>
      </c>
    </row>
    <row r="34" spans="1:31" ht="45">
      <c r="A34" s="2597"/>
      <c r="B34" s="2597"/>
      <c r="C34" s="2600"/>
      <c r="D34" s="706" t="s">
        <v>336</v>
      </c>
      <c r="E34" s="657" t="s">
        <v>337</v>
      </c>
      <c r="F34" s="665">
        <v>1</v>
      </c>
      <c r="G34" s="665" t="s">
        <v>338</v>
      </c>
      <c r="H34" s="1363" t="s">
        <v>1592</v>
      </c>
      <c r="I34" s="671">
        <v>0.0666</v>
      </c>
      <c r="J34" s="665" t="s">
        <v>339</v>
      </c>
      <c r="K34" s="1349">
        <v>42736</v>
      </c>
      <c r="L34" s="1349">
        <v>43100</v>
      </c>
      <c r="M34" s="674">
        <v>1</v>
      </c>
      <c r="N34" s="674"/>
      <c r="O34" s="674"/>
      <c r="P34" s="674"/>
      <c r="Q34" s="674"/>
      <c r="R34" s="674"/>
      <c r="S34" s="674"/>
      <c r="T34" s="674"/>
      <c r="U34" s="672"/>
      <c r="V34" s="672"/>
      <c r="W34" s="672"/>
      <c r="X34" s="672"/>
      <c r="Y34" s="673">
        <f t="shared" si="0"/>
        <v>1</v>
      </c>
      <c r="Z34" s="675">
        <v>0</v>
      </c>
      <c r="AA34" s="1479">
        <v>0</v>
      </c>
      <c r="AB34" s="675"/>
      <c r="AC34" s="1801" t="s">
        <v>76</v>
      </c>
      <c r="AD34" s="1878" t="s">
        <v>76</v>
      </c>
      <c r="AE34" s="1878">
        <v>1</v>
      </c>
    </row>
    <row r="35" spans="1:31" ht="45">
      <c r="A35" s="2597"/>
      <c r="B35" s="2597"/>
      <c r="C35" s="2600"/>
      <c r="D35" s="706" t="s">
        <v>340</v>
      </c>
      <c r="E35" s="657" t="s">
        <v>150</v>
      </c>
      <c r="F35" s="676">
        <v>1</v>
      </c>
      <c r="G35" s="665" t="s">
        <v>341</v>
      </c>
      <c r="H35" s="1363" t="s">
        <v>1592</v>
      </c>
      <c r="I35" s="671">
        <v>0.0666</v>
      </c>
      <c r="J35" s="665" t="s">
        <v>342</v>
      </c>
      <c r="K35" s="1349">
        <v>42736</v>
      </c>
      <c r="L35" s="1349">
        <v>43100</v>
      </c>
      <c r="M35" s="677">
        <v>1</v>
      </c>
      <c r="N35" s="677">
        <v>1</v>
      </c>
      <c r="O35" s="677">
        <v>1</v>
      </c>
      <c r="P35" s="677">
        <v>1</v>
      </c>
      <c r="Q35" s="677">
        <v>1</v>
      </c>
      <c r="R35" s="677">
        <v>1</v>
      </c>
      <c r="S35" s="677">
        <v>1</v>
      </c>
      <c r="T35" s="677">
        <v>1</v>
      </c>
      <c r="U35" s="677">
        <v>1</v>
      </c>
      <c r="V35" s="677">
        <v>1</v>
      </c>
      <c r="W35" s="677">
        <v>1</v>
      </c>
      <c r="X35" s="677">
        <v>1</v>
      </c>
      <c r="Y35" s="673">
        <f t="shared" si="0"/>
        <v>12</v>
      </c>
      <c r="Z35" s="1336">
        <v>0</v>
      </c>
      <c r="AA35" s="1479">
        <v>0</v>
      </c>
      <c r="AB35" s="1336"/>
      <c r="AC35" s="1801" t="s">
        <v>76</v>
      </c>
      <c r="AD35" s="1878">
        <v>1</v>
      </c>
      <c r="AE35" s="1878">
        <v>1</v>
      </c>
    </row>
    <row r="36" spans="1:31" ht="56.25" customHeight="1">
      <c r="A36" s="2597"/>
      <c r="B36" s="2597"/>
      <c r="C36" s="2600"/>
      <c r="D36" s="706" t="s">
        <v>1361</v>
      </c>
      <c r="E36" s="657" t="s">
        <v>681</v>
      </c>
      <c r="F36" s="665">
        <v>12</v>
      </c>
      <c r="G36" s="665" t="s">
        <v>343</v>
      </c>
      <c r="H36" s="1363" t="s">
        <v>352</v>
      </c>
      <c r="I36" s="671">
        <v>0.0666</v>
      </c>
      <c r="J36" s="665" t="s">
        <v>1362</v>
      </c>
      <c r="K36" s="1349">
        <v>42736</v>
      </c>
      <c r="L36" s="1349">
        <v>43100</v>
      </c>
      <c r="M36" s="674">
        <v>1</v>
      </c>
      <c r="N36" s="674">
        <v>1</v>
      </c>
      <c r="O36" s="674">
        <v>1</v>
      </c>
      <c r="P36" s="674">
        <v>1</v>
      </c>
      <c r="Q36" s="674">
        <v>1</v>
      </c>
      <c r="R36" s="674">
        <v>1</v>
      </c>
      <c r="S36" s="674">
        <v>1</v>
      </c>
      <c r="T36" s="674">
        <v>1</v>
      </c>
      <c r="U36" s="674">
        <v>1</v>
      </c>
      <c r="V36" s="674">
        <v>1</v>
      </c>
      <c r="W36" s="674">
        <v>1</v>
      </c>
      <c r="X36" s="674">
        <v>1</v>
      </c>
      <c r="Y36" s="673">
        <f t="shared" si="0"/>
        <v>12</v>
      </c>
      <c r="Z36" s="1336">
        <v>0</v>
      </c>
      <c r="AA36" s="1479">
        <v>0</v>
      </c>
      <c r="AB36" s="1336"/>
      <c r="AC36" s="1801" t="s">
        <v>76</v>
      </c>
      <c r="AD36" s="1878">
        <v>1</v>
      </c>
      <c r="AE36" s="1878">
        <v>1</v>
      </c>
    </row>
    <row r="37" spans="1:31" ht="60">
      <c r="A37" s="2597"/>
      <c r="B37" s="2597"/>
      <c r="C37" s="2600"/>
      <c r="D37" s="706" t="s">
        <v>344</v>
      </c>
      <c r="E37" s="657" t="s">
        <v>345</v>
      </c>
      <c r="F37" s="676">
        <v>1</v>
      </c>
      <c r="G37" s="665" t="s">
        <v>346</v>
      </c>
      <c r="H37" s="1363" t="s">
        <v>1593</v>
      </c>
      <c r="I37" s="671">
        <v>0.0666</v>
      </c>
      <c r="J37" s="665" t="s">
        <v>347</v>
      </c>
      <c r="K37" s="1349">
        <v>42736</v>
      </c>
      <c r="L37" s="1349">
        <v>43100</v>
      </c>
      <c r="M37" s="677">
        <v>1</v>
      </c>
      <c r="N37" s="677">
        <v>1</v>
      </c>
      <c r="O37" s="677">
        <v>1</v>
      </c>
      <c r="P37" s="677">
        <v>1</v>
      </c>
      <c r="Q37" s="677">
        <v>1</v>
      </c>
      <c r="R37" s="677">
        <v>1</v>
      </c>
      <c r="S37" s="677">
        <v>1</v>
      </c>
      <c r="T37" s="677">
        <v>1</v>
      </c>
      <c r="U37" s="677">
        <v>1</v>
      </c>
      <c r="V37" s="677">
        <v>1</v>
      </c>
      <c r="W37" s="677">
        <v>1</v>
      </c>
      <c r="X37" s="677">
        <v>1</v>
      </c>
      <c r="Y37" s="678">
        <v>1</v>
      </c>
      <c r="Z37" s="1336">
        <v>0</v>
      </c>
      <c r="AA37" s="1479">
        <v>0</v>
      </c>
      <c r="AB37" s="1336"/>
      <c r="AC37" s="1801" t="s">
        <v>76</v>
      </c>
      <c r="AD37" s="1878">
        <v>1</v>
      </c>
      <c r="AE37" s="1878">
        <v>1</v>
      </c>
    </row>
    <row r="38" spans="1:31" ht="60.75" thickBot="1">
      <c r="A38" s="2597"/>
      <c r="B38" s="2597"/>
      <c r="C38" s="2601"/>
      <c r="D38" s="706" t="s">
        <v>348</v>
      </c>
      <c r="E38" s="657" t="s">
        <v>345</v>
      </c>
      <c r="F38" s="676">
        <v>1</v>
      </c>
      <c r="G38" s="665" t="s">
        <v>349</v>
      </c>
      <c r="H38" s="1363" t="s">
        <v>352</v>
      </c>
      <c r="I38" s="671">
        <v>0.0666</v>
      </c>
      <c r="J38" s="665" t="s">
        <v>350</v>
      </c>
      <c r="K38" s="1349">
        <v>42736</v>
      </c>
      <c r="L38" s="1349">
        <v>43100</v>
      </c>
      <c r="M38" s="677">
        <v>1</v>
      </c>
      <c r="N38" s="677">
        <v>1</v>
      </c>
      <c r="O38" s="677">
        <v>1</v>
      </c>
      <c r="P38" s="677">
        <v>1</v>
      </c>
      <c r="Q38" s="677">
        <v>1</v>
      </c>
      <c r="R38" s="677">
        <v>1</v>
      </c>
      <c r="S38" s="677">
        <v>1</v>
      </c>
      <c r="T38" s="677">
        <v>1</v>
      </c>
      <c r="U38" s="677">
        <v>1</v>
      </c>
      <c r="V38" s="677">
        <v>1</v>
      </c>
      <c r="W38" s="677">
        <v>1</v>
      </c>
      <c r="X38" s="677">
        <v>1</v>
      </c>
      <c r="Y38" s="678">
        <v>1</v>
      </c>
      <c r="Z38" s="1336">
        <v>0</v>
      </c>
      <c r="AA38" s="1479">
        <v>0</v>
      </c>
      <c r="AB38" s="1336"/>
      <c r="AC38" s="1801" t="s">
        <v>76</v>
      </c>
      <c r="AD38" s="1878">
        <v>1</v>
      </c>
      <c r="AE38" s="1878">
        <v>1</v>
      </c>
    </row>
    <row r="39" spans="1:31" ht="45">
      <c r="A39" s="2597"/>
      <c r="B39" s="2597"/>
      <c r="C39" s="2599" t="s">
        <v>187</v>
      </c>
      <c r="D39" s="706" t="s">
        <v>1639</v>
      </c>
      <c r="E39" s="657" t="s">
        <v>166</v>
      </c>
      <c r="F39" s="657">
        <v>1</v>
      </c>
      <c r="G39" s="665" t="s">
        <v>351</v>
      </c>
      <c r="H39" s="1363" t="s">
        <v>352</v>
      </c>
      <c r="I39" s="671">
        <v>0.0666</v>
      </c>
      <c r="J39" s="665" t="s">
        <v>1638</v>
      </c>
      <c r="K39" s="1349">
        <v>43070</v>
      </c>
      <c r="L39" s="1349">
        <v>43100</v>
      </c>
      <c r="M39" s="679"/>
      <c r="N39" s="680"/>
      <c r="O39" s="680"/>
      <c r="P39" s="680"/>
      <c r="Q39" s="680"/>
      <c r="R39" s="680"/>
      <c r="S39" s="680"/>
      <c r="T39" s="680"/>
      <c r="U39" s="680"/>
      <c r="V39" s="680"/>
      <c r="W39" s="680"/>
      <c r="X39" s="681">
        <v>1</v>
      </c>
      <c r="Y39" s="673">
        <f>SUM(N39:X39)</f>
        <v>1</v>
      </c>
      <c r="Z39" s="1336">
        <v>0</v>
      </c>
      <c r="AA39" s="1479">
        <v>0</v>
      </c>
      <c r="AB39" s="1336"/>
      <c r="AC39" s="1801" t="s">
        <v>76</v>
      </c>
      <c r="AD39" s="1878">
        <v>1</v>
      </c>
      <c r="AE39" s="1878">
        <v>1</v>
      </c>
    </row>
    <row r="40" spans="1:31" ht="59.25" customHeight="1" thickBot="1">
      <c r="A40" s="2597"/>
      <c r="B40" s="2597"/>
      <c r="C40" s="2601"/>
      <c r="D40" s="706" t="s">
        <v>353</v>
      </c>
      <c r="E40" s="657" t="s">
        <v>166</v>
      </c>
      <c r="F40" s="682">
        <v>11</v>
      </c>
      <c r="G40" s="665" t="s">
        <v>354</v>
      </c>
      <c r="H40" s="1363" t="s">
        <v>355</v>
      </c>
      <c r="I40" s="671">
        <v>0.0666</v>
      </c>
      <c r="J40" s="657" t="s">
        <v>356</v>
      </c>
      <c r="K40" s="1349">
        <v>42736</v>
      </c>
      <c r="L40" s="1349">
        <v>43100</v>
      </c>
      <c r="M40" s="681"/>
      <c r="N40" s="681">
        <v>1</v>
      </c>
      <c r="O40" s="681">
        <v>1</v>
      </c>
      <c r="P40" s="681">
        <v>1</v>
      </c>
      <c r="Q40" s="681">
        <v>1</v>
      </c>
      <c r="R40" s="681">
        <v>1</v>
      </c>
      <c r="S40" s="681">
        <v>1</v>
      </c>
      <c r="T40" s="681">
        <v>1</v>
      </c>
      <c r="U40" s="681">
        <v>1</v>
      </c>
      <c r="V40" s="681">
        <v>1</v>
      </c>
      <c r="W40" s="681">
        <v>1</v>
      </c>
      <c r="X40" s="681">
        <v>1</v>
      </c>
      <c r="Y40" s="673">
        <f t="shared" si="0"/>
        <v>11</v>
      </c>
      <c r="Z40" s="1336">
        <v>0</v>
      </c>
      <c r="AA40" s="1479">
        <v>0</v>
      </c>
      <c r="AB40" s="1336"/>
      <c r="AC40" s="1801" t="s">
        <v>76</v>
      </c>
      <c r="AD40" s="1878">
        <v>1</v>
      </c>
      <c r="AE40" s="1878">
        <v>1</v>
      </c>
    </row>
    <row r="41" spans="1:31" ht="74.25" customHeight="1">
      <c r="A41" s="2597"/>
      <c r="B41" s="2597"/>
      <c r="C41" s="2599" t="s">
        <v>357</v>
      </c>
      <c r="D41" s="707" t="s">
        <v>1641</v>
      </c>
      <c r="E41" s="657" t="s">
        <v>166</v>
      </c>
      <c r="F41" s="665">
        <v>1</v>
      </c>
      <c r="G41" s="665" t="s">
        <v>358</v>
      </c>
      <c r="H41" s="1363" t="s">
        <v>1640</v>
      </c>
      <c r="I41" s="671">
        <v>0.0666</v>
      </c>
      <c r="J41" s="657" t="s">
        <v>359</v>
      </c>
      <c r="K41" s="1349">
        <v>43040</v>
      </c>
      <c r="L41" s="1349">
        <v>43100</v>
      </c>
      <c r="M41" s="674"/>
      <c r="N41" s="674"/>
      <c r="O41" s="674"/>
      <c r="P41" s="674"/>
      <c r="Q41" s="674"/>
      <c r="R41" s="674"/>
      <c r="S41" s="674"/>
      <c r="T41" s="674"/>
      <c r="U41" s="672"/>
      <c r="V41" s="672"/>
      <c r="W41" s="672">
        <v>1</v>
      </c>
      <c r="X41" s="672"/>
      <c r="Y41" s="673">
        <f t="shared" si="0"/>
        <v>1</v>
      </c>
      <c r="Z41" s="1336">
        <v>0</v>
      </c>
      <c r="AA41" s="1479">
        <v>0</v>
      </c>
      <c r="AB41" s="1336"/>
      <c r="AC41" s="1801" t="s">
        <v>76</v>
      </c>
      <c r="AD41" s="1878">
        <v>1</v>
      </c>
      <c r="AE41" s="1878">
        <v>1</v>
      </c>
    </row>
    <row r="42" spans="1:31" ht="30">
      <c r="A42" s="2597"/>
      <c r="B42" s="2597"/>
      <c r="C42" s="2600"/>
      <c r="D42" s="707" t="s">
        <v>360</v>
      </c>
      <c r="E42" s="657" t="s">
        <v>166</v>
      </c>
      <c r="F42" s="665">
        <v>6</v>
      </c>
      <c r="G42" s="665" t="s">
        <v>361</v>
      </c>
      <c r="H42" s="1363" t="s">
        <v>352</v>
      </c>
      <c r="I42" s="671">
        <v>0.0666</v>
      </c>
      <c r="J42" s="657" t="s">
        <v>359</v>
      </c>
      <c r="K42" s="1349">
        <v>42736</v>
      </c>
      <c r="L42" s="1349">
        <v>43100</v>
      </c>
      <c r="M42" s="674">
        <v>1</v>
      </c>
      <c r="N42" s="674"/>
      <c r="O42" s="674">
        <v>1</v>
      </c>
      <c r="P42" s="674"/>
      <c r="Q42" s="674">
        <v>1</v>
      </c>
      <c r="R42" s="674"/>
      <c r="S42" s="674">
        <v>1</v>
      </c>
      <c r="T42" s="674"/>
      <c r="U42" s="674">
        <v>1</v>
      </c>
      <c r="V42" s="674"/>
      <c r="W42" s="674">
        <v>1</v>
      </c>
      <c r="X42" s="674"/>
      <c r="Y42" s="673">
        <f t="shared" si="0"/>
        <v>6</v>
      </c>
      <c r="Z42" s="1336">
        <v>0</v>
      </c>
      <c r="AA42" s="1479">
        <v>0</v>
      </c>
      <c r="AB42" s="1336"/>
      <c r="AC42" s="1801" t="s">
        <v>76</v>
      </c>
      <c r="AD42" s="1878">
        <v>1</v>
      </c>
      <c r="AE42" s="1878">
        <v>1</v>
      </c>
    </row>
    <row r="43" spans="1:31" ht="63" customHeight="1" thickBot="1">
      <c r="A43" s="2598"/>
      <c r="B43" s="2598"/>
      <c r="C43" s="2601"/>
      <c r="D43" s="707" t="s">
        <v>1647</v>
      </c>
      <c r="E43" s="657" t="s">
        <v>166</v>
      </c>
      <c r="F43" s="676">
        <v>1</v>
      </c>
      <c r="G43" s="665" t="s">
        <v>361</v>
      </c>
      <c r="H43" s="1363" t="s">
        <v>1592</v>
      </c>
      <c r="I43" s="671">
        <v>0.0666</v>
      </c>
      <c r="J43" s="657" t="s">
        <v>469</v>
      </c>
      <c r="K43" s="1349">
        <v>42736</v>
      </c>
      <c r="L43" s="1349">
        <v>43100</v>
      </c>
      <c r="M43" s="683">
        <v>1</v>
      </c>
      <c r="N43" s="683">
        <v>1</v>
      </c>
      <c r="O43" s="683">
        <v>1</v>
      </c>
      <c r="P43" s="683">
        <v>1</v>
      </c>
      <c r="Q43" s="683">
        <v>1</v>
      </c>
      <c r="R43" s="683">
        <v>1</v>
      </c>
      <c r="S43" s="683">
        <v>1</v>
      </c>
      <c r="T43" s="683">
        <v>1</v>
      </c>
      <c r="U43" s="683">
        <v>1</v>
      </c>
      <c r="V43" s="683">
        <v>1</v>
      </c>
      <c r="W43" s="683">
        <v>1</v>
      </c>
      <c r="X43" s="683">
        <v>1</v>
      </c>
      <c r="Y43" s="673">
        <f t="shared" si="0"/>
        <v>12</v>
      </c>
      <c r="Z43" s="670">
        <v>0</v>
      </c>
      <c r="AA43" s="1479">
        <v>0</v>
      </c>
      <c r="AB43" s="684"/>
      <c r="AC43" s="1802"/>
      <c r="AD43" s="1878">
        <v>1</v>
      </c>
      <c r="AE43" s="1878">
        <v>1</v>
      </c>
    </row>
    <row r="44" spans="1:31" ht="18.75" thickBot="1">
      <c r="A44" s="2602" t="s">
        <v>73</v>
      </c>
      <c r="B44" s="2603"/>
      <c r="C44" s="2604"/>
      <c r="D44" s="1339"/>
      <c r="E44" s="1339"/>
      <c r="F44" s="1418"/>
      <c r="G44" s="1339"/>
      <c r="H44" s="1418"/>
      <c r="I44" s="1201">
        <f>SUM(I29:I43)</f>
        <v>0.999</v>
      </c>
      <c r="J44" s="1339"/>
      <c r="K44" s="1339"/>
      <c r="L44" s="1339"/>
      <c r="M44" s="1339"/>
      <c r="N44" s="1339"/>
      <c r="O44" s="1339"/>
      <c r="P44" s="1339"/>
      <c r="Q44" s="1339"/>
      <c r="R44" s="1339"/>
      <c r="S44" s="1339"/>
      <c r="T44" s="1339"/>
      <c r="U44" s="1339"/>
      <c r="V44" s="1339"/>
      <c r="W44" s="1339"/>
      <c r="X44" s="1339"/>
      <c r="Y44" s="1202"/>
      <c r="Z44" s="1203">
        <f>SUM(Z29:Z43)</f>
        <v>0</v>
      </c>
      <c r="AA44" s="1203"/>
      <c r="AB44" s="1203">
        <f>SUM(AB29:AB42)</f>
        <v>0</v>
      </c>
      <c r="AC44" s="1204"/>
      <c r="AD44" s="1881">
        <f>AVERAGE(AD29:AD43)</f>
        <v>1</v>
      </c>
      <c r="AE44" s="1881">
        <f>AVERAGE(AE29:AE43)</f>
        <v>1</v>
      </c>
    </row>
    <row r="45" spans="1:31" ht="45">
      <c r="A45" s="2606">
        <v>3</v>
      </c>
      <c r="B45" s="2606" t="s">
        <v>142</v>
      </c>
      <c r="C45" s="2605" t="s">
        <v>362</v>
      </c>
      <c r="D45" s="705" t="s">
        <v>363</v>
      </c>
      <c r="E45" s="542" t="s">
        <v>166</v>
      </c>
      <c r="F45" s="542">
        <v>1</v>
      </c>
      <c r="G45" s="542" t="s">
        <v>364</v>
      </c>
      <c r="H45" s="1708" t="s">
        <v>365</v>
      </c>
      <c r="I45" s="685">
        <v>0.03333333333333333</v>
      </c>
      <c r="J45" s="542" t="s">
        <v>366</v>
      </c>
      <c r="K45" s="667">
        <v>42736</v>
      </c>
      <c r="L45" s="667">
        <v>42755</v>
      </c>
      <c r="M45" s="1480">
        <v>1</v>
      </c>
      <c r="N45" s="1480"/>
      <c r="O45" s="1480"/>
      <c r="P45" s="1480"/>
      <c r="Q45" s="1480"/>
      <c r="R45" s="1480"/>
      <c r="S45" s="1480"/>
      <c r="T45" s="1480"/>
      <c r="U45" s="1480"/>
      <c r="V45" s="1480"/>
      <c r="W45" s="1480"/>
      <c r="X45" s="1480"/>
      <c r="Y45" s="540">
        <f>SUM(M45:X45)</f>
        <v>1</v>
      </c>
      <c r="Z45" s="1479">
        <v>0</v>
      </c>
      <c r="AA45" s="1479">
        <v>0</v>
      </c>
      <c r="AB45" s="1479"/>
      <c r="AC45" s="1800" t="s">
        <v>76</v>
      </c>
      <c r="AD45" s="1877" t="s">
        <v>76</v>
      </c>
      <c r="AE45" s="1878">
        <v>1</v>
      </c>
    </row>
    <row r="46" spans="1:31" ht="30">
      <c r="A46" s="2607"/>
      <c r="B46" s="2607"/>
      <c r="C46" s="2593"/>
      <c r="D46" s="705" t="s">
        <v>1581</v>
      </c>
      <c r="E46" s="542" t="s">
        <v>166</v>
      </c>
      <c r="F46" s="540">
        <v>1</v>
      </c>
      <c r="G46" s="542" t="s">
        <v>367</v>
      </c>
      <c r="H46" s="1708" t="s">
        <v>365</v>
      </c>
      <c r="I46" s="685">
        <v>0.03333333333333333</v>
      </c>
      <c r="J46" s="542" t="s">
        <v>368</v>
      </c>
      <c r="K46" s="667">
        <v>42736</v>
      </c>
      <c r="L46" s="667">
        <v>42755</v>
      </c>
      <c r="M46" s="1480">
        <v>1</v>
      </c>
      <c r="N46" s="1480"/>
      <c r="O46" s="1480"/>
      <c r="P46" s="1480"/>
      <c r="Q46" s="1480"/>
      <c r="R46" s="1480"/>
      <c r="S46" s="1480"/>
      <c r="T46" s="1480"/>
      <c r="U46" s="1480"/>
      <c r="V46" s="1480"/>
      <c r="W46" s="1480"/>
      <c r="X46" s="1480"/>
      <c r="Y46" s="540">
        <f aca="true" t="shared" si="1" ref="Y46:Y71">SUM(M46:X46)</f>
        <v>1</v>
      </c>
      <c r="Z46" s="1479">
        <v>0</v>
      </c>
      <c r="AA46" s="1479">
        <v>0</v>
      </c>
      <c r="AB46" s="1479"/>
      <c r="AC46" s="1800" t="s">
        <v>76</v>
      </c>
      <c r="AD46" s="1877" t="s">
        <v>76</v>
      </c>
      <c r="AE46" s="1878">
        <v>1</v>
      </c>
    </row>
    <row r="47" spans="1:31" ht="45">
      <c r="A47" s="2607"/>
      <c r="B47" s="2607"/>
      <c r="C47" s="2593"/>
      <c r="D47" s="705" t="s">
        <v>369</v>
      </c>
      <c r="E47" s="542" t="s">
        <v>166</v>
      </c>
      <c r="F47" s="540">
        <v>1</v>
      </c>
      <c r="G47" s="542" t="s">
        <v>367</v>
      </c>
      <c r="H47" s="1708" t="s">
        <v>1594</v>
      </c>
      <c r="I47" s="685">
        <v>0.03333333333333333</v>
      </c>
      <c r="J47" s="542" t="s">
        <v>370</v>
      </c>
      <c r="K47" s="667">
        <v>42727</v>
      </c>
      <c r="L47" s="667">
        <v>42745</v>
      </c>
      <c r="M47" s="1480">
        <v>1</v>
      </c>
      <c r="N47" s="1480"/>
      <c r="O47" s="1480"/>
      <c r="P47" s="1480"/>
      <c r="Q47" s="1480"/>
      <c r="R47" s="1480"/>
      <c r="S47" s="1480"/>
      <c r="T47" s="1480"/>
      <c r="U47" s="1480"/>
      <c r="V47" s="1480"/>
      <c r="W47" s="1480"/>
      <c r="X47" s="1480"/>
      <c r="Y47" s="540">
        <f>SUM(M47:X47)</f>
        <v>1</v>
      </c>
      <c r="Z47" s="1479">
        <v>0</v>
      </c>
      <c r="AA47" s="1479">
        <v>0</v>
      </c>
      <c r="AB47" s="1479"/>
      <c r="AC47" s="1800" t="s">
        <v>76</v>
      </c>
      <c r="AD47" s="1877" t="s">
        <v>76</v>
      </c>
      <c r="AE47" s="1878">
        <v>1</v>
      </c>
    </row>
    <row r="48" spans="1:31" ht="45">
      <c r="A48" s="2607"/>
      <c r="B48" s="2607"/>
      <c r="C48" s="2593"/>
      <c r="D48" s="705" t="s">
        <v>371</v>
      </c>
      <c r="E48" s="542" t="s">
        <v>166</v>
      </c>
      <c r="F48" s="542">
        <v>1</v>
      </c>
      <c r="G48" s="542" t="s">
        <v>367</v>
      </c>
      <c r="H48" s="1708" t="s">
        <v>1599</v>
      </c>
      <c r="I48" s="685">
        <v>0.03333333333333333</v>
      </c>
      <c r="J48" s="542" t="s">
        <v>372</v>
      </c>
      <c r="K48" s="667">
        <v>43009</v>
      </c>
      <c r="L48" s="667">
        <v>43100</v>
      </c>
      <c r="M48" s="1480"/>
      <c r="N48" s="1480"/>
      <c r="O48" s="1480"/>
      <c r="P48" s="1480"/>
      <c r="Q48" s="1480"/>
      <c r="R48" s="1480"/>
      <c r="S48" s="1480"/>
      <c r="T48" s="1480"/>
      <c r="U48" s="1480"/>
      <c r="V48" s="1480"/>
      <c r="W48" s="1480"/>
      <c r="X48" s="1480">
        <v>1</v>
      </c>
      <c r="Y48" s="540">
        <f t="shared" si="1"/>
        <v>1</v>
      </c>
      <c r="Z48" s="1479">
        <v>0</v>
      </c>
      <c r="AA48" s="1479">
        <v>0</v>
      </c>
      <c r="AB48" s="1479"/>
      <c r="AC48" s="1800" t="s">
        <v>76</v>
      </c>
      <c r="AD48" s="1877">
        <v>1</v>
      </c>
      <c r="AE48" s="1878">
        <v>1</v>
      </c>
    </row>
    <row r="49" spans="1:31" ht="74.25" customHeight="1">
      <c r="A49" s="2607"/>
      <c r="B49" s="2607"/>
      <c r="C49" s="2593"/>
      <c r="D49" s="705" t="s">
        <v>373</v>
      </c>
      <c r="E49" s="542" t="s">
        <v>166</v>
      </c>
      <c r="F49" s="663">
        <v>6</v>
      </c>
      <c r="G49" s="542" t="s">
        <v>374</v>
      </c>
      <c r="H49" s="1708" t="s">
        <v>1648</v>
      </c>
      <c r="I49" s="685">
        <v>0.03333333333333333</v>
      </c>
      <c r="J49" s="542" t="s">
        <v>375</v>
      </c>
      <c r="K49" s="667">
        <v>42736</v>
      </c>
      <c r="L49" s="667">
        <v>43100</v>
      </c>
      <c r="M49" s="686"/>
      <c r="N49" s="1480"/>
      <c r="O49" s="686">
        <v>1</v>
      </c>
      <c r="P49" s="686"/>
      <c r="Q49" s="686"/>
      <c r="R49" s="686">
        <v>1</v>
      </c>
      <c r="S49" s="686"/>
      <c r="T49" s="686"/>
      <c r="U49" s="686">
        <v>1</v>
      </c>
      <c r="V49" s="686"/>
      <c r="W49" s="686"/>
      <c r="X49" s="686">
        <v>1</v>
      </c>
      <c r="Y49" s="540">
        <f t="shared" si="1"/>
        <v>4</v>
      </c>
      <c r="Z49" s="1479">
        <v>0</v>
      </c>
      <c r="AA49" s="1479">
        <v>0</v>
      </c>
      <c r="AB49" s="1479"/>
      <c r="AC49" s="1800"/>
      <c r="AD49" s="1877">
        <v>1</v>
      </c>
      <c r="AE49" s="1878">
        <v>1</v>
      </c>
    </row>
    <row r="50" spans="1:31" s="1433" customFormat="1" ht="74.25" customHeight="1">
      <c r="A50" s="2607"/>
      <c r="B50" s="2607"/>
      <c r="C50" s="2593"/>
      <c r="D50" s="705" t="s">
        <v>1598</v>
      </c>
      <c r="E50" s="542" t="s">
        <v>166</v>
      </c>
      <c r="F50" s="663">
        <v>4</v>
      </c>
      <c r="G50" s="542" t="s">
        <v>1596</v>
      </c>
      <c r="H50" s="1708" t="s">
        <v>1595</v>
      </c>
      <c r="I50" s="685">
        <v>0.03333333333333333</v>
      </c>
      <c r="J50" s="542" t="s">
        <v>1597</v>
      </c>
      <c r="K50" s="667">
        <v>42736</v>
      </c>
      <c r="L50" s="667">
        <v>43100</v>
      </c>
      <c r="M50" s="686"/>
      <c r="N50" s="686"/>
      <c r="O50" s="686">
        <v>1</v>
      </c>
      <c r="P50" s="686"/>
      <c r="Q50" s="686"/>
      <c r="R50" s="686">
        <v>1</v>
      </c>
      <c r="S50" s="686"/>
      <c r="T50" s="686"/>
      <c r="U50" s="686">
        <v>1</v>
      </c>
      <c r="V50" s="686"/>
      <c r="W50" s="686"/>
      <c r="X50" s="686">
        <v>1</v>
      </c>
      <c r="Y50" s="540">
        <v>4</v>
      </c>
      <c r="Z50" s="1479"/>
      <c r="AA50" s="1479">
        <v>0</v>
      </c>
      <c r="AB50" s="1479"/>
      <c r="AC50" s="1800"/>
      <c r="AD50" s="1877">
        <v>1</v>
      </c>
      <c r="AE50" s="1878">
        <v>1</v>
      </c>
    </row>
    <row r="51" spans="1:31" ht="67.5" customHeight="1">
      <c r="A51" s="2607"/>
      <c r="B51" s="2607"/>
      <c r="C51" s="2593"/>
      <c r="D51" s="705" t="s">
        <v>376</v>
      </c>
      <c r="E51" s="542" t="s">
        <v>377</v>
      </c>
      <c r="F51" s="663">
        <v>12</v>
      </c>
      <c r="G51" s="542" t="s">
        <v>378</v>
      </c>
      <c r="H51" s="1708" t="s">
        <v>1582</v>
      </c>
      <c r="I51" s="685">
        <v>0.03333333333333333</v>
      </c>
      <c r="J51" s="542" t="s">
        <v>315</v>
      </c>
      <c r="K51" s="667">
        <v>42736</v>
      </c>
      <c r="L51" s="667">
        <v>43100</v>
      </c>
      <c r="M51" s="686">
        <v>1</v>
      </c>
      <c r="N51" s="686">
        <v>1</v>
      </c>
      <c r="O51" s="686">
        <v>1</v>
      </c>
      <c r="P51" s="686">
        <v>1</v>
      </c>
      <c r="Q51" s="686">
        <v>1</v>
      </c>
      <c r="R51" s="686">
        <v>1</v>
      </c>
      <c r="S51" s="686">
        <v>1</v>
      </c>
      <c r="T51" s="686">
        <v>1</v>
      </c>
      <c r="U51" s="686">
        <v>1</v>
      </c>
      <c r="V51" s="686">
        <v>1</v>
      </c>
      <c r="W51" s="686">
        <v>1</v>
      </c>
      <c r="X51" s="686">
        <v>1</v>
      </c>
      <c r="Y51" s="540">
        <f t="shared" si="1"/>
        <v>12</v>
      </c>
      <c r="Z51" s="1479">
        <v>0</v>
      </c>
      <c r="AA51" s="1479">
        <v>0</v>
      </c>
      <c r="AB51" s="1479"/>
      <c r="AC51" s="1800"/>
      <c r="AD51" s="1877" t="s">
        <v>76</v>
      </c>
      <c r="AE51" s="1878">
        <v>1</v>
      </c>
    </row>
    <row r="52" spans="1:31" ht="137.25" customHeight="1" thickBot="1">
      <c r="A52" s="2607"/>
      <c r="B52" s="2607"/>
      <c r="C52" s="2594"/>
      <c r="D52" s="705" t="s">
        <v>1331</v>
      </c>
      <c r="E52" s="542" t="s">
        <v>1333</v>
      </c>
      <c r="F52" s="663">
        <v>1</v>
      </c>
      <c r="G52" s="542" t="s">
        <v>1360</v>
      </c>
      <c r="H52" s="1708" t="s">
        <v>365</v>
      </c>
      <c r="I52" s="685">
        <v>0.03333333333333333</v>
      </c>
      <c r="J52" s="542" t="s">
        <v>1333</v>
      </c>
      <c r="K52" s="667">
        <v>42736</v>
      </c>
      <c r="L52" s="667" t="s">
        <v>1583</v>
      </c>
      <c r="M52" s="686"/>
      <c r="N52" s="686"/>
      <c r="O52" s="686"/>
      <c r="P52" s="686"/>
      <c r="Q52" s="686"/>
      <c r="R52" s="686">
        <v>1</v>
      </c>
      <c r="S52" s="686"/>
      <c r="T52" s="686"/>
      <c r="U52" s="686"/>
      <c r="V52" s="686"/>
      <c r="W52" s="686"/>
      <c r="X52" s="686"/>
      <c r="Y52" s="540">
        <v>1</v>
      </c>
      <c r="Z52" s="1479"/>
      <c r="AA52" s="1479">
        <v>0</v>
      </c>
      <c r="AB52" s="1479"/>
      <c r="AC52" s="1800"/>
      <c r="AD52" s="1877">
        <v>1</v>
      </c>
      <c r="AE52" s="1878">
        <v>1</v>
      </c>
    </row>
    <row r="53" spans="1:31" ht="45" customHeight="1">
      <c r="A53" s="2607"/>
      <c r="B53" s="2607"/>
      <c r="C53" s="2605" t="s">
        <v>381</v>
      </c>
      <c r="D53" s="705" t="s">
        <v>1363</v>
      </c>
      <c r="E53" s="542" t="s">
        <v>150</v>
      </c>
      <c r="F53" s="542">
        <v>4</v>
      </c>
      <c r="G53" s="542" t="s">
        <v>379</v>
      </c>
      <c r="H53" s="1708" t="s">
        <v>365</v>
      </c>
      <c r="I53" s="685">
        <v>0.03333333333333333</v>
      </c>
      <c r="J53" s="542" t="s">
        <v>380</v>
      </c>
      <c r="K53" s="667">
        <v>42736</v>
      </c>
      <c r="L53" s="667">
        <v>43100</v>
      </c>
      <c r="M53" s="688">
        <v>1</v>
      </c>
      <c r="N53" s="688">
        <v>1</v>
      </c>
      <c r="O53" s="688">
        <v>1</v>
      </c>
      <c r="P53" s="688">
        <v>1</v>
      </c>
      <c r="Q53" s="688">
        <v>1</v>
      </c>
      <c r="R53" s="688">
        <v>1</v>
      </c>
      <c r="S53" s="688">
        <v>1</v>
      </c>
      <c r="T53" s="688">
        <v>1</v>
      </c>
      <c r="U53" s="688">
        <v>1</v>
      </c>
      <c r="V53" s="688">
        <v>1</v>
      </c>
      <c r="W53" s="688">
        <v>1</v>
      </c>
      <c r="X53" s="688">
        <v>1</v>
      </c>
      <c r="Y53" s="666">
        <v>1</v>
      </c>
      <c r="Z53" s="1479">
        <v>0</v>
      </c>
      <c r="AA53" s="1479">
        <v>0</v>
      </c>
      <c r="AB53" s="1479"/>
      <c r="AC53" s="1800" t="s">
        <v>76</v>
      </c>
      <c r="AD53" s="1877">
        <v>1</v>
      </c>
      <c r="AE53" s="1878">
        <v>1</v>
      </c>
    </row>
    <row r="54" spans="1:31" ht="51.75" customHeight="1">
      <c r="A54" s="2607"/>
      <c r="B54" s="2607"/>
      <c r="C54" s="2593"/>
      <c r="D54" s="705" t="s">
        <v>382</v>
      </c>
      <c r="E54" s="542" t="s">
        <v>383</v>
      </c>
      <c r="F54" s="666">
        <v>1</v>
      </c>
      <c r="G54" s="542" t="s">
        <v>378</v>
      </c>
      <c r="H54" s="1708" t="s">
        <v>365</v>
      </c>
      <c r="I54" s="685">
        <v>0.03333333333333333</v>
      </c>
      <c r="J54" s="542" t="s">
        <v>384</v>
      </c>
      <c r="K54" s="667">
        <v>42736</v>
      </c>
      <c r="L54" s="667">
        <v>43100</v>
      </c>
      <c r="M54" s="688">
        <v>1</v>
      </c>
      <c r="N54" s="688">
        <v>1</v>
      </c>
      <c r="O54" s="688">
        <v>1</v>
      </c>
      <c r="P54" s="688">
        <v>1</v>
      </c>
      <c r="Q54" s="688">
        <v>1</v>
      </c>
      <c r="R54" s="688">
        <v>1</v>
      </c>
      <c r="S54" s="688">
        <v>1</v>
      </c>
      <c r="T54" s="688">
        <v>1</v>
      </c>
      <c r="U54" s="688">
        <v>1</v>
      </c>
      <c r="V54" s="688">
        <v>1</v>
      </c>
      <c r="W54" s="688">
        <v>1</v>
      </c>
      <c r="X54" s="688">
        <v>1</v>
      </c>
      <c r="Y54" s="666">
        <v>1</v>
      </c>
      <c r="Z54" s="1479">
        <v>0</v>
      </c>
      <c r="AA54" s="1479">
        <v>0</v>
      </c>
      <c r="AB54" s="1479"/>
      <c r="AC54" s="1800" t="s">
        <v>76</v>
      </c>
      <c r="AD54" s="1877">
        <v>1</v>
      </c>
      <c r="AE54" s="1878">
        <v>1</v>
      </c>
    </row>
    <row r="55" spans="1:31" ht="30">
      <c r="A55" s="2607"/>
      <c r="B55" s="2607"/>
      <c r="C55" s="2593"/>
      <c r="D55" s="705" t="s">
        <v>385</v>
      </c>
      <c r="E55" s="542" t="s">
        <v>150</v>
      </c>
      <c r="F55" s="666">
        <v>1</v>
      </c>
      <c r="G55" s="542" t="s">
        <v>386</v>
      </c>
      <c r="H55" s="1708" t="s">
        <v>365</v>
      </c>
      <c r="I55" s="685">
        <v>0.03333333333333333</v>
      </c>
      <c r="J55" s="542" t="s">
        <v>387</v>
      </c>
      <c r="K55" s="667">
        <v>42736</v>
      </c>
      <c r="L55" s="667">
        <v>43100</v>
      </c>
      <c r="M55" s="688">
        <v>1</v>
      </c>
      <c r="N55" s="688">
        <v>1</v>
      </c>
      <c r="O55" s="688">
        <v>1</v>
      </c>
      <c r="P55" s="688">
        <v>1</v>
      </c>
      <c r="Q55" s="688">
        <v>1</v>
      </c>
      <c r="R55" s="688">
        <v>1</v>
      </c>
      <c r="S55" s="688">
        <v>1</v>
      </c>
      <c r="T55" s="688">
        <v>1</v>
      </c>
      <c r="U55" s="688">
        <v>1</v>
      </c>
      <c r="V55" s="688">
        <v>1</v>
      </c>
      <c r="W55" s="688">
        <v>1</v>
      </c>
      <c r="X55" s="688">
        <v>1</v>
      </c>
      <c r="Y55" s="540">
        <f t="shared" si="1"/>
        <v>12</v>
      </c>
      <c r="Z55" s="1479">
        <v>0</v>
      </c>
      <c r="AA55" s="1479">
        <v>0</v>
      </c>
      <c r="AB55" s="1479"/>
      <c r="AC55" s="1800" t="s">
        <v>76</v>
      </c>
      <c r="AD55" s="1877">
        <v>1</v>
      </c>
      <c r="AE55" s="1878">
        <v>1</v>
      </c>
    </row>
    <row r="56" spans="1:31" ht="45.75" thickBot="1">
      <c r="A56" s="2607"/>
      <c r="B56" s="2607"/>
      <c r="C56" s="2594"/>
      <c r="D56" s="705" t="s">
        <v>388</v>
      </c>
      <c r="E56" s="542" t="s">
        <v>166</v>
      </c>
      <c r="F56" s="1709">
        <v>12</v>
      </c>
      <c r="G56" s="542" t="s">
        <v>389</v>
      </c>
      <c r="H56" s="1708" t="s">
        <v>365</v>
      </c>
      <c r="I56" s="685">
        <v>0.03333333333333333</v>
      </c>
      <c r="J56" s="542" t="s">
        <v>390</v>
      </c>
      <c r="K56" s="667">
        <v>42736</v>
      </c>
      <c r="L56" s="667">
        <v>43100</v>
      </c>
      <c r="M56" s="687">
        <v>1</v>
      </c>
      <c r="N56" s="687">
        <v>1</v>
      </c>
      <c r="O56" s="687">
        <v>1</v>
      </c>
      <c r="P56" s="687">
        <v>1</v>
      </c>
      <c r="Q56" s="687">
        <v>1</v>
      </c>
      <c r="R56" s="687">
        <v>1</v>
      </c>
      <c r="S56" s="687">
        <v>1</v>
      </c>
      <c r="T56" s="687">
        <v>1</v>
      </c>
      <c r="U56" s="687">
        <v>1</v>
      </c>
      <c r="V56" s="687">
        <v>1</v>
      </c>
      <c r="W56" s="687">
        <v>1</v>
      </c>
      <c r="X56" s="687">
        <v>1</v>
      </c>
      <c r="Y56" s="540">
        <f t="shared" si="1"/>
        <v>12</v>
      </c>
      <c r="Z56" s="1479">
        <v>0</v>
      </c>
      <c r="AA56" s="1479">
        <v>0</v>
      </c>
      <c r="AB56" s="1479"/>
      <c r="AC56" s="1800" t="s">
        <v>76</v>
      </c>
      <c r="AD56" s="1877">
        <v>1</v>
      </c>
      <c r="AE56" s="1878">
        <v>1</v>
      </c>
    </row>
    <row r="57" spans="1:31" ht="57" customHeight="1" thickBot="1">
      <c r="A57" s="2607"/>
      <c r="B57" s="2607"/>
      <c r="C57" s="1350" t="s">
        <v>226</v>
      </c>
      <c r="D57" s="705" t="s">
        <v>391</v>
      </c>
      <c r="E57" s="542" t="s">
        <v>66</v>
      </c>
      <c r="F57" s="666">
        <v>1</v>
      </c>
      <c r="G57" s="542" t="s">
        <v>145</v>
      </c>
      <c r="H57" s="1708" t="s">
        <v>392</v>
      </c>
      <c r="I57" s="685">
        <v>0.03333333333333333</v>
      </c>
      <c r="J57" s="542" t="s">
        <v>291</v>
      </c>
      <c r="K57" s="667">
        <v>42736</v>
      </c>
      <c r="L57" s="667">
        <v>43100</v>
      </c>
      <c r="M57" s="688">
        <v>1</v>
      </c>
      <c r="N57" s="688">
        <v>1</v>
      </c>
      <c r="O57" s="688">
        <v>1</v>
      </c>
      <c r="P57" s="688">
        <v>1</v>
      </c>
      <c r="Q57" s="688">
        <v>1</v>
      </c>
      <c r="R57" s="688">
        <v>1</v>
      </c>
      <c r="S57" s="688">
        <v>1</v>
      </c>
      <c r="T57" s="688">
        <v>1</v>
      </c>
      <c r="U57" s="688">
        <v>1</v>
      </c>
      <c r="V57" s="688">
        <v>1</v>
      </c>
      <c r="W57" s="688">
        <v>1</v>
      </c>
      <c r="X57" s="688">
        <v>1</v>
      </c>
      <c r="Y57" s="666">
        <v>1</v>
      </c>
      <c r="Z57" s="1479">
        <v>0</v>
      </c>
      <c r="AA57" s="1479">
        <v>0</v>
      </c>
      <c r="AB57" s="1479"/>
      <c r="AC57" s="1800" t="s">
        <v>76</v>
      </c>
      <c r="AD57" s="1877">
        <v>1</v>
      </c>
      <c r="AE57" s="1878">
        <v>1</v>
      </c>
    </row>
    <row r="58" spans="1:31" ht="63" customHeight="1">
      <c r="A58" s="2607"/>
      <c r="B58" s="2607"/>
      <c r="C58" s="2605" t="s">
        <v>234</v>
      </c>
      <c r="D58" s="704" t="s">
        <v>393</v>
      </c>
      <c r="E58" s="540" t="s">
        <v>150</v>
      </c>
      <c r="F58" s="666">
        <v>1</v>
      </c>
      <c r="G58" s="542" t="s">
        <v>151</v>
      </c>
      <c r="H58" s="1708" t="s">
        <v>392</v>
      </c>
      <c r="I58" s="685">
        <v>0.03333333333333333</v>
      </c>
      <c r="J58" s="540" t="s">
        <v>394</v>
      </c>
      <c r="K58" s="667">
        <v>42736</v>
      </c>
      <c r="L58" s="667">
        <v>43100</v>
      </c>
      <c r="M58" s="688">
        <v>1</v>
      </c>
      <c r="N58" s="688">
        <v>1</v>
      </c>
      <c r="O58" s="688">
        <v>1</v>
      </c>
      <c r="P58" s="688">
        <v>1</v>
      </c>
      <c r="Q58" s="688">
        <v>1</v>
      </c>
      <c r="R58" s="688">
        <v>1</v>
      </c>
      <c r="S58" s="688">
        <v>1</v>
      </c>
      <c r="T58" s="688">
        <v>1</v>
      </c>
      <c r="U58" s="688">
        <v>1</v>
      </c>
      <c r="V58" s="688">
        <v>1</v>
      </c>
      <c r="W58" s="688">
        <v>1</v>
      </c>
      <c r="X58" s="688">
        <v>1</v>
      </c>
      <c r="Y58" s="1298">
        <v>1</v>
      </c>
      <c r="Z58" s="1479">
        <v>0</v>
      </c>
      <c r="AA58" s="1479">
        <v>0</v>
      </c>
      <c r="AB58" s="1479"/>
      <c r="AC58" s="1800" t="s">
        <v>76</v>
      </c>
      <c r="AD58" s="1877">
        <v>1</v>
      </c>
      <c r="AE58" s="1878">
        <v>1</v>
      </c>
    </row>
    <row r="59" spans="1:31" ht="57" customHeight="1">
      <c r="A59" s="2607"/>
      <c r="B59" s="2607"/>
      <c r="C59" s="2593"/>
      <c r="D59" s="704" t="s">
        <v>1584</v>
      </c>
      <c r="E59" s="540" t="s">
        <v>41</v>
      </c>
      <c r="F59" s="542">
        <v>6</v>
      </c>
      <c r="G59" s="542" t="s">
        <v>395</v>
      </c>
      <c r="H59" s="1708" t="s">
        <v>396</v>
      </c>
      <c r="I59" s="685">
        <v>0.03333333333333333</v>
      </c>
      <c r="J59" s="542" t="s">
        <v>397</v>
      </c>
      <c r="K59" s="667">
        <v>42736</v>
      </c>
      <c r="L59" s="667">
        <v>43100</v>
      </c>
      <c r="M59" s="2595">
        <v>1</v>
      </c>
      <c r="N59" s="2595"/>
      <c r="O59" s="2595">
        <v>1</v>
      </c>
      <c r="P59" s="2595">
        <v>1</v>
      </c>
      <c r="Q59" s="2595">
        <v>1</v>
      </c>
      <c r="R59" s="2595">
        <v>1</v>
      </c>
      <c r="S59" s="2595">
        <v>1</v>
      </c>
      <c r="T59" s="2595">
        <v>1</v>
      </c>
      <c r="U59" s="2595">
        <v>1</v>
      </c>
      <c r="V59" s="2595">
        <v>1</v>
      </c>
      <c r="W59" s="2595">
        <v>1</v>
      </c>
      <c r="X59" s="2595">
        <v>1</v>
      </c>
      <c r="Y59" s="658">
        <f>+M59+O59+Q59+S59+U59+W59</f>
        <v>6</v>
      </c>
      <c r="Z59" s="1479">
        <v>0</v>
      </c>
      <c r="AA59" s="1479">
        <v>0</v>
      </c>
      <c r="AB59" s="1479"/>
      <c r="AC59" s="1800" t="s">
        <v>76</v>
      </c>
      <c r="AD59" s="1877" t="s">
        <v>76</v>
      </c>
      <c r="AE59" s="1878">
        <v>1</v>
      </c>
    </row>
    <row r="60" spans="1:31" ht="57" customHeight="1">
      <c r="A60" s="2607"/>
      <c r="B60" s="2607"/>
      <c r="C60" s="2593"/>
      <c r="D60" s="704" t="s">
        <v>1178</v>
      </c>
      <c r="E60" s="540" t="s">
        <v>41</v>
      </c>
      <c r="F60" s="542">
        <v>6</v>
      </c>
      <c r="G60" s="542" t="s">
        <v>1179</v>
      </c>
      <c r="H60" s="1708" t="s">
        <v>408</v>
      </c>
      <c r="I60" s="685">
        <v>0.03333333333333333</v>
      </c>
      <c r="J60" s="586" t="s">
        <v>90</v>
      </c>
      <c r="K60" s="584" t="s">
        <v>660</v>
      </c>
      <c r="L60" s="584">
        <v>43100</v>
      </c>
      <c r="M60" s="1480"/>
      <c r="N60" s="1480">
        <v>1</v>
      </c>
      <c r="O60" s="1480"/>
      <c r="P60" s="1480">
        <v>1</v>
      </c>
      <c r="Q60" s="1480"/>
      <c r="R60" s="1480">
        <v>1</v>
      </c>
      <c r="S60" s="1480"/>
      <c r="T60" s="1480">
        <v>1</v>
      </c>
      <c r="U60" s="1480"/>
      <c r="V60" s="1480">
        <v>1</v>
      </c>
      <c r="W60" s="1480"/>
      <c r="X60" s="1480">
        <v>1</v>
      </c>
      <c r="Y60" s="658">
        <f>SUM(M60:X60)</f>
        <v>6</v>
      </c>
      <c r="Z60" s="1479"/>
      <c r="AA60" s="1479">
        <v>0</v>
      </c>
      <c r="AB60" s="1479"/>
      <c r="AC60" s="1800"/>
      <c r="AD60" s="1877" t="s">
        <v>76</v>
      </c>
      <c r="AE60" s="1878">
        <v>1</v>
      </c>
    </row>
    <row r="61" spans="1:31" ht="30">
      <c r="A61" s="2607"/>
      <c r="B61" s="2607"/>
      <c r="C61" s="2593"/>
      <c r="D61" s="704" t="s">
        <v>398</v>
      </c>
      <c r="E61" s="540" t="s">
        <v>399</v>
      </c>
      <c r="F61" s="542">
        <v>2</v>
      </c>
      <c r="G61" s="542" t="s">
        <v>400</v>
      </c>
      <c r="H61" s="1708" t="s">
        <v>396</v>
      </c>
      <c r="I61" s="685">
        <v>0.03333333333333333</v>
      </c>
      <c r="J61" s="542" t="s">
        <v>401</v>
      </c>
      <c r="K61" s="667">
        <v>42826</v>
      </c>
      <c r="L61" s="667">
        <v>43039</v>
      </c>
      <c r="M61" s="1480"/>
      <c r="N61" s="1480"/>
      <c r="O61" s="1480"/>
      <c r="P61" s="1480">
        <v>1</v>
      </c>
      <c r="Q61" s="1480"/>
      <c r="R61" s="1480"/>
      <c r="S61" s="1480"/>
      <c r="T61" s="1480"/>
      <c r="U61" s="1480"/>
      <c r="V61" s="1480">
        <v>1</v>
      </c>
      <c r="W61" s="1710"/>
      <c r="X61" s="1480"/>
      <c r="Y61" s="540">
        <f t="shared" si="1"/>
        <v>2</v>
      </c>
      <c r="Z61" s="689">
        <v>20000000</v>
      </c>
      <c r="AA61" s="1479">
        <v>0</v>
      </c>
      <c r="AB61" s="689"/>
      <c r="AC61" s="1800"/>
      <c r="AD61" s="1877">
        <v>1</v>
      </c>
      <c r="AE61" s="1878">
        <v>1</v>
      </c>
    </row>
    <row r="62" spans="1:31" ht="45">
      <c r="A62" s="2607"/>
      <c r="B62" s="2607"/>
      <c r="C62" s="2593"/>
      <c r="D62" s="704" t="s">
        <v>402</v>
      </c>
      <c r="E62" s="540" t="s">
        <v>403</v>
      </c>
      <c r="F62" s="542">
        <v>1</v>
      </c>
      <c r="G62" s="542" t="s">
        <v>404</v>
      </c>
      <c r="H62" s="1708" t="s">
        <v>396</v>
      </c>
      <c r="I62" s="685">
        <v>0.03333333333333333</v>
      </c>
      <c r="J62" s="542" t="s">
        <v>405</v>
      </c>
      <c r="K62" s="667">
        <v>42917</v>
      </c>
      <c r="L62" s="667">
        <v>42978</v>
      </c>
      <c r="M62" s="1480"/>
      <c r="N62" s="1480"/>
      <c r="O62" s="1480"/>
      <c r="P62" s="1480"/>
      <c r="Q62" s="1480"/>
      <c r="R62" s="1480"/>
      <c r="S62" s="2611">
        <v>1</v>
      </c>
      <c r="T62" s="2612"/>
      <c r="U62" s="1710"/>
      <c r="V62" s="1710"/>
      <c r="W62" s="1710"/>
      <c r="X62" s="1710"/>
      <c r="Y62" s="540">
        <f t="shared" si="1"/>
        <v>1</v>
      </c>
      <c r="Z62" s="689">
        <v>10000000</v>
      </c>
      <c r="AA62" s="1479">
        <v>0</v>
      </c>
      <c r="AB62" s="689"/>
      <c r="AC62" s="1800"/>
      <c r="AD62" s="1877">
        <v>1</v>
      </c>
      <c r="AE62" s="1878">
        <v>1</v>
      </c>
    </row>
    <row r="63" spans="1:31" ht="70.5" customHeight="1">
      <c r="A63" s="2607"/>
      <c r="B63" s="2607"/>
      <c r="C63" s="2593"/>
      <c r="D63" s="705" t="s">
        <v>406</v>
      </c>
      <c r="E63" s="542" t="s">
        <v>41</v>
      </c>
      <c r="F63" s="1709">
        <v>6</v>
      </c>
      <c r="G63" s="542" t="s">
        <v>407</v>
      </c>
      <c r="H63" s="1708" t="s">
        <v>408</v>
      </c>
      <c r="I63" s="685">
        <v>0.03333333333333333</v>
      </c>
      <c r="J63" s="542" t="s">
        <v>90</v>
      </c>
      <c r="K63" s="667">
        <v>42736</v>
      </c>
      <c r="L63" s="667">
        <v>43100</v>
      </c>
      <c r="M63" s="2595">
        <v>1</v>
      </c>
      <c r="N63" s="2595"/>
      <c r="O63" s="2595">
        <v>1</v>
      </c>
      <c r="P63" s="2595">
        <v>1</v>
      </c>
      <c r="Q63" s="2595">
        <v>1</v>
      </c>
      <c r="R63" s="2595">
        <v>1</v>
      </c>
      <c r="S63" s="2595">
        <v>1</v>
      </c>
      <c r="T63" s="2595">
        <v>1</v>
      </c>
      <c r="U63" s="2595">
        <v>1</v>
      </c>
      <c r="V63" s="2595">
        <v>1</v>
      </c>
      <c r="W63" s="2595">
        <v>1</v>
      </c>
      <c r="X63" s="2595">
        <v>1</v>
      </c>
      <c r="Y63" s="540">
        <f>+W63+U63+S63+Q63+O63+M63</f>
        <v>6</v>
      </c>
      <c r="Z63" s="1479">
        <v>0</v>
      </c>
      <c r="AA63" s="1479">
        <v>0</v>
      </c>
      <c r="AB63" s="1479"/>
      <c r="AC63" s="1800" t="s">
        <v>76</v>
      </c>
      <c r="AD63" s="1877" t="s">
        <v>76</v>
      </c>
      <c r="AE63" s="1878">
        <v>1</v>
      </c>
    </row>
    <row r="64" spans="1:31" ht="102" customHeight="1">
      <c r="A64" s="2607"/>
      <c r="B64" s="2607"/>
      <c r="C64" s="2593"/>
      <c r="D64" s="704" t="s">
        <v>1566</v>
      </c>
      <c r="E64" s="540" t="s">
        <v>159</v>
      </c>
      <c r="F64" s="1279">
        <v>1</v>
      </c>
      <c r="G64" s="540" t="s">
        <v>1568</v>
      </c>
      <c r="H64" s="1708" t="s">
        <v>408</v>
      </c>
      <c r="I64" s="685">
        <v>0.03333333333333333</v>
      </c>
      <c r="J64" s="540" t="s">
        <v>1567</v>
      </c>
      <c r="K64" s="667">
        <v>42736</v>
      </c>
      <c r="L64" s="667">
        <v>43100</v>
      </c>
      <c r="M64" s="1711">
        <v>1</v>
      </c>
      <c r="N64" s="1711">
        <v>1</v>
      </c>
      <c r="O64" s="1711">
        <v>1</v>
      </c>
      <c r="P64" s="1711">
        <v>1</v>
      </c>
      <c r="Q64" s="1711">
        <v>1</v>
      </c>
      <c r="R64" s="1711">
        <v>1</v>
      </c>
      <c r="S64" s="1711">
        <v>1</v>
      </c>
      <c r="T64" s="1711">
        <v>1</v>
      </c>
      <c r="U64" s="1711">
        <v>1</v>
      </c>
      <c r="V64" s="1711">
        <v>1</v>
      </c>
      <c r="W64" s="1711">
        <v>1</v>
      </c>
      <c r="X64" s="1711">
        <v>1</v>
      </c>
      <c r="Y64" s="1298">
        <v>1</v>
      </c>
      <c r="Z64" s="1479">
        <v>0</v>
      </c>
      <c r="AA64" s="1479">
        <v>0</v>
      </c>
      <c r="AB64" s="1479"/>
      <c r="AC64" s="1800" t="s">
        <v>76</v>
      </c>
      <c r="AD64" s="1877">
        <v>1</v>
      </c>
      <c r="AE64" s="1878">
        <v>1</v>
      </c>
    </row>
    <row r="65" spans="1:31" ht="53.25" customHeight="1">
      <c r="A65" s="2607"/>
      <c r="B65" s="2607"/>
      <c r="C65" s="2593"/>
      <c r="D65" s="704" t="s">
        <v>1585</v>
      </c>
      <c r="E65" s="540" t="s">
        <v>409</v>
      </c>
      <c r="F65" s="690">
        <v>32</v>
      </c>
      <c r="G65" s="540" t="s">
        <v>410</v>
      </c>
      <c r="H65" s="1708" t="s">
        <v>411</v>
      </c>
      <c r="I65" s="685">
        <v>0.03333333333333333</v>
      </c>
      <c r="J65" s="540" t="s">
        <v>412</v>
      </c>
      <c r="K65" s="667">
        <v>42795</v>
      </c>
      <c r="L65" s="667">
        <v>42825</v>
      </c>
      <c r="M65" s="1480"/>
      <c r="N65" s="1480"/>
      <c r="O65" s="1480">
        <v>32</v>
      </c>
      <c r="P65" s="1480"/>
      <c r="Q65" s="1480"/>
      <c r="R65" s="1480"/>
      <c r="S65" s="1480"/>
      <c r="T65" s="1480"/>
      <c r="U65" s="1480"/>
      <c r="V65" s="1480"/>
      <c r="W65" s="1480"/>
      <c r="X65" s="1480"/>
      <c r="Y65" s="540">
        <f>SUM(M65:X65)</f>
        <v>32</v>
      </c>
      <c r="Z65" s="1479">
        <v>0</v>
      </c>
      <c r="AA65" s="1479">
        <v>0</v>
      </c>
      <c r="AB65" s="1479"/>
      <c r="AC65" s="1800" t="s">
        <v>76</v>
      </c>
      <c r="AD65" s="1877" t="s">
        <v>76</v>
      </c>
      <c r="AE65" s="1878">
        <v>1</v>
      </c>
    </row>
    <row r="66" spans="1:31" ht="30">
      <c r="A66" s="2607"/>
      <c r="B66" s="2607"/>
      <c r="C66" s="2593"/>
      <c r="D66" s="704" t="s">
        <v>413</v>
      </c>
      <c r="E66" s="540" t="s">
        <v>414</v>
      </c>
      <c r="F66" s="690">
        <v>12</v>
      </c>
      <c r="G66" s="540" t="s">
        <v>415</v>
      </c>
      <c r="H66" s="1708" t="s">
        <v>411</v>
      </c>
      <c r="I66" s="685">
        <v>0.03333333333333333</v>
      </c>
      <c r="J66" s="1715" t="s">
        <v>1586</v>
      </c>
      <c r="K66" s="667">
        <v>42736</v>
      </c>
      <c r="L66" s="667">
        <v>43100</v>
      </c>
      <c r="M66" s="691">
        <v>1</v>
      </c>
      <c r="N66" s="691">
        <v>1</v>
      </c>
      <c r="O66" s="691">
        <v>1</v>
      </c>
      <c r="P66" s="691">
        <v>1</v>
      </c>
      <c r="Q66" s="691">
        <v>1</v>
      </c>
      <c r="R66" s="691">
        <v>1</v>
      </c>
      <c r="S66" s="691">
        <v>1</v>
      </c>
      <c r="T66" s="691">
        <v>1</v>
      </c>
      <c r="U66" s="691">
        <v>1</v>
      </c>
      <c r="V66" s="691">
        <v>1</v>
      </c>
      <c r="W66" s="691">
        <v>1</v>
      </c>
      <c r="X66" s="691">
        <v>1</v>
      </c>
      <c r="Y66" s="540">
        <f t="shared" si="1"/>
        <v>12</v>
      </c>
      <c r="Z66" s="1479">
        <v>0</v>
      </c>
      <c r="AA66" s="1479">
        <v>0</v>
      </c>
      <c r="AB66" s="1479"/>
      <c r="AC66" s="1800"/>
      <c r="AD66" s="1877">
        <v>1</v>
      </c>
      <c r="AE66" s="1878">
        <v>1</v>
      </c>
    </row>
    <row r="67" spans="1:31" ht="52.5" customHeight="1">
      <c r="A67" s="2607"/>
      <c r="B67" s="2607"/>
      <c r="C67" s="2593"/>
      <c r="D67" s="704" t="s">
        <v>1750</v>
      </c>
      <c r="E67" s="692" t="s">
        <v>1556</v>
      </c>
      <c r="F67" s="690">
        <v>2</v>
      </c>
      <c r="G67" s="692" t="s">
        <v>471</v>
      </c>
      <c r="H67" s="1708" t="s">
        <v>1569</v>
      </c>
      <c r="I67" s="685">
        <v>0.03333333333333333</v>
      </c>
      <c r="J67" s="540" t="s">
        <v>409</v>
      </c>
      <c r="K67" s="667">
        <v>42795</v>
      </c>
      <c r="L67" s="667">
        <v>43100</v>
      </c>
      <c r="M67" s="691"/>
      <c r="N67" s="691"/>
      <c r="O67" s="1712">
        <v>2</v>
      </c>
      <c r="P67" s="1712"/>
      <c r="Q67" s="1712"/>
      <c r="R67" s="1712"/>
      <c r="S67" s="1712"/>
      <c r="T67" s="1712"/>
      <c r="U67" s="1712"/>
      <c r="V67" s="1712"/>
      <c r="W67" s="1712"/>
      <c r="X67" s="1712"/>
      <c r="Y67" s="540">
        <f t="shared" si="1"/>
        <v>2</v>
      </c>
      <c r="Z67" s="1479">
        <v>0</v>
      </c>
      <c r="AA67" s="1479">
        <v>0</v>
      </c>
      <c r="AB67" s="1479"/>
      <c r="AC67" s="1800"/>
      <c r="AD67" s="1877" t="s">
        <v>76</v>
      </c>
      <c r="AE67" s="1878">
        <v>1</v>
      </c>
    </row>
    <row r="68" spans="1:31" ht="61.5" customHeight="1">
      <c r="A68" s="2607"/>
      <c r="B68" s="2607"/>
      <c r="C68" s="2593"/>
      <c r="D68" s="704" t="s">
        <v>1738</v>
      </c>
      <c r="E68" s="692" t="s">
        <v>162</v>
      </c>
      <c r="F68" s="690">
        <v>3</v>
      </c>
      <c r="G68" s="692" t="s">
        <v>1740</v>
      </c>
      <c r="H68" s="1708" t="s">
        <v>1569</v>
      </c>
      <c r="I68" s="685">
        <v>0.03333333333333333</v>
      </c>
      <c r="J68" s="540" t="s">
        <v>1739</v>
      </c>
      <c r="K68" s="667">
        <v>42736</v>
      </c>
      <c r="L68" s="667">
        <v>43100</v>
      </c>
      <c r="M68" s="1712"/>
      <c r="N68" s="1712"/>
      <c r="O68" s="1712">
        <v>2</v>
      </c>
      <c r="P68" s="1712"/>
      <c r="Q68" s="1712"/>
      <c r="R68" s="1712"/>
      <c r="S68" s="1712">
        <v>2</v>
      </c>
      <c r="T68" s="1712"/>
      <c r="U68" s="1712"/>
      <c r="V68" s="1712"/>
      <c r="W68" s="1712"/>
      <c r="X68" s="1712">
        <v>2</v>
      </c>
      <c r="Y68" s="540">
        <f t="shared" si="1"/>
        <v>6</v>
      </c>
      <c r="Z68" s="1479">
        <v>0</v>
      </c>
      <c r="AA68" s="1479">
        <v>0</v>
      </c>
      <c r="AB68" s="1479"/>
      <c r="AC68" s="1800"/>
      <c r="AD68" s="1877">
        <v>1</v>
      </c>
      <c r="AE68" s="1878">
        <v>1</v>
      </c>
    </row>
    <row r="69" spans="1:31" ht="47.25">
      <c r="A69" s="2607"/>
      <c r="B69" s="2607"/>
      <c r="C69" s="2593"/>
      <c r="D69" s="704" t="s">
        <v>1751</v>
      </c>
      <c r="E69" s="692" t="s">
        <v>1556</v>
      </c>
      <c r="F69" s="694">
        <v>2</v>
      </c>
      <c r="G69" s="692" t="s">
        <v>417</v>
      </c>
      <c r="H69" s="1708" t="s">
        <v>1570</v>
      </c>
      <c r="I69" s="685">
        <v>0.03333333333333333</v>
      </c>
      <c r="J69" s="540" t="s">
        <v>412</v>
      </c>
      <c r="K69" s="667">
        <v>42795</v>
      </c>
      <c r="L69" s="667">
        <v>43100</v>
      </c>
      <c r="M69" s="691"/>
      <c r="N69" s="691"/>
      <c r="O69" s="1712">
        <v>2</v>
      </c>
      <c r="P69" s="1712"/>
      <c r="Q69" s="1712"/>
      <c r="R69" s="1712"/>
      <c r="S69" s="1712"/>
      <c r="T69" s="1712"/>
      <c r="U69" s="1712"/>
      <c r="V69" s="1712"/>
      <c r="W69" s="1712"/>
      <c r="X69" s="1712"/>
      <c r="Y69" s="540">
        <f t="shared" si="1"/>
        <v>2</v>
      </c>
      <c r="Z69" s="1479">
        <v>0</v>
      </c>
      <c r="AA69" s="1479">
        <v>0</v>
      </c>
      <c r="AB69" s="1479"/>
      <c r="AC69" s="1800" t="s">
        <v>76</v>
      </c>
      <c r="AD69" s="1877" t="s">
        <v>76</v>
      </c>
      <c r="AE69" s="1878">
        <v>1</v>
      </c>
    </row>
    <row r="70" spans="1:31" ht="79.5" customHeight="1">
      <c r="A70" s="2607"/>
      <c r="B70" s="2607"/>
      <c r="C70" s="2593"/>
      <c r="D70" s="704" t="s">
        <v>1737</v>
      </c>
      <c r="E70" s="692" t="s">
        <v>416</v>
      </c>
      <c r="F70" s="694">
        <v>3</v>
      </c>
      <c r="G70" s="692" t="s">
        <v>1740</v>
      </c>
      <c r="H70" s="1708" t="s">
        <v>1570</v>
      </c>
      <c r="I70" s="685">
        <v>0.03333333333333333</v>
      </c>
      <c r="J70" s="540" t="s">
        <v>1739</v>
      </c>
      <c r="K70" s="667">
        <v>42736</v>
      </c>
      <c r="L70" s="667">
        <v>43100</v>
      </c>
      <c r="M70" s="1712"/>
      <c r="N70" s="1712"/>
      <c r="O70" s="1712">
        <v>2</v>
      </c>
      <c r="P70" s="1712"/>
      <c r="Q70" s="1712"/>
      <c r="R70" s="1712"/>
      <c r="S70" s="1712">
        <v>2</v>
      </c>
      <c r="T70" s="1712"/>
      <c r="U70" s="1712"/>
      <c r="V70" s="1712"/>
      <c r="W70" s="1712"/>
      <c r="X70" s="1712">
        <v>2</v>
      </c>
      <c r="Y70" s="540">
        <f>SUM(M70:X70)</f>
        <v>6</v>
      </c>
      <c r="Z70" s="1479">
        <v>0</v>
      </c>
      <c r="AA70" s="1479">
        <v>0</v>
      </c>
      <c r="AB70" s="1479"/>
      <c r="AC70" s="1800"/>
      <c r="AD70" s="1877">
        <v>1</v>
      </c>
      <c r="AE70" s="1878">
        <v>1</v>
      </c>
    </row>
    <row r="71" spans="1:31" ht="45">
      <c r="A71" s="2607"/>
      <c r="B71" s="2607"/>
      <c r="C71" s="2593"/>
      <c r="D71" s="704" t="s">
        <v>1752</v>
      </c>
      <c r="E71" s="692" t="s">
        <v>1732</v>
      </c>
      <c r="F71" s="694">
        <v>2</v>
      </c>
      <c r="G71" s="692" t="s">
        <v>295</v>
      </c>
      <c r="H71" s="1708" t="s">
        <v>1649</v>
      </c>
      <c r="I71" s="685">
        <v>0.03333333333333333</v>
      </c>
      <c r="J71" s="540" t="s">
        <v>412</v>
      </c>
      <c r="K71" s="667">
        <v>42795</v>
      </c>
      <c r="L71" s="667">
        <v>43100</v>
      </c>
      <c r="M71" s="691"/>
      <c r="N71" s="691"/>
      <c r="O71" s="1712">
        <v>2</v>
      </c>
      <c r="P71" s="1712"/>
      <c r="Q71" s="1712"/>
      <c r="R71" s="1712"/>
      <c r="S71" s="1712"/>
      <c r="T71" s="1712"/>
      <c r="U71" s="1712"/>
      <c r="V71" s="1712"/>
      <c r="W71" s="1712"/>
      <c r="X71" s="1712"/>
      <c r="Y71" s="540">
        <f t="shared" si="1"/>
        <v>2</v>
      </c>
      <c r="Z71" s="1479">
        <v>0</v>
      </c>
      <c r="AA71" s="1479">
        <v>0</v>
      </c>
      <c r="AB71" s="1479"/>
      <c r="AC71" s="1800"/>
      <c r="AD71" s="1877">
        <v>1</v>
      </c>
      <c r="AE71" s="1878">
        <v>1</v>
      </c>
    </row>
    <row r="72" spans="1:31" ht="45">
      <c r="A72" s="2607"/>
      <c r="B72" s="2607"/>
      <c r="C72" s="2593"/>
      <c r="D72" s="704" t="s">
        <v>1736</v>
      </c>
      <c r="E72" s="692" t="s">
        <v>162</v>
      </c>
      <c r="F72" s="694">
        <v>3</v>
      </c>
      <c r="G72" s="692" t="s">
        <v>1740</v>
      </c>
      <c r="H72" s="1708" t="s">
        <v>1650</v>
      </c>
      <c r="I72" s="685">
        <v>0.0333333333333333</v>
      </c>
      <c r="J72" s="540" t="s">
        <v>1739</v>
      </c>
      <c r="K72" s="667">
        <v>42736</v>
      </c>
      <c r="L72" s="667">
        <v>43100</v>
      </c>
      <c r="M72" s="1712"/>
      <c r="N72" s="1712"/>
      <c r="O72" s="1712">
        <v>2</v>
      </c>
      <c r="P72" s="1712"/>
      <c r="Q72" s="1712"/>
      <c r="R72" s="1712"/>
      <c r="S72" s="1712">
        <v>2</v>
      </c>
      <c r="T72" s="1712"/>
      <c r="U72" s="1712"/>
      <c r="V72" s="1712"/>
      <c r="W72" s="1712"/>
      <c r="X72" s="1712">
        <v>2</v>
      </c>
      <c r="Y72" s="540">
        <f>SUM(M72:X72)</f>
        <v>6</v>
      </c>
      <c r="Z72" s="1479">
        <v>0</v>
      </c>
      <c r="AA72" s="1479">
        <v>0</v>
      </c>
      <c r="AB72" s="1479"/>
      <c r="AC72" s="1800"/>
      <c r="AD72" s="1877" t="s">
        <v>76</v>
      </c>
      <c r="AE72" s="1878">
        <v>1</v>
      </c>
    </row>
    <row r="73" spans="1:31" ht="43.5" customHeight="1">
      <c r="A73" s="2607"/>
      <c r="B73" s="2607"/>
      <c r="C73" s="2593"/>
      <c r="D73" s="704" t="s">
        <v>418</v>
      </c>
      <c r="E73" s="692" t="s">
        <v>419</v>
      </c>
      <c r="F73" s="693">
        <v>1</v>
      </c>
      <c r="G73" s="692" t="s">
        <v>420</v>
      </c>
      <c r="H73" s="1708" t="s">
        <v>392</v>
      </c>
      <c r="I73" s="685">
        <v>0.03333333333333333</v>
      </c>
      <c r="J73" s="540" t="s">
        <v>421</v>
      </c>
      <c r="K73" s="667">
        <v>42736</v>
      </c>
      <c r="L73" s="667">
        <v>43100</v>
      </c>
      <c r="M73" s="1481"/>
      <c r="N73" s="1481">
        <v>0.1</v>
      </c>
      <c r="O73" s="1481"/>
      <c r="P73" s="1481">
        <v>0.3</v>
      </c>
      <c r="Q73" s="1481"/>
      <c r="R73" s="1481">
        <v>0.5</v>
      </c>
      <c r="S73" s="1481"/>
      <c r="T73" s="1481">
        <v>0.7</v>
      </c>
      <c r="U73" s="1481"/>
      <c r="V73" s="1481">
        <v>0.8</v>
      </c>
      <c r="W73" s="1481"/>
      <c r="X73" s="1481">
        <v>1</v>
      </c>
      <c r="Y73" s="666">
        <v>1</v>
      </c>
      <c r="Z73" s="689">
        <v>10750000</v>
      </c>
      <c r="AA73" s="689">
        <v>12000000</v>
      </c>
      <c r="AB73" s="689"/>
      <c r="AC73" s="1800"/>
      <c r="AD73" s="1877">
        <v>1</v>
      </c>
      <c r="AE73" s="1878">
        <v>1</v>
      </c>
    </row>
    <row r="74" spans="1:31" ht="169.5" customHeight="1" thickBot="1">
      <c r="A74" s="2608"/>
      <c r="B74" s="2608"/>
      <c r="C74" s="2594"/>
      <c r="D74" s="704" t="s">
        <v>1558</v>
      </c>
      <c r="E74" s="692" t="s">
        <v>1332</v>
      </c>
      <c r="F74" s="695">
        <v>2</v>
      </c>
      <c r="G74" s="542" t="s">
        <v>1360</v>
      </c>
      <c r="H74" s="1708" t="s">
        <v>411</v>
      </c>
      <c r="I74" s="685">
        <v>0.03333333333333333</v>
      </c>
      <c r="J74" s="542" t="s">
        <v>432</v>
      </c>
      <c r="K74" s="667">
        <v>42856</v>
      </c>
      <c r="L74" s="667">
        <v>43100</v>
      </c>
      <c r="M74" s="1713"/>
      <c r="N74" s="691">
        <v>1</v>
      </c>
      <c r="O74" s="1713"/>
      <c r="P74" s="1713"/>
      <c r="Q74" s="1713"/>
      <c r="R74" s="691"/>
      <c r="S74" s="1713"/>
      <c r="T74" s="1713"/>
      <c r="U74" s="691">
        <v>1</v>
      </c>
      <c r="V74" s="1713"/>
      <c r="W74" s="1713"/>
      <c r="X74" s="1713"/>
      <c r="Y74" s="540">
        <f>SUM(M74:X74)</f>
        <v>2</v>
      </c>
      <c r="Z74" s="689"/>
      <c r="AA74" s="689">
        <v>0</v>
      </c>
      <c r="AB74" s="689"/>
      <c r="AC74" s="1800"/>
      <c r="AD74" s="1877" t="s">
        <v>76</v>
      </c>
      <c r="AE74" s="1878">
        <v>1</v>
      </c>
    </row>
    <row r="75" spans="1:31" ht="18.75" thickBot="1">
      <c r="A75" s="2615" t="s">
        <v>73</v>
      </c>
      <c r="B75" s="2616"/>
      <c r="C75" s="2616"/>
      <c r="D75" s="1205"/>
      <c r="E75" s="205"/>
      <c r="F75" s="206"/>
      <c r="G75" s="206"/>
      <c r="H75" s="206"/>
      <c r="I75" s="207">
        <f>SUBTOTAL(9,I45:I74)</f>
        <v>0.9999999999999999</v>
      </c>
      <c r="J75" s="206"/>
      <c r="K75" s="206"/>
      <c r="L75" s="206"/>
      <c r="M75" s="206"/>
      <c r="N75" s="206"/>
      <c r="O75" s="206"/>
      <c r="P75" s="206"/>
      <c r="Q75" s="206"/>
      <c r="R75" s="206"/>
      <c r="S75" s="206"/>
      <c r="T75" s="206"/>
      <c r="U75" s="206"/>
      <c r="V75" s="206"/>
      <c r="W75" s="206"/>
      <c r="X75" s="206"/>
      <c r="Y75" s="208"/>
      <c r="Z75" s="209">
        <f>SUM(Z45:Z73)</f>
        <v>40750000</v>
      </c>
      <c r="AA75" s="209"/>
      <c r="AB75" s="209">
        <f>SUM(AB44:AB73)</f>
        <v>0</v>
      </c>
      <c r="AC75" s="219"/>
      <c r="AD75" s="1881">
        <f>AVERAGE(AD45:AD74)</f>
        <v>1</v>
      </c>
      <c r="AE75" s="1881">
        <f>AVERAGE(AE45:AE74)</f>
        <v>1</v>
      </c>
    </row>
    <row r="76" spans="1:31" ht="60">
      <c r="A76" s="2617">
        <v>4</v>
      </c>
      <c r="B76" s="2619" t="s">
        <v>422</v>
      </c>
      <c r="C76" s="2620" t="s">
        <v>423</v>
      </c>
      <c r="D76" s="705" t="s">
        <v>424</v>
      </c>
      <c r="E76" s="542" t="s">
        <v>425</v>
      </c>
      <c r="F76" s="542">
        <v>1</v>
      </c>
      <c r="G76" s="542" t="s">
        <v>426</v>
      </c>
      <c r="H76" s="692" t="s">
        <v>1576</v>
      </c>
      <c r="I76" s="659">
        <v>0.125</v>
      </c>
      <c r="J76" s="540" t="s">
        <v>427</v>
      </c>
      <c r="K76" s="667">
        <v>42767</v>
      </c>
      <c r="L76" s="667">
        <v>43069</v>
      </c>
      <c r="M76" s="1714"/>
      <c r="N76" s="699"/>
      <c r="O76" s="699"/>
      <c r="P76" s="699"/>
      <c r="Q76" s="699"/>
      <c r="R76" s="699"/>
      <c r="S76" s="699"/>
      <c r="T76" s="699"/>
      <c r="U76" s="699"/>
      <c r="V76" s="699"/>
      <c r="W76" s="699">
        <v>1</v>
      </c>
      <c r="X76" s="699"/>
      <c r="Y76" s="694">
        <f>SUM(M76:X76)</f>
        <v>1</v>
      </c>
      <c r="Z76" s="1336">
        <v>0</v>
      </c>
      <c r="AA76" s="1479">
        <v>0</v>
      </c>
      <c r="AB76" s="1336"/>
      <c r="AC76" s="1801" t="s">
        <v>76</v>
      </c>
      <c r="AD76" s="1878">
        <v>1</v>
      </c>
      <c r="AE76" s="1878">
        <v>1</v>
      </c>
    </row>
    <row r="77" spans="1:31" s="1432" customFormat="1" ht="30">
      <c r="A77" s="2618"/>
      <c r="B77" s="2589"/>
      <c r="C77" s="2621"/>
      <c r="D77" s="705" t="s">
        <v>428</v>
      </c>
      <c r="E77" s="542" t="s">
        <v>429</v>
      </c>
      <c r="F77" s="701">
        <v>2</v>
      </c>
      <c r="G77" s="542" t="s">
        <v>430</v>
      </c>
      <c r="H77" s="692" t="s">
        <v>431</v>
      </c>
      <c r="I77" s="659">
        <v>0.125</v>
      </c>
      <c r="J77" s="542" t="s">
        <v>432</v>
      </c>
      <c r="K77" s="667">
        <v>42767</v>
      </c>
      <c r="L77" s="667">
        <v>42978</v>
      </c>
      <c r="M77" s="1480"/>
      <c r="N77" s="1480">
        <v>1</v>
      </c>
      <c r="O77" s="1480"/>
      <c r="P77" s="1480"/>
      <c r="Q77" s="1480"/>
      <c r="R77" s="1480"/>
      <c r="S77" s="1480"/>
      <c r="T77" s="1480">
        <v>1</v>
      </c>
      <c r="U77" s="1480"/>
      <c r="V77" s="1480"/>
      <c r="W77" s="1480"/>
      <c r="X77" s="1480"/>
      <c r="Y77" s="694">
        <f>SUM(M77:X77)</f>
        <v>2</v>
      </c>
      <c r="Z77" s="1414">
        <v>0</v>
      </c>
      <c r="AA77" s="1479">
        <v>0</v>
      </c>
      <c r="AB77" s="1414"/>
      <c r="AC77" s="1800"/>
      <c r="AD77" s="1882" t="s">
        <v>76</v>
      </c>
      <c r="AE77" s="1882">
        <v>1</v>
      </c>
    </row>
    <row r="78" spans="1:31" ht="90">
      <c r="A78" s="2618"/>
      <c r="B78" s="2589"/>
      <c r="C78" s="2621"/>
      <c r="D78" s="705" t="s">
        <v>1579</v>
      </c>
      <c r="E78" s="542" t="s">
        <v>433</v>
      </c>
      <c r="F78" s="698">
        <v>1</v>
      </c>
      <c r="G78" s="542" t="s">
        <v>1629</v>
      </c>
      <c r="H78" s="692" t="s">
        <v>1632</v>
      </c>
      <c r="I78" s="659">
        <v>0.125</v>
      </c>
      <c r="J78" s="542" t="s">
        <v>434</v>
      </c>
      <c r="K78" s="667">
        <v>42736</v>
      </c>
      <c r="L78" s="667">
        <v>43099</v>
      </c>
      <c r="M78" s="1481">
        <v>1</v>
      </c>
      <c r="N78" s="1481">
        <v>1</v>
      </c>
      <c r="O78" s="1481">
        <v>1</v>
      </c>
      <c r="P78" s="1481">
        <v>1</v>
      </c>
      <c r="Q78" s="1481">
        <v>1</v>
      </c>
      <c r="R78" s="1481">
        <v>1</v>
      </c>
      <c r="S78" s="1481">
        <v>1</v>
      </c>
      <c r="T78" s="1481">
        <v>1</v>
      </c>
      <c r="U78" s="1481">
        <v>1</v>
      </c>
      <c r="V78" s="1481">
        <v>1</v>
      </c>
      <c r="W78" s="1481">
        <v>1</v>
      </c>
      <c r="X78" s="1481">
        <v>1</v>
      </c>
      <c r="Y78" s="693">
        <v>1</v>
      </c>
      <c r="Z78" s="689">
        <f>(150+50+300+6+25+70)*1000000</f>
        <v>601000000</v>
      </c>
      <c r="AA78" s="1479">
        <v>0</v>
      </c>
      <c r="AB78" s="696" t="s">
        <v>435</v>
      </c>
      <c r="AC78" s="1801"/>
      <c r="AD78" s="1878">
        <v>1</v>
      </c>
      <c r="AE78" s="1878">
        <v>1</v>
      </c>
    </row>
    <row r="79" spans="1:31" ht="126" customHeight="1">
      <c r="A79" s="2618"/>
      <c r="B79" s="2589"/>
      <c r="C79" s="2621"/>
      <c r="D79" s="705" t="s">
        <v>436</v>
      </c>
      <c r="E79" s="542" t="s">
        <v>162</v>
      </c>
      <c r="F79" s="701">
        <v>4</v>
      </c>
      <c r="G79" s="542" t="s">
        <v>1578</v>
      </c>
      <c r="H79" s="692" t="s">
        <v>1577</v>
      </c>
      <c r="I79" s="659">
        <v>0.125</v>
      </c>
      <c r="J79" s="542" t="s">
        <v>437</v>
      </c>
      <c r="K79" s="667">
        <v>42736</v>
      </c>
      <c r="L79" s="667">
        <v>42977</v>
      </c>
      <c r="M79" s="1480"/>
      <c r="N79" s="1480">
        <v>1</v>
      </c>
      <c r="O79" s="1480"/>
      <c r="P79" s="1480">
        <v>1</v>
      </c>
      <c r="Q79" s="1480"/>
      <c r="R79" s="1480">
        <v>1</v>
      </c>
      <c r="S79" s="1480"/>
      <c r="T79" s="1480">
        <v>1</v>
      </c>
      <c r="U79" s="1480"/>
      <c r="V79" s="1480"/>
      <c r="W79" s="1480"/>
      <c r="X79" s="1480"/>
      <c r="Y79" s="694">
        <f>SUM(M79:X79)</f>
        <v>4</v>
      </c>
      <c r="Z79" s="689">
        <v>0</v>
      </c>
      <c r="AA79" s="1479">
        <v>0</v>
      </c>
      <c r="AB79" s="689"/>
      <c r="AC79" s="1803"/>
      <c r="AD79" s="1878">
        <v>1</v>
      </c>
      <c r="AE79" s="1878">
        <v>1</v>
      </c>
    </row>
    <row r="80" spans="1:31" ht="66" customHeight="1">
      <c r="A80" s="2618"/>
      <c r="B80" s="2589"/>
      <c r="C80" s="2621"/>
      <c r="D80" s="705" t="s">
        <v>438</v>
      </c>
      <c r="E80" s="542" t="s">
        <v>439</v>
      </c>
      <c r="F80" s="701">
        <v>2</v>
      </c>
      <c r="G80" s="542" t="s">
        <v>440</v>
      </c>
      <c r="H80" s="692" t="s">
        <v>1572</v>
      </c>
      <c r="I80" s="659">
        <v>0.125</v>
      </c>
      <c r="J80" s="542" t="s">
        <v>441</v>
      </c>
      <c r="K80" s="667">
        <v>42736</v>
      </c>
      <c r="L80" s="667">
        <v>43100</v>
      </c>
      <c r="M80" s="1480"/>
      <c r="N80" s="1480"/>
      <c r="O80" s="1480"/>
      <c r="P80" s="1480"/>
      <c r="Q80" s="1480"/>
      <c r="R80" s="1480">
        <v>1</v>
      </c>
      <c r="S80" s="1480"/>
      <c r="T80" s="1480"/>
      <c r="U80" s="1480"/>
      <c r="V80" s="1480"/>
      <c r="W80" s="1480"/>
      <c r="X80" s="1480">
        <v>1</v>
      </c>
      <c r="Y80" s="694">
        <f>SUM(M80:X80)</f>
        <v>2</v>
      </c>
      <c r="Z80" s="1336">
        <v>0</v>
      </c>
      <c r="AA80" s="1479">
        <v>0</v>
      </c>
      <c r="AB80" s="1336"/>
      <c r="AC80" s="1801" t="s">
        <v>76</v>
      </c>
      <c r="AD80" s="1878" t="s">
        <v>76</v>
      </c>
      <c r="AE80" s="1878">
        <v>1</v>
      </c>
    </row>
    <row r="81" spans="1:31" ht="66" customHeight="1">
      <c r="A81" s="2618"/>
      <c r="B81" s="2589"/>
      <c r="C81" s="2621"/>
      <c r="D81" s="705" t="s">
        <v>1733</v>
      </c>
      <c r="E81" s="542" t="s">
        <v>439</v>
      </c>
      <c r="F81" s="698">
        <v>1</v>
      </c>
      <c r="G81" s="542" t="s">
        <v>801</v>
      </c>
      <c r="H81" s="692" t="s">
        <v>1572</v>
      </c>
      <c r="I81" s="659">
        <v>0.125</v>
      </c>
      <c r="J81" s="542" t="s">
        <v>800</v>
      </c>
      <c r="K81" s="667">
        <v>42736</v>
      </c>
      <c r="L81" s="667">
        <v>43100</v>
      </c>
      <c r="M81" s="1481">
        <v>1</v>
      </c>
      <c r="N81" s="1481">
        <v>1</v>
      </c>
      <c r="O81" s="1481">
        <v>1</v>
      </c>
      <c r="P81" s="1481">
        <v>1</v>
      </c>
      <c r="Q81" s="1481">
        <v>1</v>
      </c>
      <c r="R81" s="1481">
        <v>1</v>
      </c>
      <c r="S81" s="1481" t="s">
        <v>302</v>
      </c>
      <c r="T81" s="1481">
        <v>1</v>
      </c>
      <c r="U81" s="1481">
        <v>1</v>
      </c>
      <c r="V81" s="1481">
        <v>1</v>
      </c>
      <c r="W81" s="1481">
        <v>1</v>
      </c>
      <c r="X81" s="1481">
        <v>1</v>
      </c>
      <c r="Y81" s="693">
        <v>1</v>
      </c>
      <c r="Z81" s="1336"/>
      <c r="AA81" s="1479">
        <v>0</v>
      </c>
      <c r="AB81" s="1336"/>
      <c r="AC81" s="1801"/>
      <c r="AD81" s="1878">
        <v>1</v>
      </c>
      <c r="AE81" s="1878">
        <v>1</v>
      </c>
    </row>
    <row r="82" spans="1:31" ht="66" customHeight="1">
      <c r="A82" s="2618"/>
      <c r="B82" s="2589"/>
      <c r="C82" s="2621"/>
      <c r="D82" s="705" t="s">
        <v>1630</v>
      </c>
      <c r="E82" s="542" t="s">
        <v>1631</v>
      </c>
      <c r="F82" s="701">
        <v>1</v>
      </c>
      <c r="G82" s="542" t="s">
        <v>802</v>
      </c>
      <c r="H82" s="692" t="s">
        <v>1572</v>
      </c>
      <c r="I82" s="659">
        <v>0.125</v>
      </c>
      <c r="J82" s="540" t="s">
        <v>799</v>
      </c>
      <c r="K82" s="667">
        <v>42767</v>
      </c>
      <c r="L82" s="667">
        <v>43100</v>
      </c>
      <c r="M82" s="1480"/>
      <c r="N82" s="1480"/>
      <c r="O82" s="1480"/>
      <c r="P82" s="1480">
        <v>1</v>
      </c>
      <c r="Q82" s="1480"/>
      <c r="R82" s="1480"/>
      <c r="S82" s="1480"/>
      <c r="T82" s="1480"/>
      <c r="U82" s="1480"/>
      <c r="V82" s="1480"/>
      <c r="W82" s="1480"/>
      <c r="X82" s="1480"/>
      <c r="Y82" s="694">
        <v>1</v>
      </c>
      <c r="Z82" s="1336"/>
      <c r="AA82" s="1479">
        <v>0</v>
      </c>
      <c r="AB82" s="1336"/>
      <c r="AC82" s="1801"/>
      <c r="AD82" s="1878" t="s">
        <v>76</v>
      </c>
      <c r="AE82" s="1878">
        <v>1</v>
      </c>
    </row>
    <row r="83" spans="1:31" ht="66" customHeight="1" thickBot="1">
      <c r="A83" s="2618"/>
      <c r="B83" s="2590"/>
      <c r="C83" s="2622"/>
      <c r="D83" s="704" t="s">
        <v>1624</v>
      </c>
      <c r="E83" s="540" t="s">
        <v>1627</v>
      </c>
      <c r="F83" s="1298">
        <v>1</v>
      </c>
      <c r="G83" s="540" t="s">
        <v>1625</v>
      </c>
      <c r="H83" s="692" t="s">
        <v>1572</v>
      </c>
      <c r="I83" s="659">
        <v>0.125</v>
      </c>
      <c r="J83" s="540" t="s">
        <v>1626</v>
      </c>
      <c r="K83" s="667">
        <v>42736</v>
      </c>
      <c r="L83" s="667">
        <v>42856</v>
      </c>
      <c r="M83" s="1481">
        <v>1</v>
      </c>
      <c r="N83" s="1481">
        <v>1</v>
      </c>
      <c r="O83" s="1481">
        <v>1</v>
      </c>
      <c r="P83" s="1481">
        <v>1</v>
      </c>
      <c r="Q83" s="1481">
        <v>1</v>
      </c>
      <c r="R83" s="1481">
        <v>1</v>
      </c>
      <c r="S83" s="1481">
        <v>1</v>
      </c>
      <c r="T83" s="1481">
        <v>1</v>
      </c>
      <c r="U83" s="1481">
        <v>1</v>
      </c>
      <c r="V83" s="1481">
        <v>1</v>
      </c>
      <c r="W83" s="1481">
        <v>1</v>
      </c>
      <c r="X83" s="1481">
        <v>1</v>
      </c>
      <c r="Y83" s="693">
        <v>1</v>
      </c>
      <c r="Z83" s="1297"/>
      <c r="AA83" s="1479">
        <v>0</v>
      </c>
      <c r="AB83" s="1297"/>
      <c r="AC83" s="1804"/>
      <c r="AD83" s="1878">
        <v>1</v>
      </c>
      <c r="AE83" s="1878">
        <v>1</v>
      </c>
    </row>
    <row r="84" spans="1:31" ht="18">
      <c r="A84" s="2623" t="s">
        <v>73</v>
      </c>
      <c r="B84" s="2624"/>
      <c r="C84" s="2624"/>
      <c r="D84" s="206"/>
      <c r="E84" s="211"/>
      <c r="F84" s="206"/>
      <c r="G84" s="206"/>
      <c r="H84" s="206"/>
      <c r="I84" s="212">
        <f>SUM(I76:I83)</f>
        <v>1</v>
      </c>
      <c r="J84" s="212"/>
      <c r="K84" s="206"/>
      <c r="L84" s="206"/>
      <c r="M84" s="206"/>
      <c r="N84" s="206"/>
      <c r="O84" s="206"/>
      <c r="P84" s="206"/>
      <c r="Q84" s="206"/>
      <c r="R84" s="206"/>
      <c r="S84" s="206"/>
      <c r="T84" s="206"/>
      <c r="U84" s="213"/>
      <c r="V84" s="213"/>
      <c r="W84" s="213"/>
      <c r="X84" s="213"/>
      <c r="Y84" s="208"/>
      <c r="Z84" s="214">
        <f>SUM(Z76:Z82)</f>
        <v>601000000</v>
      </c>
      <c r="AA84" s="214"/>
      <c r="AB84" s="214">
        <f>SUM(AB76:AB80)</f>
        <v>0</v>
      </c>
      <c r="AC84" s="219"/>
      <c r="AD84" s="1881">
        <f>AVERAGE(AD76:AD83)</f>
        <v>1</v>
      </c>
      <c r="AE84" s="1881">
        <f>AVERAGE(AE76:AE83)</f>
        <v>1</v>
      </c>
    </row>
    <row r="85" spans="1:31" ht="45">
      <c r="A85" s="2589"/>
      <c r="B85" s="2589" t="s">
        <v>93</v>
      </c>
      <c r="C85" s="2625" t="s">
        <v>1773</v>
      </c>
      <c r="D85" s="707" t="s">
        <v>1588</v>
      </c>
      <c r="E85" s="657" t="s">
        <v>439</v>
      </c>
      <c r="F85" s="1417">
        <v>2</v>
      </c>
      <c r="G85" s="1342" t="s">
        <v>443</v>
      </c>
      <c r="H85" s="1363" t="s">
        <v>392</v>
      </c>
      <c r="I85" s="1353">
        <v>0.0666</v>
      </c>
      <c r="J85" s="657" t="s">
        <v>1589</v>
      </c>
      <c r="K85" s="1349">
        <v>42737</v>
      </c>
      <c r="L85" s="1349">
        <v>42765</v>
      </c>
      <c r="M85" s="674">
        <v>2</v>
      </c>
      <c r="N85" s="674"/>
      <c r="O85" s="674"/>
      <c r="P85" s="674"/>
      <c r="Q85" s="674"/>
      <c r="R85" s="674"/>
      <c r="S85" s="674"/>
      <c r="T85" s="674"/>
      <c r="U85" s="672"/>
      <c r="V85" s="672"/>
      <c r="W85" s="672"/>
      <c r="X85" s="672"/>
      <c r="Y85" s="662">
        <v>2</v>
      </c>
      <c r="Z85" s="1336">
        <v>0</v>
      </c>
      <c r="AA85" s="1336">
        <v>0</v>
      </c>
      <c r="AB85" s="1336"/>
      <c r="AC85" s="1801" t="s">
        <v>76</v>
      </c>
      <c r="AD85" s="1878" t="s">
        <v>76</v>
      </c>
      <c r="AE85" s="1878">
        <v>1</v>
      </c>
    </row>
    <row r="86" spans="1:31" ht="30">
      <c r="A86" s="2589"/>
      <c r="B86" s="2589"/>
      <c r="C86" s="2600"/>
      <c r="D86" s="707" t="s">
        <v>1590</v>
      </c>
      <c r="E86" s="657" t="s">
        <v>150</v>
      </c>
      <c r="F86" s="1354">
        <v>4</v>
      </c>
      <c r="G86" s="1342" t="s">
        <v>444</v>
      </c>
      <c r="H86" s="1363" t="s">
        <v>392</v>
      </c>
      <c r="I86" s="1353">
        <v>0.0666</v>
      </c>
      <c r="J86" s="657" t="s">
        <v>445</v>
      </c>
      <c r="K86" s="1349">
        <v>42751</v>
      </c>
      <c r="L86" s="1349">
        <v>43100</v>
      </c>
      <c r="M86" s="681"/>
      <c r="N86" s="681"/>
      <c r="O86" s="681">
        <v>1</v>
      </c>
      <c r="P86" s="681"/>
      <c r="Q86" s="681"/>
      <c r="R86" s="681">
        <v>1</v>
      </c>
      <c r="S86" s="681"/>
      <c r="T86" s="681"/>
      <c r="U86" s="697">
        <v>1</v>
      </c>
      <c r="V86" s="697"/>
      <c r="W86" s="697"/>
      <c r="X86" s="697">
        <v>1</v>
      </c>
      <c r="Y86" s="669">
        <f>SUM(M86:X86)</f>
        <v>4</v>
      </c>
      <c r="Z86" s="1336">
        <v>0</v>
      </c>
      <c r="AA86" s="1479">
        <v>0</v>
      </c>
      <c r="AB86" s="1336"/>
      <c r="AC86" s="1801" t="s">
        <v>76</v>
      </c>
      <c r="AD86" s="1878">
        <v>1</v>
      </c>
      <c r="AE86" s="1878">
        <v>1</v>
      </c>
    </row>
    <row r="87" spans="1:31" ht="66" customHeight="1">
      <c r="A87" s="2589"/>
      <c r="B87" s="2589"/>
      <c r="C87" s="2600"/>
      <c r="D87" s="706" t="s">
        <v>1735</v>
      </c>
      <c r="E87" s="657" t="s">
        <v>66</v>
      </c>
      <c r="F87" s="665">
        <v>1</v>
      </c>
      <c r="G87" s="665" t="s">
        <v>367</v>
      </c>
      <c r="H87" s="1363" t="s">
        <v>392</v>
      </c>
      <c r="I87" s="1353">
        <v>0.0666</v>
      </c>
      <c r="J87" s="665" t="s">
        <v>446</v>
      </c>
      <c r="K87" s="1349">
        <v>42736</v>
      </c>
      <c r="L87" s="1349">
        <v>42766</v>
      </c>
      <c r="M87" s="674">
        <v>1</v>
      </c>
      <c r="N87" s="674"/>
      <c r="O87" s="674"/>
      <c r="P87" s="674"/>
      <c r="Q87" s="674"/>
      <c r="R87" s="674"/>
      <c r="S87" s="674"/>
      <c r="T87" s="674"/>
      <c r="U87" s="672"/>
      <c r="V87" s="672"/>
      <c r="W87" s="672"/>
      <c r="X87" s="672"/>
      <c r="Y87" s="662">
        <v>1</v>
      </c>
      <c r="Z87" s="1336">
        <v>0</v>
      </c>
      <c r="AA87" s="1479">
        <v>0</v>
      </c>
      <c r="AB87" s="1336"/>
      <c r="AC87" s="1801" t="s">
        <v>76</v>
      </c>
      <c r="AD87" s="1878">
        <v>1</v>
      </c>
      <c r="AE87" s="1878">
        <v>1</v>
      </c>
    </row>
    <row r="88" spans="1:31" ht="45">
      <c r="A88" s="2589"/>
      <c r="B88" s="2589"/>
      <c r="C88" s="2600"/>
      <c r="D88" s="706" t="s">
        <v>447</v>
      </c>
      <c r="E88" s="665" t="s">
        <v>439</v>
      </c>
      <c r="F88" s="676">
        <v>1</v>
      </c>
      <c r="G88" s="665" t="s">
        <v>367</v>
      </c>
      <c r="H88" s="1363" t="s">
        <v>1595</v>
      </c>
      <c r="I88" s="1353">
        <v>0.0666</v>
      </c>
      <c r="J88" s="665" t="s">
        <v>448</v>
      </c>
      <c r="K88" s="1349">
        <v>43070</v>
      </c>
      <c r="L88" s="1349">
        <v>43100</v>
      </c>
      <c r="M88" s="703">
        <v>1</v>
      </c>
      <c r="N88" s="703">
        <v>1</v>
      </c>
      <c r="O88" s="703">
        <v>1</v>
      </c>
      <c r="P88" s="703">
        <v>1</v>
      </c>
      <c r="Q88" s="703">
        <v>1</v>
      </c>
      <c r="R88" s="703">
        <v>1</v>
      </c>
      <c r="S88" s="703">
        <v>1</v>
      </c>
      <c r="T88" s="703">
        <v>1</v>
      </c>
      <c r="U88" s="703">
        <v>1</v>
      </c>
      <c r="V88" s="703">
        <v>1</v>
      </c>
      <c r="W88" s="703">
        <v>1</v>
      </c>
      <c r="X88" s="703">
        <v>1</v>
      </c>
      <c r="Y88" s="678">
        <v>0.12</v>
      </c>
      <c r="Z88" s="1336">
        <v>0</v>
      </c>
      <c r="AA88" s="1479">
        <v>0</v>
      </c>
      <c r="AB88" s="1336"/>
      <c r="AC88" s="1801" t="s">
        <v>76</v>
      </c>
      <c r="AD88" s="1878" t="s">
        <v>76</v>
      </c>
      <c r="AE88" s="1878">
        <v>1</v>
      </c>
    </row>
    <row r="89" spans="1:31" ht="65.25" customHeight="1" thickBot="1">
      <c r="A89" s="2589"/>
      <c r="B89" s="2589"/>
      <c r="C89" s="2601"/>
      <c r="D89" s="706" t="s">
        <v>470</v>
      </c>
      <c r="E89" s="665" t="s">
        <v>60</v>
      </c>
      <c r="F89" s="1417">
        <v>4</v>
      </c>
      <c r="G89" s="665" t="s">
        <v>449</v>
      </c>
      <c r="H89" s="1363" t="s">
        <v>392</v>
      </c>
      <c r="I89" s="1353">
        <v>0.0666</v>
      </c>
      <c r="J89" s="665" t="s">
        <v>450</v>
      </c>
      <c r="K89" s="1349">
        <v>43070</v>
      </c>
      <c r="L89" s="1349">
        <v>43100</v>
      </c>
      <c r="M89" s="674"/>
      <c r="N89" s="674"/>
      <c r="O89" s="674">
        <v>1</v>
      </c>
      <c r="P89" s="674"/>
      <c r="Q89" s="674"/>
      <c r="R89" s="674">
        <v>1</v>
      </c>
      <c r="S89" s="674"/>
      <c r="T89" s="674"/>
      <c r="U89" s="674">
        <v>1</v>
      </c>
      <c r="V89" s="674"/>
      <c r="W89" s="674"/>
      <c r="X89" s="674">
        <v>1</v>
      </c>
      <c r="Y89" s="662">
        <f>SUM(M89:X89)</f>
        <v>4</v>
      </c>
      <c r="Z89" s="1336">
        <v>0</v>
      </c>
      <c r="AA89" s="1479">
        <v>0</v>
      </c>
      <c r="AB89" s="1336"/>
      <c r="AC89" s="1801" t="s">
        <v>76</v>
      </c>
      <c r="AD89" s="1878" t="s">
        <v>76</v>
      </c>
      <c r="AE89" s="1878">
        <v>1</v>
      </c>
    </row>
    <row r="90" spans="1:31" ht="30">
      <c r="A90" s="2589"/>
      <c r="B90" s="2589"/>
      <c r="C90" s="2599" t="s">
        <v>94</v>
      </c>
      <c r="D90" s="707" t="s">
        <v>1557</v>
      </c>
      <c r="E90" s="657" t="s">
        <v>66</v>
      </c>
      <c r="F90" s="1417">
        <v>1</v>
      </c>
      <c r="G90" s="665" t="s">
        <v>367</v>
      </c>
      <c r="H90" s="1351" t="s">
        <v>411</v>
      </c>
      <c r="I90" s="1353">
        <v>0.0666</v>
      </c>
      <c r="J90" s="657" t="s">
        <v>451</v>
      </c>
      <c r="K90" s="1349">
        <v>42736</v>
      </c>
      <c r="L90" s="1349">
        <v>42766</v>
      </c>
      <c r="M90" s="674">
        <v>1</v>
      </c>
      <c r="N90" s="674"/>
      <c r="O90" s="674"/>
      <c r="P90" s="674"/>
      <c r="Q90" s="674"/>
      <c r="R90" s="674"/>
      <c r="S90" s="674"/>
      <c r="T90" s="674"/>
      <c r="U90" s="672"/>
      <c r="V90" s="672"/>
      <c r="W90" s="672"/>
      <c r="X90" s="672"/>
      <c r="Y90" s="662">
        <v>1</v>
      </c>
      <c r="Z90" s="1336">
        <v>0</v>
      </c>
      <c r="AA90" s="1479">
        <v>0</v>
      </c>
      <c r="AB90" s="1336"/>
      <c r="AC90" s="1801" t="s">
        <v>76</v>
      </c>
      <c r="AD90" s="1878" t="s">
        <v>76</v>
      </c>
      <c r="AE90" s="1878">
        <v>1</v>
      </c>
    </row>
    <row r="91" spans="1:31" ht="77.25" customHeight="1">
      <c r="A91" s="2589"/>
      <c r="B91" s="2589"/>
      <c r="C91" s="2600"/>
      <c r="D91" s="707" t="s">
        <v>1559</v>
      </c>
      <c r="E91" s="657" t="s">
        <v>162</v>
      </c>
      <c r="F91" s="1417">
        <v>3</v>
      </c>
      <c r="G91" s="665" t="s">
        <v>452</v>
      </c>
      <c r="H91" s="1351" t="s">
        <v>411</v>
      </c>
      <c r="I91" s="1353">
        <v>0.0666</v>
      </c>
      <c r="J91" s="657" t="s">
        <v>1560</v>
      </c>
      <c r="K91" s="1349">
        <v>42826</v>
      </c>
      <c r="L91" s="1349">
        <v>43100</v>
      </c>
      <c r="M91" s="1406"/>
      <c r="N91" s="1406"/>
      <c r="O91" s="1406"/>
      <c r="P91" s="1406">
        <v>1</v>
      </c>
      <c r="Q91" s="1406"/>
      <c r="R91" s="1406"/>
      <c r="S91" s="1406">
        <v>1</v>
      </c>
      <c r="T91" s="1406"/>
      <c r="U91" s="1406"/>
      <c r="V91" s="1406">
        <v>1</v>
      </c>
      <c r="W91" s="1406"/>
      <c r="X91" s="1406"/>
      <c r="Y91" s="700">
        <f>SUM(M91:X91)</f>
        <v>3</v>
      </c>
      <c r="Z91" s="1336">
        <v>0</v>
      </c>
      <c r="AA91" s="1479">
        <v>0</v>
      </c>
      <c r="AB91" s="1336"/>
      <c r="AC91" s="1801" t="s">
        <v>76</v>
      </c>
      <c r="AD91" s="1878">
        <v>1</v>
      </c>
      <c r="AE91" s="1878">
        <v>1</v>
      </c>
    </row>
    <row r="92" spans="1:31" ht="57" customHeight="1">
      <c r="A92" s="2589"/>
      <c r="B92" s="2589"/>
      <c r="C92" s="2600"/>
      <c r="D92" s="707" t="s">
        <v>1642</v>
      </c>
      <c r="E92" s="657" t="s">
        <v>294</v>
      </c>
      <c r="F92" s="673">
        <v>1</v>
      </c>
      <c r="G92" s="657" t="s">
        <v>453</v>
      </c>
      <c r="H92" s="1363" t="s">
        <v>454</v>
      </c>
      <c r="I92" s="1353">
        <v>0.0666</v>
      </c>
      <c r="J92" s="657" t="s">
        <v>455</v>
      </c>
      <c r="K92" s="1349">
        <v>42736</v>
      </c>
      <c r="L92" s="1349">
        <v>42765</v>
      </c>
      <c r="M92" s="674">
        <v>1</v>
      </c>
      <c r="N92" s="674"/>
      <c r="O92" s="674"/>
      <c r="P92" s="674"/>
      <c r="Q92" s="674"/>
      <c r="R92" s="674"/>
      <c r="S92" s="674"/>
      <c r="T92" s="674"/>
      <c r="U92" s="674"/>
      <c r="V92" s="674"/>
      <c r="W92" s="674"/>
      <c r="X92" s="674"/>
      <c r="Y92" s="673">
        <v>1</v>
      </c>
      <c r="Z92" s="1336">
        <v>0</v>
      </c>
      <c r="AA92" s="1479">
        <v>0</v>
      </c>
      <c r="AB92" s="1336"/>
      <c r="AC92" s="1801"/>
      <c r="AD92" s="1878" t="s">
        <v>76</v>
      </c>
      <c r="AE92" s="1878">
        <v>1</v>
      </c>
    </row>
    <row r="93" spans="1:31" ht="83.25" customHeight="1" thickBot="1">
      <c r="A93" s="2589"/>
      <c r="B93" s="2589"/>
      <c r="C93" s="2601"/>
      <c r="D93" s="707" t="s">
        <v>456</v>
      </c>
      <c r="E93" s="657" t="s">
        <v>457</v>
      </c>
      <c r="F93" s="678">
        <v>1</v>
      </c>
      <c r="G93" s="657" t="s">
        <v>378</v>
      </c>
      <c r="H93" s="1363" t="s">
        <v>1587</v>
      </c>
      <c r="I93" s="1353">
        <v>0.0666</v>
      </c>
      <c r="J93" s="657" t="s">
        <v>458</v>
      </c>
      <c r="K93" s="1349">
        <v>42736</v>
      </c>
      <c r="L93" s="1349">
        <v>43100</v>
      </c>
      <c r="M93" s="703">
        <v>1</v>
      </c>
      <c r="N93" s="703">
        <v>1</v>
      </c>
      <c r="O93" s="703">
        <v>1</v>
      </c>
      <c r="P93" s="703">
        <v>1</v>
      </c>
      <c r="Q93" s="703">
        <v>1</v>
      </c>
      <c r="R93" s="703">
        <v>1</v>
      </c>
      <c r="S93" s="703">
        <v>1</v>
      </c>
      <c r="T93" s="703">
        <v>1</v>
      </c>
      <c r="U93" s="703">
        <v>1</v>
      </c>
      <c r="V93" s="703">
        <v>1</v>
      </c>
      <c r="W93" s="703">
        <v>1</v>
      </c>
      <c r="X93" s="703">
        <v>1</v>
      </c>
      <c r="Y93" s="678">
        <v>1</v>
      </c>
      <c r="Z93" s="1336">
        <v>0</v>
      </c>
      <c r="AA93" s="1479">
        <v>0</v>
      </c>
      <c r="AB93" s="1336"/>
      <c r="AC93" s="1801"/>
      <c r="AD93" s="1878">
        <v>1</v>
      </c>
      <c r="AE93" s="1878">
        <v>1</v>
      </c>
    </row>
    <row r="94" spans="1:31" s="210" customFormat="1" ht="62.25" customHeight="1">
      <c r="A94" s="2589"/>
      <c r="B94" s="2589"/>
      <c r="C94" s="2605" t="s">
        <v>459</v>
      </c>
      <c r="D94" s="707" t="s">
        <v>460</v>
      </c>
      <c r="E94" s="657" t="s">
        <v>1633</v>
      </c>
      <c r="F94" s="665">
        <v>4</v>
      </c>
      <c r="G94" s="665" t="s">
        <v>461</v>
      </c>
      <c r="H94" s="1351" t="s">
        <v>431</v>
      </c>
      <c r="I94" s="1353">
        <v>0.0666</v>
      </c>
      <c r="J94" s="657" t="s">
        <v>462</v>
      </c>
      <c r="K94" s="1349">
        <v>43070</v>
      </c>
      <c r="L94" s="1349">
        <v>43100</v>
      </c>
      <c r="M94" s="674">
        <v>1</v>
      </c>
      <c r="N94" s="674"/>
      <c r="O94" s="674"/>
      <c r="P94" s="674">
        <v>1</v>
      </c>
      <c r="Q94" s="674"/>
      <c r="R94" s="674"/>
      <c r="S94" s="674">
        <v>1</v>
      </c>
      <c r="T94" s="674"/>
      <c r="U94" s="674"/>
      <c r="V94" s="674">
        <v>1</v>
      </c>
      <c r="W94" s="674"/>
      <c r="X94" s="674"/>
      <c r="Y94" s="673">
        <f>SUM(M94:X94)</f>
        <v>4</v>
      </c>
      <c r="Z94" s="1336">
        <v>0</v>
      </c>
      <c r="AA94" s="1479">
        <v>0</v>
      </c>
      <c r="AB94" s="1336"/>
      <c r="AC94" s="1801" t="s">
        <v>76</v>
      </c>
      <c r="AD94" s="1878" t="s">
        <v>76</v>
      </c>
      <c r="AE94" s="1878">
        <v>1</v>
      </c>
    </row>
    <row r="95" spans="1:31" ht="75">
      <c r="A95" s="2589"/>
      <c r="B95" s="2589"/>
      <c r="C95" s="2593"/>
      <c r="D95" s="707" t="s">
        <v>463</v>
      </c>
      <c r="E95" s="657" t="s">
        <v>60</v>
      </c>
      <c r="F95" s="1352">
        <v>2</v>
      </c>
      <c r="G95" s="665" t="s">
        <v>461</v>
      </c>
      <c r="H95" s="1351" t="s">
        <v>1576</v>
      </c>
      <c r="I95" s="1353">
        <v>0.0666</v>
      </c>
      <c r="J95" s="657" t="s">
        <v>1637</v>
      </c>
      <c r="K95" s="1349">
        <v>43070</v>
      </c>
      <c r="L95" s="1349">
        <v>43100</v>
      </c>
      <c r="M95" s="674"/>
      <c r="N95" s="674"/>
      <c r="O95" s="679"/>
      <c r="P95" s="674"/>
      <c r="Q95" s="674"/>
      <c r="R95" s="702">
        <v>1</v>
      </c>
      <c r="S95" s="674"/>
      <c r="T95" s="703"/>
      <c r="U95" s="674"/>
      <c r="V95" s="703"/>
      <c r="W95" s="674"/>
      <c r="X95" s="697">
        <v>1</v>
      </c>
      <c r="Y95" s="662">
        <v>2</v>
      </c>
      <c r="Z95" s="1336">
        <v>0</v>
      </c>
      <c r="AA95" s="1479">
        <v>0</v>
      </c>
      <c r="AB95" s="1336"/>
      <c r="AC95" s="1801" t="s">
        <v>76</v>
      </c>
      <c r="AD95" s="1878" t="s">
        <v>76</v>
      </c>
      <c r="AE95" s="1878">
        <v>1</v>
      </c>
    </row>
    <row r="96" spans="1:31" s="210" customFormat="1" ht="42" customHeight="1">
      <c r="A96" s="2589"/>
      <c r="B96" s="2589"/>
      <c r="C96" s="2593"/>
      <c r="D96" s="707" t="s">
        <v>1636</v>
      </c>
      <c r="E96" s="657" t="s">
        <v>60</v>
      </c>
      <c r="F96" s="665">
        <v>3</v>
      </c>
      <c r="G96" s="657" t="s">
        <v>1634</v>
      </c>
      <c r="H96" s="1351" t="s">
        <v>431</v>
      </c>
      <c r="I96" s="1353">
        <v>0.0666</v>
      </c>
      <c r="J96" s="657" t="s">
        <v>1635</v>
      </c>
      <c r="K96" s="1349">
        <v>43070</v>
      </c>
      <c r="L96" s="1349">
        <v>43100</v>
      </c>
      <c r="M96" s="674">
        <v>1</v>
      </c>
      <c r="N96" s="674"/>
      <c r="O96" s="674"/>
      <c r="P96" s="674">
        <v>1</v>
      </c>
      <c r="Q96" s="674"/>
      <c r="R96" s="674"/>
      <c r="S96" s="674">
        <v>1</v>
      </c>
      <c r="T96" s="674"/>
      <c r="U96" s="674"/>
      <c r="V96" s="674">
        <v>1</v>
      </c>
      <c r="W96" s="674"/>
      <c r="X96" s="674"/>
      <c r="Y96" s="673">
        <f>SUM(M96:X96)</f>
        <v>4</v>
      </c>
      <c r="Z96" s="1336">
        <v>0</v>
      </c>
      <c r="AA96" s="1479">
        <v>0</v>
      </c>
      <c r="AB96" s="1336"/>
      <c r="AC96" s="1801"/>
      <c r="AD96" s="1878" t="s">
        <v>76</v>
      </c>
      <c r="AE96" s="1878">
        <v>1</v>
      </c>
    </row>
    <row r="97" spans="1:31" s="210" customFormat="1" ht="30">
      <c r="A97" s="2589"/>
      <c r="B97" s="2589"/>
      <c r="C97" s="2593"/>
      <c r="D97" s="707" t="s">
        <v>466</v>
      </c>
      <c r="E97" s="657" t="s">
        <v>60</v>
      </c>
      <c r="F97" s="665">
        <v>3</v>
      </c>
      <c r="G97" s="657" t="s">
        <v>1634</v>
      </c>
      <c r="H97" s="1351" t="s">
        <v>431</v>
      </c>
      <c r="I97" s="1353">
        <v>0.0666</v>
      </c>
      <c r="J97" s="657" t="s">
        <v>1635</v>
      </c>
      <c r="K97" s="1349">
        <v>43070</v>
      </c>
      <c r="L97" s="1349">
        <v>43100</v>
      </c>
      <c r="M97" s="674">
        <v>1</v>
      </c>
      <c r="N97" s="674"/>
      <c r="O97" s="674"/>
      <c r="P97" s="674">
        <v>1</v>
      </c>
      <c r="Q97" s="674"/>
      <c r="R97" s="674"/>
      <c r="S97" s="674">
        <v>1</v>
      </c>
      <c r="T97" s="674"/>
      <c r="U97" s="674"/>
      <c r="V97" s="674">
        <v>1</v>
      </c>
      <c r="W97" s="674"/>
      <c r="X97" s="674"/>
      <c r="Y97" s="673">
        <f>SUM(M97:X97)</f>
        <v>4</v>
      </c>
      <c r="Z97" s="1336">
        <v>0</v>
      </c>
      <c r="AA97" s="1479">
        <v>0</v>
      </c>
      <c r="AB97" s="1336"/>
      <c r="AC97" s="1801"/>
      <c r="AD97" s="1878" t="s">
        <v>76</v>
      </c>
      <c r="AE97" s="1878">
        <v>1</v>
      </c>
    </row>
    <row r="98" spans="1:31" s="210" customFormat="1" ht="30">
      <c r="A98" s="2589"/>
      <c r="B98" s="2589"/>
      <c r="C98" s="2593"/>
      <c r="D98" s="707" t="s">
        <v>467</v>
      </c>
      <c r="E98" s="657" t="s">
        <v>60</v>
      </c>
      <c r="F98" s="665">
        <v>4</v>
      </c>
      <c r="G98" s="657" t="s">
        <v>464</v>
      </c>
      <c r="H98" s="1351" t="s">
        <v>431</v>
      </c>
      <c r="I98" s="1353">
        <v>0.0666</v>
      </c>
      <c r="J98" s="657" t="s">
        <v>465</v>
      </c>
      <c r="K98" s="1349">
        <v>43070</v>
      </c>
      <c r="L98" s="1349">
        <v>43100</v>
      </c>
      <c r="M98" s="674">
        <v>1</v>
      </c>
      <c r="N98" s="674"/>
      <c r="O98" s="674"/>
      <c r="P98" s="674">
        <v>1</v>
      </c>
      <c r="Q98" s="674"/>
      <c r="R98" s="674"/>
      <c r="S98" s="674">
        <v>1</v>
      </c>
      <c r="T98" s="674"/>
      <c r="U98" s="674"/>
      <c r="V98" s="674">
        <v>1</v>
      </c>
      <c r="W98" s="674"/>
      <c r="X98" s="674"/>
      <c r="Y98" s="673">
        <f>SUM(M98:X98)</f>
        <v>4</v>
      </c>
      <c r="Z98" s="1336">
        <v>0</v>
      </c>
      <c r="AA98" s="1479">
        <v>0</v>
      </c>
      <c r="AB98" s="1336"/>
      <c r="AC98" s="1801"/>
      <c r="AD98" s="1878">
        <v>1</v>
      </c>
      <c r="AE98" s="1878">
        <v>1</v>
      </c>
    </row>
    <row r="99" spans="1:31" s="210" customFormat="1" ht="30.75" thickBot="1">
      <c r="A99" s="2590"/>
      <c r="B99" s="2590"/>
      <c r="C99" s="2594"/>
      <c r="D99" s="707" t="s">
        <v>468</v>
      </c>
      <c r="E99" s="657" t="s">
        <v>60</v>
      </c>
      <c r="F99" s="665">
        <v>4</v>
      </c>
      <c r="G99" s="657" t="s">
        <v>464</v>
      </c>
      <c r="H99" s="1351" t="s">
        <v>431</v>
      </c>
      <c r="I99" s="1353">
        <v>0.0666</v>
      </c>
      <c r="J99" s="657" t="s">
        <v>465</v>
      </c>
      <c r="K99" s="1349">
        <v>43070</v>
      </c>
      <c r="L99" s="1349">
        <v>43100</v>
      </c>
      <c r="M99" s="674">
        <v>1</v>
      </c>
      <c r="N99" s="674"/>
      <c r="O99" s="674"/>
      <c r="P99" s="674">
        <v>1</v>
      </c>
      <c r="Q99" s="674"/>
      <c r="R99" s="674"/>
      <c r="S99" s="674">
        <v>1</v>
      </c>
      <c r="T99" s="674"/>
      <c r="U99" s="674"/>
      <c r="V99" s="674">
        <v>1</v>
      </c>
      <c r="W99" s="674"/>
      <c r="X99" s="674"/>
      <c r="Y99" s="673">
        <f>SUM(M99:X99)</f>
        <v>4</v>
      </c>
      <c r="Z99" s="1336">
        <v>0</v>
      </c>
      <c r="AA99" s="1479">
        <v>0</v>
      </c>
      <c r="AB99" s="1336"/>
      <c r="AC99" s="1801"/>
      <c r="AD99" s="1878">
        <v>1</v>
      </c>
      <c r="AE99" s="1878">
        <v>1</v>
      </c>
    </row>
    <row r="100" spans="1:31" ht="20.25" customHeight="1">
      <c r="A100" s="2565" t="s">
        <v>73</v>
      </c>
      <c r="B100" s="2566"/>
      <c r="C100" s="2566"/>
      <c r="D100" s="1341"/>
      <c r="E100" s="1341"/>
      <c r="F100" s="1415"/>
      <c r="G100" s="1341"/>
      <c r="H100" s="1415"/>
      <c r="I100" s="215">
        <f>SUM(I85:I99)</f>
        <v>0.999</v>
      </c>
      <c r="J100" s="1341"/>
      <c r="K100" s="1341"/>
      <c r="L100" s="1341"/>
      <c r="M100" s="1341"/>
      <c r="N100" s="1341"/>
      <c r="O100" s="1341"/>
      <c r="P100" s="1341"/>
      <c r="Q100" s="1341"/>
      <c r="R100" s="1341"/>
      <c r="S100" s="1341"/>
      <c r="T100" s="1341"/>
      <c r="U100" s="1341"/>
      <c r="V100" s="1341"/>
      <c r="W100" s="1341"/>
      <c r="X100" s="1341"/>
      <c r="Y100" s="202"/>
      <c r="Z100" s="203">
        <f>SUM(Z85:Z99)</f>
        <v>0</v>
      </c>
      <c r="AA100" s="203"/>
      <c r="AB100" s="203">
        <f>SUM(AB85:AB99)</f>
        <v>0</v>
      </c>
      <c r="AC100" s="220"/>
      <c r="AD100" s="1879">
        <f>AVERAGE(AD85:AD99)</f>
        <v>1</v>
      </c>
      <c r="AE100" s="1879">
        <f>AVERAGE(AE85:AE99)</f>
        <v>1</v>
      </c>
    </row>
    <row r="101" spans="1:31" ht="24" customHeight="1" thickBot="1">
      <c r="A101" s="2609" t="s">
        <v>83</v>
      </c>
      <c r="B101" s="2610"/>
      <c r="C101" s="2610"/>
      <c r="D101" s="1355"/>
      <c r="E101" s="1356"/>
      <c r="F101" s="1419"/>
      <c r="G101" s="1356"/>
      <c r="H101" s="1356"/>
      <c r="I101" s="222">
        <f>(I100+I84+I75+I44)/4</f>
        <v>0.9995</v>
      </c>
      <c r="J101" s="1355"/>
      <c r="K101" s="1355"/>
      <c r="L101" s="1355"/>
      <c r="M101" s="1355"/>
      <c r="N101" s="1355"/>
      <c r="O101" s="1355"/>
      <c r="P101" s="1355"/>
      <c r="Q101" s="1355"/>
      <c r="R101" s="1355"/>
      <c r="S101" s="1355"/>
      <c r="T101" s="1355"/>
      <c r="U101" s="1355"/>
      <c r="V101" s="1355"/>
      <c r="W101" s="1355"/>
      <c r="X101" s="1355"/>
      <c r="Y101" s="1357"/>
      <c r="Z101" s="224">
        <f>SUM(Z84,Z75,Z44)</f>
        <v>641750000</v>
      </c>
      <c r="AA101" s="224">
        <f>+AA16+AA17+AA21+AA73</f>
        <v>257507138</v>
      </c>
      <c r="AB101" s="224">
        <f>SUM(AB44,AB75,AB84,,AB100)</f>
        <v>0</v>
      </c>
      <c r="AC101" s="1358"/>
      <c r="AD101" s="1880">
        <v>1</v>
      </c>
      <c r="AE101" s="1880">
        <v>1</v>
      </c>
    </row>
    <row r="102" spans="1:31" ht="71.25" customHeight="1" thickBot="1">
      <c r="A102" s="2613" t="s">
        <v>297</v>
      </c>
      <c r="B102" s="2614"/>
      <c r="C102" s="2614"/>
      <c r="D102" s="226"/>
      <c r="E102" s="226"/>
      <c r="F102" s="227"/>
      <c r="G102" s="226"/>
      <c r="H102" s="226"/>
      <c r="I102" s="228"/>
      <c r="J102" s="226"/>
      <c r="K102" s="229"/>
      <c r="L102" s="229"/>
      <c r="M102" s="226"/>
      <c r="N102" s="226"/>
      <c r="O102" s="226"/>
      <c r="P102" s="226"/>
      <c r="Q102" s="226"/>
      <c r="R102" s="226"/>
      <c r="S102" s="226"/>
      <c r="T102" s="226"/>
      <c r="U102" s="226"/>
      <c r="V102" s="226"/>
      <c r="W102" s="226"/>
      <c r="X102" s="226"/>
      <c r="Y102" s="230"/>
      <c r="Z102" s="231">
        <f>SUM(Z24,Z101)</f>
        <v>1341750000</v>
      </c>
      <c r="AA102" s="231">
        <f>+AA101</f>
        <v>257507138</v>
      </c>
      <c r="AB102" s="231">
        <f>SUM(AB24,AB101)</f>
        <v>137939416.52</v>
      </c>
      <c r="AC102" s="232"/>
      <c r="AD102" s="1806">
        <v>1</v>
      </c>
      <c r="AE102" s="1806">
        <v>1</v>
      </c>
    </row>
  </sheetData>
  <sheetProtection/>
  <mergeCells count="70">
    <mergeCell ref="A102:C102"/>
    <mergeCell ref="A75:C75"/>
    <mergeCell ref="A76:A83"/>
    <mergeCell ref="B76:B83"/>
    <mergeCell ref="C76:C83"/>
    <mergeCell ref="A84:C84"/>
    <mergeCell ref="A85:A99"/>
    <mergeCell ref="B85:B99"/>
    <mergeCell ref="C85:C89"/>
    <mergeCell ref="C90:C93"/>
    <mergeCell ref="U59:V59"/>
    <mergeCell ref="W59:X59"/>
    <mergeCell ref="A100:C100"/>
    <mergeCell ref="A101:C101"/>
    <mergeCell ref="M59:N59"/>
    <mergeCell ref="U63:V63"/>
    <mergeCell ref="W63:X63"/>
    <mergeCell ref="S62:T62"/>
    <mergeCell ref="M63:N63"/>
    <mergeCell ref="Q63:R63"/>
    <mergeCell ref="S63:T63"/>
    <mergeCell ref="O59:P59"/>
    <mergeCell ref="Q59:R59"/>
    <mergeCell ref="S59:T59"/>
    <mergeCell ref="C94:C99"/>
    <mergeCell ref="A45:A74"/>
    <mergeCell ref="B45:B74"/>
    <mergeCell ref="C45:C52"/>
    <mergeCell ref="C53:C56"/>
    <mergeCell ref="C58:C74"/>
    <mergeCell ref="O17:P17"/>
    <mergeCell ref="Q17:R17"/>
    <mergeCell ref="S17:T17"/>
    <mergeCell ref="O63:P63"/>
    <mergeCell ref="A29:A43"/>
    <mergeCell ref="B29:B43"/>
    <mergeCell ref="C29:C38"/>
    <mergeCell ref="C39:C40"/>
    <mergeCell ref="C41:C43"/>
    <mergeCell ref="A44:C44"/>
    <mergeCell ref="E13:AC13"/>
    <mergeCell ref="W17:X17"/>
    <mergeCell ref="Q16:R16"/>
    <mergeCell ref="A24:C24"/>
    <mergeCell ref="A25:AC25"/>
    <mergeCell ref="A26:C26"/>
    <mergeCell ref="E26:AC26"/>
    <mergeCell ref="A16:A22"/>
    <mergeCell ref="B16:B22"/>
    <mergeCell ref="C16:C22"/>
    <mergeCell ref="A7:AC7"/>
    <mergeCell ref="A8:AC8"/>
    <mergeCell ref="A9:AC9"/>
    <mergeCell ref="U16:V16"/>
    <mergeCell ref="M17:N17"/>
    <mergeCell ref="A23:C23"/>
    <mergeCell ref="U17:V17"/>
    <mergeCell ref="A11:C11"/>
    <mergeCell ref="E11:AC11"/>
    <mergeCell ref="A13:C13"/>
    <mergeCell ref="D3:Z4"/>
    <mergeCell ref="A1:C4"/>
    <mergeCell ref="D1:Z2"/>
    <mergeCell ref="AB1:AB4"/>
    <mergeCell ref="AC1:AC4"/>
    <mergeCell ref="M16:N16"/>
    <mergeCell ref="O16:P16"/>
    <mergeCell ref="S16:T16"/>
    <mergeCell ref="A5:AC5"/>
    <mergeCell ref="A6:AC6"/>
  </mergeCells>
  <printOptions/>
  <pageMargins left="0.7" right="0.7" top="0.75" bottom="0.75" header="0.3" footer="0.3"/>
  <pageSetup horizontalDpi="600" verticalDpi="600" orientation="landscape" scale="23" r:id="rId4"/>
  <rowBreaks count="2" manualBreakCount="2">
    <brk id="44" max="30" man="1"/>
    <brk id="75" max="30"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5" tint="-0.4999699890613556"/>
  </sheetPr>
  <dimension ref="A1:AD51"/>
  <sheetViews>
    <sheetView view="pageBreakPreview" zoomScale="70" zoomScaleNormal="70" zoomScaleSheetLayoutView="70" zoomScalePageLayoutView="0" workbookViewId="0" topLeftCell="A1">
      <pane xSplit="4" ySplit="9" topLeftCell="E40" activePane="bottomRight" state="frozen"/>
      <selection pane="topLeft" activeCell="A1" sqref="A1"/>
      <selection pane="topRight" activeCell="E1" sqref="E1"/>
      <selection pane="bottomLeft" activeCell="A10" sqref="A10"/>
      <selection pane="bottomRight" activeCell="D46" sqref="D46"/>
    </sheetView>
  </sheetViews>
  <sheetFormatPr defaultColWidth="11.421875" defaultRowHeight="15"/>
  <cols>
    <col min="1" max="1" width="5.7109375" style="65" customWidth="1"/>
    <col min="2" max="2" width="19.7109375" style="288" customWidth="1"/>
    <col min="3" max="3" width="35.140625" style="20" customWidth="1"/>
    <col min="4" max="4" width="50.00390625" style="20" customWidth="1"/>
    <col min="5" max="5" width="16.7109375" style="65" customWidth="1"/>
    <col min="6" max="6" width="11.421875" style="65" customWidth="1"/>
    <col min="7" max="7" width="17.140625" style="65" customWidth="1"/>
    <col min="8" max="8" width="15.00390625" style="65" customWidth="1"/>
    <col min="9" max="9" width="14.8515625" style="65" customWidth="1"/>
    <col min="10" max="10" width="23.140625" style="65" customWidth="1"/>
    <col min="11" max="12" width="11.421875" style="65" customWidth="1"/>
    <col min="13" max="13" width="8.421875" style="65" bestFit="1" customWidth="1"/>
    <col min="14" max="24" width="6.28125" style="65" bestFit="1" customWidth="1"/>
    <col min="25" max="25" width="6.57421875" style="65" bestFit="1" customWidth="1"/>
    <col min="26" max="26" width="16.28125" style="65" hidden="1" customWidth="1"/>
    <col min="27" max="27" width="22.57421875" style="65" customWidth="1"/>
    <col min="28" max="28" width="28.57421875" style="65" customWidth="1"/>
    <col min="29" max="29" width="28.421875" style="0" customWidth="1"/>
    <col min="30" max="30" width="24.28125" style="0" customWidth="1"/>
  </cols>
  <sheetData>
    <row r="1" spans="1:28" ht="15" customHeight="1">
      <c r="A1" s="2663"/>
      <c r="B1" s="2664"/>
      <c r="C1" s="2665"/>
      <c r="D1" s="1959" t="s">
        <v>0</v>
      </c>
      <c r="E1" s="1951"/>
      <c r="F1" s="1951"/>
      <c r="G1" s="1951"/>
      <c r="H1" s="1951"/>
      <c r="I1" s="1951"/>
      <c r="J1" s="1951"/>
      <c r="K1" s="1951"/>
      <c r="L1" s="1951"/>
      <c r="M1" s="1951"/>
      <c r="N1" s="1951"/>
      <c r="O1" s="1951"/>
      <c r="P1" s="1951"/>
      <c r="Q1" s="1951"/>
      <c r="R1" s="1951"/>
      <c r="S1" s="1951"/>
      <c r="T1" s="1951"/>
      <c r="U1" s="1951"/>
      <c r="V1" s="1951"/>
      <c r="W1" s="1951"/>
      <c r="X1" s="1951"/>
      <c r="Y1" s="1951"/>
      <c r="Z1" s="1951"/>
      <c r="AA1" s="1951"/>
      <c r="AB1" s="1951"/>
    </row>
    <row r="2" spans="1:28" ht="15.75" thickBot="1">
      <c r="A2" s="2666"/>
      <c r="B2" s="2667"/>
      <c r="C2" s="2668"/>
      <c r="D2" s="1956"/>
      <c r="E2" s="1957"/>
      <c r="F2" s="1957"/>
      <c r="G2" s="1957"/>
      <c r="H2" s="1957"/>
      <c r="I2" s="1957"/>
      <c r="J2" s="1957"/>
      <c r="K2" s="1957"/>
      <c r="L2" s="1957"/>
      <c r="M2" s="1957"/>
      <c r="N2" s="1957"/>
      <c r="O2" s="1957"/>
      <c r="P2" s="1957"/>
      <c r="Q2" s="1957"/>
      <c r="R2" s="1957"/>
      <c r="S2" s="1957"/>
      <c r="T2" s="1957"/>
      <c r="U2" s="1957"/>
      <c r="V2" s="1957"/>
      <c r="W2" s="1957"/>
      <c r="X2" s="1957"/>
      <c r="Y2" s="1957"/>
      <c r="Z2" s="1957"/>
      <c r="AA2" s="1957"/>
      <c r="AB2" s="1957"/>
    </row>
    <row r="3" spans="1:28" ht="15">
      <c r="A3" s="2666"/>
      <c r="B3" s="2667"/>
      <c r="C3" s="2668"/>
      <c r="D3" s="1959" t="s">
        <v>1</v>
      </c>
      <c r="E3" s="1951"/>
      <c r="F3" s="1951"/>
      <c r="G3" s="1951"/>
      <c r="H3" s="1951"/>
      <c r="I3" s="1951"/>
      <c r="J3" s="1951"/>
      <c r="K3" s="1951"/>
      <c r="L3" s="1951"/>
      <c r="M3" s="1951"/>
      <c r="N3" s="1951"/>
      <c r="O3" s="1951"/>
      <c r="P3" s="1951"/>
      <c r="Q3" s="1951"/>
      <c r="R3" s="1951"/>
      <c r="S3" s="1951"/>
      <c r="T3" s="1951"/>
      <c r="U3" s="1951"/>
      <c r="V3" s="1951"/>
      <c r="W3" s="1951"/>
      <c r="X3" s="1951"/>
      <c r="Y3" s="1951"/>
      <c r="Z3" s="1951"/>
      <c r="AA3" s="1951"/>
      <c r="AB3" s="1951"/>
    </row>
    <row r="4" spans="1:28" ht="15.75" thickBot="1">
      <c r="A4" s="2666"/>
      <c r="B4" s="2667"/>
      <c r="C4" s="2668"/>
      <c r="D4" s="1956"/>
      <c r="E4" s="1957"/>
      <c r="F4" s="1957"/>
      <c r="G4" s="1957"/>
      <c r="H4" s="1957"/>
      <c r="I4" s="1957"/>
      <c r="J4" s="1957"/>
      <c r="K4" s="1957"/>
      <c r="L4" s="1957"/>
      <c r="M4" s="1957"/>
      <c r="N4" s="1957"/>
      <c r="O4" s="1957"/>
      <c r="P4" s="1957"/>
      <c r="Q4" s="1957"/>
      <c r="R4" s="1957"/>
      <c r="S4" s="1957"/>
      <c r="T4" s="1957"/>
      <c r="U4" s="1957"/>
      <c r="V4" s="1957"/>
      <c r="W4" s="1957"/>
      <c r="X4" s="1957"/>
      <c r="Y4" s="1957"/>
      <c r="Z4" s="1957"/>
      <c r="AA4" s="1957"/>
      <c r="AB4" s="1957"/>
    </row>
    <row r="5" spans="1:28" ht="15" customHeight="1">
      <c r="A5" s="2656" t="s">
        <v>2</v>
      </c>
      <c r="B5" s="2657"/>
      <c r="C5" s="2657"/>
      <c r="D5" s="2672"/>
      <c r="E5" s="2672"/>
      <c r="F5" s="2672"/>
      <c r="G5" s="2672"/>
      <c r="H5" s="2672"/>
      <c r="I5" s="2672"/>
      <c r="J5" s="2672"/>
      <c r="K5" s="2672"/>
      <c r="L5" s="2672"/>
      <c r="M5" s="2672"/>
      <c r="N5" s="2672"/>
      <c r="O5" s="2672"/>
      <c r="P5" s="2672"/>
      <c r="Q5" s="2672"/>
      <c r="R5" s="2672"/>
      <c r="S5" s="2672"/>
      <c r="T5" s="2672"/>
      <c r="U5" s="2672"/>
      <c r="V5" s="2672"/>
      <c r="W5" s="2672"/>
      <c r="X5" s="2672"/>
      <c r="Y5" s="2672"/>
      <c r="Z5" s="2672"/>
      <c r="AA5" s="2672"/>
      <c r="AB5" s="2672"/>
    </row>
    <row r="6" spans="1:28" ht="15" customHeight="1">
      <c r="A6" s="2656" t="s">
        <v>3</v>
      </c>
      <c r="B6" s="2657"/>
      <c r="C6" s="2657"/>
      <c r="D6" s="2657"/>
      <c r="E6" s="2657"/>
      <c r="F6" s="2657"/>
      <c r="G6" s="2657"/>
      <c r="H6" s="2657"/>
      <c r="I6" s="2657"/>
      <c r="J6" s="2657"/>
      <c r="K6" s="2657"/>
      <c r="L6" s="2657"/>
      <c r="M6" s="2657"/>
      <c r="N6" s="2657"/>
      <c r="O6" s="2657"/>
      <c r="P6" s="2657"/>
      <c r="Q6" s="2657"/>
      <c r="R6" s="2657"/>
      <c r="S6" s="2657"/>
      <c r="T6" s="2657"/>
      <c r="U6" s="2657"/>
      <c r="V6" s="2657"/>
      <c r="W6" s="2657"/>
      <c r="X6" s="2657"/>
      <c r="Y6" s="2657"/>
      <c r="Z6" s="2657"/>
      <c r="AA6" s="2657"/>
      <c r="AB6" s="2657"/>
    </row>
    <row r="7" spans="1:28" ht="15">
      <c r="A7" s="2656"/>
      <c r="B7" s="2657"/>
      <c r="C7" s="2657"/>
      <c r="D7" s="2657"/>
      <c r="E7" s="2657"/>
      <c r="F7" s="2657"/>
      <c r="G7" s="2657"/>
      <c r="H7" s="2657"/>
      <c r="I7" s="2657"/>
      <c r="J7" s="2657"/>
      <c r="K7" s="2657"/>
      <c r="L7" s="2657"/>
      <c r="M7" s="2657"/>
      <c r="N7" s="2657"/>
      <c r="O7" s="2657"/>
      <c r="P7" s="2657"/>
      <c r="Q7" s="2657"/>
      <c r="R7" s="2657"/>
      <c r="S7" s="2657"/>
      <c r="T7" s="2657"/>
      <c r="U7" s="2657"/>
      <c r="V7" s="2657"/>
      <c r="W7" s="2657"/>
      <c r="X7" s="2657"/>
      <c r="Y7" s="2657"/>
      <c r="Z7" s="2657"/>
      <c r="AA7" s="2657"/>
      <c r="AB7" s="2657"/>
    </row>
    <row r="8" spans="1:28" ht="15" customHeight="1">
      <c r="A8" s="2656" t="s">
        <v>4</v>
      </c>
      <c r="B8" s="2657"/>
      <c r="C8" s="2657"/>
      <c r="D8" s="2657"/>
      <c r="E8" s="2657"/>
      <c r="F8" s="2657"/>
      <c r="G8" s="2657"/>
      <c r="H8" s="2657"/>
      <c r="I8" s="2657"/>
      <c r="J8" s="2657"/>
      <c r="K8" s="2657"/>
      <c r="L8" s="2657"/>
      <c r="M8" s="2657"/>
      <c r="N8" s="2657"/>
      <c r="O8" s="2657"/>
      <c r="P8" s="2657"/>
      <c r="Q8" s="2657"/>
      <c r="R8" s="2657"/>
      <c r="S8" s="2657"/>
      <c r="T8" s="2657"/>
      <c r="U8" s="2657"/>
      <c r="V8" s="2657"/>
      <c r="W8" s="2657"/>
      <c r="X8" s="2657"/>
      <c r="Y8" s="2657"/>
      <c r="Z8" s="2657"/>
      <c r="AA8" s="2657"/>
      <c r="AB8" s="2657"/>
    </row>
    <row r="9" spans="1:28" ht="15" customHeight="1">
      <c r="A9" s="2656" t="s">
        <v>1643</v>
      </c>
      <c r="B9" s="2657"/>
      <c r="C9" s="2657"/>
      <c r="D9" s="2657"/>
      <c r="E9" s="2657"/>
      <c r="F9" s="2657"/>
      <c r="G9" s="2657"/>
      <c r="H9" s="2657"/>
      <c r="I9" s="2657"/>
      <c r="J9" s="2657"/>
      <c r="K9" s="2657"/>
      <c r="L9" s="2657"/>
      <c r="M9" s="2657"/>
      <c r="N9" s="2657"/>
      <c r="O9" s="2657"/>
      <c r="P9" s="2657"/>
      <c r="Q9" s="2657"/>
      <c r="R9" s="2657"/>
      <c r="S9" s="2657"/>
      <c r="T9" s="2657"/>
      <c r="U9" s="2657"/>
      <c r="V9" s="2657"/>
      <c r="W9" s="2657"/>
      <c r="X9" s="2657"/>
      <c r="Y9" s="2657"/>
      <c r="Z9" s="2657"/>
      <c r="AA9" s="2657"/>
      <c r="AB9" s="2657"/>
    </row>
    <row r="10" spans="1:28" ht="3" customHeight="1">
      <c r="A10" s="233"/>
      <c r="B10" s="234"/>
      <c r="C10" s="235"/>
      <c r="D10" s="235"/>
      <c r="E10" s="235"/>
      <c r="F10" s="236"/>
      <c r="G10" s="235"/>
      <c r="H10" s="235"/>
      <c r="I10" s="237"/>
      <c r="J10" s="235"/>
      <c r="K10" s="238"/>
      <c r="L10" s="238"/>
      <c r="M10" s="235"/>
      <c r="N10" s="235"/>
      <c r="O10" s="235"/>
      <c r="P10" s="235"/>
      <c r="Q10" s="235"/>
      <c r="R10" s="235"/>
      <c r="S10" s="235"/>
      <c r="T10" s="235"/>
      <c r="U10" s="235"/>
      <c r="V10" s="235"/>
      <c r="W10" s="235"/>
      <c r="X10" s="235"/>
      <c r="Y10" s="235"/>
      <c r="Z10" s="239"/>
      <c r="AA10" s="239"/>
      <c r="AB10" s="235"/>
    </row>
    <row r="11" spans="1:28" s="712" customFormat="1" ht="27" customHeight="1">
      <c r="A11" s="2658" t="s">
        <v>5</v>
      </c>
      <c r="B11" s="2659"/>
      <c r="C11" s="2659"/>
      <c r="D11" s="2659"/>
      <c r="E11" s="2660" t="s">
        <v>1334</v>
      </c>
      <c r="F11" s="2660"/>
      <c r="G11" s="2660"/>
      <c r="H11" s="2660"/>
      <c r="I11" s="2660"/>
      <c r="J11" s="2660"/>
      <c r="K11" s="2660"/>
      <c r="L11" s="2660"/>
      <c r="M11" s="2660"/>
      <c r="N11" s="2660"/>
      <c r="O11" s="2660"/>
      <c r="P11" s="2660"/>
      <c r="Q11" s="2660"/>
      <c r="R11" s="2660"/>
      <c r="S11" s="2660"/>
      <c r="T11" s="2660"/>
      <c r="U11" s="2660"/>
      <c r="V11" s="2660"/>
      <c r="W11" s="2660"/>
      <c r="X11" s="2660"/>
      <c r="Y11" s="2660"/>
      <c r="Z11" s="2660"/>
      <c r="AA11" s="2660"/>
      <c r="AB11" s="2660"/>
    </row>
    <row r="12" spans="1:28" s="382" customFormat="1" ht="5.25" customHeight="1">
      <c r="A12" s="379"/>
      <c r="B12" s="380"/>
      <c r="C12" s="380"/>
      <c r="D12" s="380"/>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row>
    <row r="13" spans="1:28" ht="15" customHeight="1">
      <c r="A13" s="2661" t="s">
        <v>7</v>
      </c>
      <c r="B13" s="2662"/>
      <c r="C13" s="2662"/>
      <c r="D13" s="2662"/>
      <c r="E13" s="2642" t="s">
        <v>8</v>
      </c>
      <c r="F13" s="2642"/>
      <c r="G13" s="2642"/>
      <c r="H13" s="2642"/>
      <c r="I13" s="2642"/>
      <c r="J13" s="2642"/>
      <c r="K13" s="2642"/>
      <c r="L13" s="2642"/>
      <c r="M13" s="2642"/>
      <c r="N13" s="2642"/>
      <c r="O13" s="2642"/>
      <c r="P13" s="2642"/>
      <c r="Q13" s="2642"/>
      <c r="R13" s="2642"/>
      <c r="S13" s="2642"/>
      <c r="T13" s="2642"/>
      <c r="U13" s="2642"/>
      <c r="V13" s="2642"/>
      <c r="W13" s="2642"/>
      <c r="X13" s="2642"/>
      <c r="Y13" s="2642"/>
      <c r="Z13" s="2642"/>
      <c r="AA13" s="2642"/>
      <c r="AB13" s="2642"/>
    </row>
    <row r="14" spans="1:28" s="382" customFormat="1" ht="4.5" customHeight="1">
      <c r="A14" s="379"/>
      <c r="B14" s="380"/>
      <c r="C14" s="380"/>
      <c r="D14" s="380"/>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row>
    <row r="15" spans="1:30" ht="57" customHeight="1">
      <c r="A15" s="240" t="s">
        <v>9</v>
      </c>
      <c r="B15" s="241" t="s">
        <v>10</v>
      </c>
      <c r="C15" s="241" t="s">
        <v>11</v>
      </c>
      <c r="D15" s="241" t="s">
        <v>110</v>
      </c>
      <c r="E15" s="241" t="s">
        <v>13</v>
      </c>
      <c r="F15" s="241" t="s">
        <v>14</v>
      </c>
      <c r="G15" s="241" t="s">
        <v>15</v>
      </c>
      <c r="H15" s="241" t="s">
        <v>16</v>
      </c>
      <c r="I15" s="241" t="s">
        <v>17</v>
      </c>
      <c r="J15" s="241" t="s">
        <v>86</v>
      </c>
      <c r="K15" s="241" t="s">
        <v>19</v>
      </c>
      <c r="L15" s="241" t="s">
        <v>20</v>
      </c>
      <c r="M15" s="242" t="s">
        <v>21</v>
      </c>
      <c r="N15" s="242" t="s">
        <v>22</v>
      </c>
      <c r="O15" s="242" t="s">
        <v>23</v>
      </c>
      <c r="P15" s="242" t="s">
        <v>24</v>
      </c>
      <c r="Q15" s="242" t="s">
        <v>25</v>
      </c>
      <c r="R15" s="242" t="s">
        <v>26</v>
      </c>
      <c r="S15" s="242" t="s">
        <v>27</v>
      </c>
      <c r="T15" s="242" t="s">
        <v>28</v>
      </c>
      <c r="U15" s="242" t="s">
        <v>29</v>
      </c>
      <c r="V15" s="242" t="s">
        <v>30</v>
      </c>
      <c r="W15" s="242" t="s">
        <v>31</v>
      </c>
      <c r="X15" s="242" t="s">
        <v>32</v>
      </c>
      <c r="Y15" s="241" t="s">
        <v>33</v>
      </c>
      <c r="Z15" s="243" t="s">
        <v>34</v>
      </c>
      <c r="AA15" s="243" t="s">
        <v>35</v>
      </c>
      <c r="AB15" s="241" t="s">
        <v>36</v>
      </c>
      <c r="AC15" s="1867" t="s">
        <v>1774</v>
      </c>
      <c r="AD15" s="1867" t="s">
        <v>1775</v>
      </c>
    </row>
    <row r="16" spans="1:28" s="382" customFormat="1" ht="9.75" customHeight="1" thickBot="1">
      <c r="A16" s="379"/>
      <c r="B16" s="380"/>
      <c r="C16" s="380"/>
      <c r="D16" s="380"/>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row>
    <row r="17" spans="1:30" s="65" customFormat="1" ht="109.5" customHeight="1">
      <c r="A17" s="1300">
        <v>1</v>
      </c>
      <c r="B17" s="1301" t="s">
        <v>684</v>
      </c>
      <c r="C17" s="1302" t="s">
        <v>37</v>
      </c>
      <c r="D17" s="1281" t="s">
        <v>38</v>
      </c>
      <c r="E17" s="1282" t="s">
        <v>39</v>
      </c>
      <c r="F17" s="1283">
        <v>6</v>
      </c>
      <c r="G17" s="1282" t="s">
        <v>1504</v>
      </c>
      <c r="H17" s="1282" t="s">
        <v>1600</v>
      </c>
      <c r="I17" s="1284">
        <v>1</v>
      </c>
      <c r="J17" s="1285" t="s">
        <v>40</v>
      </c>
      <c r="K17" s="1286">
        <v>42767</v>
      </c>
      <c r="L17" s="1287">
        <v>43100</v>
      </c>
      <c r="M17" s="249"/>
      <c r="N17" s="1280">
        <v>1</v>
      </c>
      <c r="O17" s="1280"/>
      <c r="P17" s="1280">
        <v>1</v>
      </c>
      <c r="Q17" s="249"/>
      <c r="R17" s="1280">
        <v>1</v>
      </c>
      <c r="S17" s="1280"/>
      <c r="T17" s="1280">
        <v>1</v>
      </c>
      <c r="U17" s="250"/>
      <c r="V17" s="1280">
        <v>1</v>
      </c>
      <c r="W17" s="251"/>
      <c r="X17" s="1280">
        <v>1</v>
      </c>
      <c r="Y17" s="1288">
        <f>SUM(M17:X17)</f>
        <v>6</v>
      </c>
      <c r="Z17" s="1303">
        <v>0</v>
      </c>
      <c r="AA17" s="1304"/>
      <c r="AB17" s="1305"/>
      <c r="AC17" s="1815">
        <v>1</v>
      </c>
      <c r="AD17" s="1815">
        <v>1</v>
      </c>
    </row>
    <row r="18" spans="1:30" ht="15" customHeight="1">
      <c r="A18" s="2646" t="s">
        <v>73</v>
      </c>
      <c r="B18" s="2646"/>
      <c r="C18" s="2646"/>
      <c r="D18" s="2646"/>
      <c r="E18" s="256"/>
      <c r="F18" s="257"/>
      <c r="G18" s="1206"/>
      <c r="H18" s="1206"/>
      <c r="I18" s="1207">
        <f>SUM(I14:I17)</f>
        <v>1</v>
      </c>
      <c r="J18" s="1207">
        <f>I18</f>
        <v>1</v>
      </c>
      <c r="K18" s="1206"/>
      <c r="L18" s="1206"/>
      <c r="M18" s="258"/>
      <c r="N18" s="258"/>
      <c r="O18" s="258"/>
      <c r="P18" s="258"/>
      <c r="Q18" s="258"/>
      <c r="R18" s="258"/>
      <c r="S18" s="258"/>
      <c r="T18" s="258"/>
      <c r="U18" s="258"/>
      <c r="V18" s="258"/>
      <c r="W18" s="258"/>
      <c r="X18" s="258"/>
      <c r="Y18" s="258"/>
      <c r="Z18" s="258"/>
      <c r="AA18" s="258"/>
      <c r="AB18" s="258"/>
      <c r="AC18" s="1887">
        <f>AVERAGE(AC17)</f>
        <v>1</v>
      </c>
      <c r="AD18" s="1887">
        <f>AVERAGE(AD17)</f>
        <v>1</v>
      </c>
    </row>
    <row r="19" spans="1:30" ht="15.75" customHeight="1">
      <c r="A19" s="2628" t="s">
        <v>83</v>
      </c>
      <c r="B19" s="2629"/>
      <c r="C19" s="2629"/>
      <c r="D19" s="2629"/>
      <c r="E19" s="1299"/>
      <c r="F19" s="1299"/>
      <c r="G19" s="1299"/>
      <c r="H19" s="1299"/>
      <c r="I19" s="289">
        <f>+I18</f>
        <v>1</v>
      </c>
      <c r="J19" s="1299"/>
      <c r="K19" s="1299"/>
      <c r="L19" s="1299"/>
      <c r="M19" s="1299"/>
      <c r="N19" s="1299"/>
      <c r="O19" s="1299"/>
      <c r="P19" s="1299"/>
      <c r="Q19" s="1299"/>
      <c r="R19" s="1299"/>
      <c r="S19" s="1299"/>
      <c r="T19" s="1299"/>
      <c r="U19" s="1299"/>
      <c r="V19" s="1299"/>
      <c r="W19" s="1299"/>
      <c r="X19" s="1299"/>
      <c r="Y19" s="1299"/>
      <c r="Z19" s="284"/>
      <c r="AA19" s="284"/>
      <c r="AB19" s="1299"/>
      <c r="AC19" s="1888">
        <v>1</v>
      </c>
      <c r="AD19" s="1888">
        <f>AVERAGE(AD18)</f>
        <v>1</v>
      </c>
    </row>
    <row r="20" spans="1:28" s="382" customFormat="1" ht="9.75" customHeight="1">
      <c r="A20" s="1306"/>
      <c r="B20" s="384"/>
      <c r="C20" s="384"/>
      <c r="D20" s="384"/>
      <c r="E20" s="385"/>
      <c r="F20" s="1208"/>
      <c r="G20" s="386"/>
      <c r="H20" s="386"/>
      <c r="I20" s="387"/>
      <c r="J20" s="387"/>
      <c r="K20" s="386"/>
      <c r="L20" s="386"/>
      <c r="M20" s="388"/>
      <c r="N20" s="388"/>
      <c r="O20" s="388"/>
      <c r="P20" s="388"/>
      <c r="Q20" s="388"/>
      <c r="R20" s="388"/>
      <c r="S20" s="388"/>
      <c r="T20" s="388"/>
      <c r="U20" s="388"/>
      <c r="V20" s="388"/>
      <c r="W20" s="388"/>
      <c r="X20" s="388"/>
      <c r="Y20" s="388"/>
      <c r="Z20" s="388"/>
      <c r="AA20" s="388"/>
      <c r="AB20" s="388"/>
    </row>
    <row r="21" spans="1:28" ht="9.75" customHeight="1">
      <c r="A21" s="2661" t="s">
        <v>7</v>
      </c>
      <c r="B21" s="2662"/>
      <c r="C21" s="2662"/>
      <c r="D21" s="2662"/>
      <c r="E21" s="2642" t="s">
        <v>1335</v>
      </c>
      <c r="F21" s="2642"/>
      <c r="G21" s="2642"/>
      <c r="H21" s="2642"/>
      <c r="I21" s="2642"/>
      <c r="J21" s="2642"/>
      <c r="K21" s="2642"/>
      <c r="L21" s="2642"/>
      <c r="M21" s="2642"/>
      <c r="N21" s="2642"/>
      <c r="O21" s="2642"/>
      <c r="P21" s="2642"/>
      <c r="Q21" s="2642"/>
      <c r="R21" s="2642"/>
      <c r="S21" s="2642"/>
      <c r="T21" s="2642"/>
      <c r="U21" s="2642"/>
      <c r="V21" s="2642"/>
      <c r="W21" s="2642"/>
      <c r="X21" s="2642"/>
      <c r="Y21" s="2642"/>
      <c r="Z21" s="2642"/>
      <c r="AA21" s="2642"/>
      <c r="AB21" s="2642"/>
    </row>
    <row r="22" spans="1:28" ht="15">
      <c r="A22" s="233"/>
      <c r="B22" s="234"/>
      <c r="C22" s="235"/>
      <c r="D22" s="235"/>
      <c r="E22" s="235"/>
      <c r="F22" s="236"/>
      <c r="G22" s="235"/>
      <c r="H22" s="235"/>
      <c r="I22" s="237"/>
      <c r="J22" s="235"/>
      <c r="K22" s="238"/>
      <c r="L22" s="238"/>
      <c r="M22" s="235"/>
      <c r="N22" s="235"/>
      <c r="O22" s="235"/>
      <c r="P22" s="235"/>
      <c r="Q22" s="235"/>
      <c r="R22" s="235"/>
      <c r="S22" s="235"/>
      <c r="T22" s="235"/>
      <c r="U22" s="235"/>
      <c r="V22" s="235"/>
      <c r="W22" s="235"/>
      <c r="X22" s="235"/>
      <c r="Y22" s="235"/>
      <c r="Z22" s="239"/>
      <c r="AA22" s="239"/>
      <c r="AB22" s="235"/>
    </row>
    <row r="23" spans="1:30" ht="57" customHeight="1" thickBot="1">
      <c r="A23" s="383" t="s">
        <v>9</v>
      </c>
      <c r="B23" s="708" t="s">
        <v>10</v>
      </c>
      <c r="C23" s="708" t="s">
        <v>11</v>
      </c>
      <c r="D23" s="241" t="s">
        <v>110</v>
      </c>
      <c r="E23" s="241" t="s">
        <v>13</v>
      </c>
      <c r="F23" s="241" t="s">
        <v>14</v>
      </c>
      <c r="G23" s="241" t="s">
        <v>15</v>
      </c>
      <c r="H23" s="241" t="s">
        <v>16</v>
      </c>
      <c r="I23" s="241" t="s">
        <v>17</v>
      </c>
      <c r="J23" s="241" t="s">
        <v>86</v>
      </c>
      <c r="K23" s="241" t="s">
        <v>19</v>
      </c>
      <c r="L23" s="241" t="s">
        <v>20</v>
      </c>
      <c r="M23" s="242" t="s">
        <v>21</v>
      </c>
      <c r="N23" s="242" t="s">
        <v>22</v>
      </c>
      <c r="O23" s="242" t="s">
        <v>23</v>
      </c>
      <c r="P23" s="242" t="s">
        <v>24</v>
      </c>
      <c r="Q23" s="242" t="s">
        <v>25</v>
      </c>
      <c r="R23" s="242" t="s">
        <v>26</v>
      </c>
      <c r="S23" s="242" t="s">
        <v>27</v>
      </c>
      <c r="T23" s="242" t="s">
        <v>28</v>
      </c>
      <c r="U23" s="242" t="s">
        <v>29</v>
      </c>
      <c r="V23" s="242" t="s">
        <v>30</v>
      </c>
      <c r="W23" s="242" t="s">
        <v>31</v>
      </c>
      <c r="X23" s="242" t="s">
        <v>32</v>
      </c>
      <c r="Y23" s="241" t="s">
        <v>33</v>
      </c>
      <c r="Z23" s="243" t="s">
        <v>34</v>
      </c>
      <c r="AA23" s="243" t="s">
        <v>35</v>
      </c>
      <c r="AB23" s="241" t="s">
        <v>36</v>
      </c>
      <c r="AC23" s="1867" t="s">
        <v>1774</v>
      </c>
      <c r="AD23" s="1867" t="s">
        <v>1775</v>
      </c>
    </row>
    <row r="24" spans="1:30" ht="55.5" customHeight="1">
      <c r="A24" s="2650">
        <v>1</v>
      </c>
      <c r="B24" s="2650" t="s">
        <v>179</v>
      </c>
      <c r="C24" s="2669" t="s">
        <v>1336</v>
      </c>
      <c r="D24" s="611" t="s">
        <v>1601</v>
      </c>
      <c r="E24" s="244" t="s">
        <v>41</v>
      </c>
      <c r="F24" s="245">
        <v>6</v>
      </c>
      <c r="G24" s="245" t="s">
        <v>1340</v>
      </c>
      <c r="H24" s="246" t="s">
        <v>1337</v>
      </c>
      <c r="I24" s="247">
        <v>0.2</v>
      </c>
      <c r="J24" s="246" t="s">
        <v>1341</v>
      </c>
      <c r="K24" s="248">
        <v>42736</v>
      </c>
      <c r="L24" s="1289">
        <v>43100</v>
      </c>
      <c r="M24" s="249"/>
      <c r="N24" s="1280">
        <v>1</v>
      </c>
      <c r="O24" s="1280"/>
      <c r="P24" s="1280">
        <v>1</v>
      </c>
      <c r="Q24" s="249"/>
      <c r="R24" s="1280">
        <v>1</v>
      </c>
      <c r="S24" s="1280"/>
      <c r="T24" s="1280">
        <v>1</v>
      </c>
      <c r="U24" s="250"/>
      <c r="V24" s="1280">
        <v>1</v>
      </c>
      <c r="W24" s="251"/>
      <c r="X24" s="1280">
        <v>1</v>
      </c>
      <c r="Y24" s="1288">
        <f>SUM(M24:X24)</f>
        <v>6</v>
      </c>
      <c r="Z24" s="254"/>
      <c r="AA24" s="254"/>
      <c r="AB24" s="246"/>
      <c r="AC24" s="1889">
        <v>1</v>
      </c>
      <c r="AD24" s="1889">
        <v>1</v>
      </c>
    </row>
    <row r="25" spans="1:30" ht="33" customHeight="1">
      <c r="A25" s="2651"/>
      <c r="B25" s="2651"/>
      <c r="C25" s="2670"/>
      <c r="D25" s="611" t="s">
        <v>1602</v>
      </c>
      <c r="E25" s="244" t="s">
        <v>41</v>
      </c>
      <c r="F25" s="245">
        <v>6</v>
      </c>
      <c r="G25" s="245" t="s">
        <v>1340</v>
      </c>
      <c r="H25" s="246" t="s">
        <v>1337</v>
      </c>
      <c r="I25" s="247">
        <v>0.2</v>
      </c>
      <c r="J25" s="246" t="s">
        <v>1341</v>
      </c>
      <c r="K25" s="248">
        <v>42736</v>
      </c>
      <c r="L25" s="1289">
        <v>43100</v>
      </c>
      <c r="M25" s="249"/>
      <c r="N25" s="1280">
        <v>1</v>
      </c>
      <c r="O25" s="1280"/>
      <c r="P25" s="1280">
        <v>1</v>
      </c>
      <c r="Q25" s="249"/>
      <c r="R25" s="1280">
        <v>1</v>
      </c>
      <c r="S25" s="1280"/>
      <c r="T25" s="1280">
        <v>1</v>
      </c>
      <c r="U25" s="250"/>
      <c r="V25" s="1280">
        <v>1</v>
      </c>
      <c r="W25" s="251"/>
      <c r="X25" s="1280">
        <v>1</v>
      </c>
      <c r="Y25" s="253">
        <f>SUM(M25:X25)</f>
        <v>6</v>
      </c>
      <c r="Z25" s="254"/>
      <c r="AA25" s="254"/>
      <c r="AB25" s="246"/>
      <c r="AC25" s="1889">
        <v>1</v>
      </c>
      <c r="AD25" s="1889">
        <v>1</v>
      </c>
    </row>
    <row r="26" spans="1:30" ht="51.75" thickBot="1">
      <c r="A26" s="2651"/>
      <c r="B26" s="2651"/>
      <c r="C26" s="2671"/>
      <c r="D26" s="611" t="s">
        <v>1603</v>
      </c>
      <c r="E26" s="244" t="s">
        <v>41</v>
      </c>
      <c r="F26" s="245">
        <v>6</v>
      </c>
      <c r="G26" s="245" t="s">
        <v>1340</v>
      </c>
      <c r="H26" s="246" t="s">
        <v>1337</v>
      </c>
      <c r="I26" s="247">
        <v>0.2</v>
      </c>
      <c r="J26" s="246" t="s">
        <v>1341</v>
      </c>
      <c r="K26" s="248">
        <v>42736</v>
      </c>
      <c r="L26" s="1289">
        <v>43100</v>
      </c>
      <c r="M26" s="249"/>
      <c r="N26" s="1280">
        <v>1</v>
      </c>
      <c r="O26" s="1280"/>
      <c r="P26" s="1280">
        <v>1</v>
      </c>
      <c r="Q26" s="249"/>
      <c r="R26" s="1280">
        <v>1</v>
      </c>
      <c r="S26" s="1280"/>
      <c r="T26" s="1280">
        <v>1</v>
      </c>
      <c r="U26" s="250"/>
      <c r="V26" s="1280">
        <v>1</v>
      </c>
      <c r="W26" s="251"/>
      <c r="X26" s="1280">
        <v>1</v>
      </c>
      <c r="Y26" s="253">
        <f>SUM(M26:X26)</f>
        <v>6</v>
      </c>
      <c r="Z26" s="254"/>
      <c r="AA26" s="254"/>
      <c r="AB26" s="246"/>
      <c r="AC26" s="1889" t="s">
        <v>76</v>
      </c>
      <c r="AD26" s="1889">
        <v>1</v>
      </c>
    </row>
    <row r="27" spans="1:30" ht="39.75" customHeight="1">
      <c r="A27" s="2651"/>
      <c r="B27" s="2651"/>
      <c r="C27" s="2669" t="s">
        <v>1338</v>
      </c>
      <c r="D27" s="611" t="s">
        <v>1604</v>
      </c>
      <c r="E27" s="244" t="s">
        <v>1605</v>
      </c>
      <c r="F27" s="245">
        <v>1</v>
      </c>
      <c r="G27" s="245" t="s">
        <v>1606</v>
      </c>
      <c r="H27" s="246" t="s">
        <v>1607</v>
      </c>
      <c r="I27" s="247">
        <v>0.2</v>
      </c>
      <c r="J27" s="246" t="s">
        <v>1341</v>
      </c>
      <c r="K27" s="248">
        <v>42736</v>
      </c>
      <c r="L27" s="1289">
        <v>42794</v>
      </c>
      <c r="M27" s="249">
        <v>1</v>
      </c>
      <c r="N27" s="1280"/>
      <c r="O27" s="1280"/>
      <c r="P27" s="1280"/>
      <c r="Q27" s="249"/>
      <c r="R27" s="1280"/>
      <c r="S27" s="1280"/>
      <c r="T27" s="1280"/>
      <c r="U27" s="250"/>
      <c r="V27" s="251"/>
      <c r="W27" s="251"/>
      <c r="X27" s="252"/>
      <c r="Y27" s="253">
        <f>SUM(M27:X27)</f>
        <v>1</v>
      </c>
      <c r="Z27" s="254"/>
      <c r="AA27" s="254"/>
      <c r="AB27" s="246"/>
      <c r="AC27" s="1889" t="s">
        <v>76</v>
      </c>
      <c r="AD27" s="1889">
        <v>1</v>
      </c>
    </row>
    <row r="28" spans="1:30" ht="26.25" thickBot="1">
      <c r="A28" s="2652"/>
      <c r="B28" s="2652"/>
      <c r="C28" s="2671"/>
      <c r="D28" s="611" t="s">
        <v>1339</v>
      </c>
      <c r="E28" s="244" t="s">
        <v>1605</v>
      </c>
      <c r="F28" s="245">
        <v>1</v>
      </c>
      <c r="G28" s="245" t="s">
        <v>1606</v>
      </c>
      <c r="H28" s="246" t="s">
        <v>1607</v>
      </c>
      <c r="I28" s="255">
        <v>0.2</v>
      </c>
      <c r="J28" s="246" t="s">
        <v>1341</v>
      </c>
      <c r="K28" s="248">
        <v>42736</v>
      </c>
      <c r="L28" s="248">
        <v>42947</v>
      </c>
      <c r="M28" s="249"/>
      <c r="N28" s="1280"/>
      <c r="O28" s="1280"/>
      <c r="P28" s="1280"/>
      <c r="Q28" s="249"/>
      <c r="R28" s="1280"/>
      <c r="S28" s="1280">
        <v>1</v>
      </c>
      <c r="T28" s="1280"/>
      <c r="U28" s="250"/>
      <c r="V28" s="251"/>
      <c r="W28" s="251"/>
      <c r="X28" s="252"/>
      <c r="Y28" s="253">
        <f>SUM(M28:X28)</f>
        <v>1</v>
      </c>
      <c r="Z28" s="254"/>
      <c r="AA28" s="254"/>
      <c r="AB28" s="246"/>
      <c r="AC28" s="1889">
        <v>1</v>
      </c>
      <c r="AD28" s="1889">
        <v>1</v>
      </c>
    </row>
    <row r="29" spans="1:30" ht="15.75" customHeight="1" thickBot="1">
      <c r="A29" s="2645" t="s">
        <v>73</v>
      </c>
      <c r="B29" s="2645"/>
      <c r="C29" s="2645"/>
      <c r="D29" s="2646"/>
      <c r="E29" s="256"/>
      <c r="F29" s="257"/>
      <c r="G29" s="1206"/>
      <c r="H29" s="1206"/>
      <c r="I29" s="1207">
        <f>SUM(I24:I28)</f>
        <v>1</v>
      </c>
      <c r="J29" s="1207">
        <f>I29</f>
        <v>1</v>
      </c>
      <c r="K29" s="1206"/>
      <c r="L29" s="1206"/>
      <c r="M29" s="258"/>
      <c r="N29" s="258"/>
      <c r="O29" s="258"/>
      <c r="P29" s="258"/>
      <c r="Q29" s="258"/>
      <c r="R29" s="258"/>
      <c r="S29" s="258"/>
      <c r="T29" s="258"/>
      <c r="U29" s="258"/>
      <c r="V29" s="258"/>
      <c r="W29" s="258"/>
      <c r="X29" s="258"/>
      <c r="Y29" s="258"/>
      <c r="Z29" s="258"/>
      <c r="AA29" s="258"/>
      <c r="AB29" s="258"/>
      <c r="AC29" s="1890">
        <f>AVERAGE(AC24:AC28)</f>
        <v>1</v>
      </c>
      <c r="AD29" s="1890">
        <f>AVERAGE(AD24:AD28)</f>
        <v>1</v>
      </c>
    </row>
    <row r="30" spans="1:30" ht="91.5" customHeight="1" thickBot="1">
      <c r="A30" s="1307">
        <v>2</v>
      </c>
      <c r="B30" s="1308" t="s">
        <v>201</v>
      </c>
      <c r="C30" s="1309" t="s">
        <v>1342</v>
      </c>
      <c r="D30" s="1127" t="s">
        <v>1343</v>
      </c>
      <c r="E30" s="246" t="s">
        <v>681</v>
      </c>
      <c r="F30" s="245">
        <v>6</v>
      </c>
      <c r="G30" s="245" t="s">
        <v>1344</v>
      </c>
      <c r="H30" s="246" t="s">
        <v>1337</v>
      </c>
      <c r="I30" s="260">
        <v>1</v>
      </c>
      <c r="J30" s="246" t="s">
        <v>1345</v>
      </c>
      <c r="K30" s="248">
        <v>42736</v>
      </c>
      <c r="L30" s="248">
        <v>43100</v>
      </c>
      <c r="M30" s="1280"/>
      <c r="N30" s="1280">
        <v>1</v>
      </c>
      <c r="O30" s="1280"/>
      <c r="P30" s="1280">
        <v>1</v>
      </c>
      <c r="Q30" s="1280"/>
      <c r="R30" s="1280">
        <v>1</v>
      </c>
      <c r="S30" s="1280"/>
      <c r="T30" s="1280">
        <v>1</v>
      </c>
      <c r="U30" s="251"/>
      <c r="V30" s="251">
        <v>1</v>
      </c>
      <c r="W30" s="251"/>
      <c r="X30" s="252">
        <v>1</v>
      </c>
      <c r="Y30" s="261">
        <f>SUM(M30:X30)</f>
        <v>6</v>
      </c>
      <c r="Z30" s="254"/>
      <c r="AA30" s="254"/>
      <c r="AB30" s="246"/>
      <c r="AC30" s="1891">
        <v>1</v>
      </c>
      <c r="AD30" s="1889">
        <v>1</v>
      </c>
    </row>
    <row r="31" spans="1:30" ht="15.75" customHeight="1" thickBot="1">
      <c r="A31" s="2645" t="s">
        <v>73</v>
      </c>
      <c r="B31" s="2645"/>
      <c r="C31" s="2645"/>
      <c r="D31" s="2646"/>
      <c r="E31" s="256"/>
      <c r="F31" s="257"/>
      <c r="G31" s="1206"/>
      <c r="H31" s="1206"/>
      <c r="I31" s="1207">
        <f>SUM(I30)</f>
        <v>1</v>
      </c>
      <c r="J31" s="1207">
        <f>I31</f>
        <v>1</v>
      </c>
      <c r="K31" s="1206"/>
      <c r="L31" s="1206"/>
      <c r="M31" s="258"/>
      <c r="N31" s="258"/>
      <c r="O31" s="258"/>
      <c r="P31" s="258"/>
      <c r="Q31" s="258"/>
      <c r="R31" s="258"/>
      <c r="S31" s="258"/>
      <c r="T31" s="258"/>
      <c r="U31" s="258"/>
      <c r="V31" s="258"/>
      <c r="W31" s="258"/>
      <c r="X31" s="258"/>
      <c r="Y31" s="258"/>
      <c r="Z31" s="258"/>
      <c r="AA31" s="258"/>
      <c r="AB31" s="258"/>
      <c r="AC31" s="1890">
        <f>AVERAGE(AC30)</f>
        <v>1</v>
      </c>
      <c r="AD31" s="1890">
        <f>AVERAGE(AD30)</f>
        <v>1</v>
      </c>
    </row>
    <row r="32" spans="1:30" ht="51">
      <c r="A32" s="2647">
        <v>3</v>
      </c>
      <c r="B32" s="2650" t="s">
        <v>1781</v>
      </c>
      <c r="C32" s="2653" t="s">
        <v>1346</v>
      </c>
      <c r="D32" s="1290" t="s">
        <v>1347</v>
      </c>
      <c r="E32" s="244" t="s">
        <v>41</v>
      </c>
      <c r="F32" s="245">
        <v>3</v>
      </c>
      <c r="G32" s="245" t="s">
        <v>1340</v>
      </c>
      <c r="H32" s="246" t="s">
        <v>1350</v>
      </c>
      <c r="I32" s="260">
        <v>0.25</v>
      </c>
      <c r="J32" s="246" t="s">
        <v>1341</v>
      </c>
      <c r="K32" s="248">
        <v>42736</v>
      </c>
      <c r="L32" s="248">
        <v>43100</v>
      </c>
      <c r="M32" s="1280"/>
      <c r="N32" s="1280"/>
      <c r="O32" s="1280"/>
      <c r="P32" s="1280">
        <v>1</v>
      </c>
      <c r="Q32" s="1280"/>
      <c r="R32" s="1280"/>
      <c r="S32" s="1280"/>
      <c r="T32" s="1280">
        <v>1</v>
      </c>
      <c r="U32" s="251"/>
      <c r="V32" s="251"/>
      <c r="W32" s="251"/>
      <c r="X32" s="1280">
        <v>1</v>
      </c>
      <c r="Y32" s="1291">
        <f>SUM(M32:X32)</f>
        <v>3</v>
      </c>
      <c r="Z32" s="254"/>
      <c r="AA32" s="254"/>
      <c r="AB32" s="246"/>
      <c r="AC32" s="1891">
        <v>1</v>
      </c>
      <c r="AD32" s="1891">
        <v>1</v>
      </c>
    </row>
    <row r="33" spans="1:30" ht="51">
      <c r="A33" s="2648"/>
      <c r="B33" s="2651"/>
      <c r="C33" s="2654"/>
      <c r="D33" s="1292" t="s">
        <v>1348</v>
      </c>
      <c r="E33" s="244" t="s">
        <v>41</v>
      </c>
      <c r="F33" s="245">
        <v>3</v>
      </c>
      <c r="G33" s="245" t="s">
        <v>1340</v>
      </c>
      <c r="H33" s="246" t="s">
        <v>1350</v>
      </c>
      <c r="I33" s="260">
        <v>0.25</v>
      </c>
      <c r="J33" s="246" t="s">
        <v>1341</v>
      </c>
      <c r="K33" s="248">
        <v>42736</v>
      </c>
      <c r="L33" s="248">
        <v>43100</v>
      </c>
      <c r="M33" s="1280"/>
      <c r="N33" s="1280"/>
      <c r="O33" s="1280"/>
      <c r="P33" s="1280">
        <v>1</v>
      </c>
      <c r="Q33" s="1280"/>
      <c r="R33" s="1280"/>
      <c r="S33" s="1280"/>
      <c r="T33" s="1280">
        <v>1</v>
      </c>
      <c r="U33" s="251"/>
      <c r="V33" s="251"/>
      <c r="W33" s="251"/>
      <c r="X33" s="1280">
        <v>1</v>
      </c>
      <c r="Y33" s="1291">
        <f>SUM(M33:X33)</f>
        <v>3</v>
      </c>
      <c r="Z33" s="254"/>
      <c r="AA33" s="254"/>
      <c r="AB33" s="246"/>
      <c r="AC33" s="1891">
        <v>1</v>
      </c>
      <c r="AD33" s="1891">
        <v>1</v>
      </c>
    </row>
    <row r="34" spans="1:30" ht="51">
      <c r="A34" s="2648"/>
      <c r="B34" s="2651"/>
      <c r="C34" s="2654"/>
      <c r="D34" s="611" t="s">
        <v>1349</v>
      </c>
      <c r="E34" s="244" t="s">
        <v>41</v>
      </c>
      <c r="F34" s="245">
        <v>3</v>
      </c>
      <c r="G34" s="245" t="s">
        <v>1340</v>
      </c>
      <c r="H34" s="246" t="s">
        <v>1350</v>
      </c>
      <c r="I34" s="260">
        <v>0.25</v>
      </c>
      <c r="J34" s="246" t="s">
        <v>1341</v>
      </c>
      <c r="K34" s="248">
        <v>42736</v>
      </c>
      <c r="L34" s="248">
        <v>43100</v>
      </c>
      <c r="M34" s="1280"/>
      <c r="N34" s="1280"/>
      <c r="O34" s="1280"/>
      <c r="P34" s="1280">
        <v>1</v>
      </c>
      <c r="Q34" s="1280"/>
      <c r="R34" s="1280"/>
      <c r="S34" s="1280"/>
      <c r="T34" s="1280">
        <v>1</v>
      </c>
      <c r="U34" s="251"/>
      <c r="V34" s="251"/>
      <c r="W34" s="251"/>
      <c r="X34" s="1280">
        <v>1</v>
      </c>
      <c r="Y34" s="1291">
        <f>SUM(M34:X34)</f>
        <v>3</v>
      </c>
      <c r="Z34" s="254"/>
      <c r="AA34" s="254"/>
      <c r="AB34" s="246"/>
      <c r="AC34" s="1891">
        <v>1</v>
      </c>
      <c r="AD34" s="1891">
        <v>1</v>
      </c>
    </row>
    <row r="35" spans="1:30" ht="64.5" thickBot="1">
      <c r="A35" s="2649"/>
      <c r="B35" s="2652"/>
      <c r="C35" s="2655"/>
      <c r="D35" s="613" t="s">
        <v>1608</v>
      </c>
      <c r="E35" s="244" t="s">
        <v>1609</v>
      </c>
      <c r="F35" s="1293">
        <v>1</v>
      </c>
      <c r="G35" s="245" t="s">
        <v>1610</v>
      </c>
      <c r="H35" s="246" t="s">
        <v>1337</v>
      </c>
      <c r="I35" s="260">
        <v>0.25</v>
      </c>
      <c r="J35" s="246" t="s">
        <v>1611</v>
      </c>
      <c r="K35" s="248">
        <v>42736</v>
      </c>
      <c r="L35" s="248">
        <v>43100</v>
      </c>
      <c r="M35" s="1294">
        <v>1</v>
      </c>
      <c r="N35" s="1294">
        <v>1</v>
      </c>
      <c r="O35" s="1294">
        <v>1</v>
      </c>
      <c r="P35" s="1294">
        <v>1</v>
      </c>
      <c r="Q35" s="1294">
        <v>1</v>
      </c>
      <c r="R35" s="1294">
        <v>1</v>
      </c>
      <c r="S35" s="1294">
        <v>1</v>
      </c>
      <c r="T35" s="1294">
        <v>1</v>
      </c>
      <c r="U35" s="1294">
        <v>1</v>
      </c>
      <c r="V35" s="1294">
        <v>1</v>
      </c>
      <c r="W35" s="1294">
        <v>1</v>
      </c>
      <c r="X35" s="1294">
        <v>1</v>
      </c>
      <c r="Y35" s="272">
        <v>1</v>
      </c>
      <c r="Z35" s="254"/>
      <c r="AA35" s="254"/>
      <c r="AB35" s="246"/>
      <c r="AC35" s="1891">
        <v>1</v>
      </c>
      <c r="AD35" s="1891">
        <v>1</v>
      </c>
    </row>
    <row r="36" spans="1:30" ht="15.75" customHeight="1">
      <c r="A36" s="2643" t="s">
        <v>73</v>
      </c>
      <c r="B36" s="2643"/>
      <c r="C36" s="2643"/>
      <c r="D36" s="2644"/>
      <c r="E36" s="1310"/>
      <c r="F36" s="1311"/>
      <c r="G36" s="1312"/>
      <c r="H36" s="1312"/>
      <c r="I36" s="1313">
        <f>SUM(I32:I35)</f>
        <v>1</v>
      </c>
      <c r="J36" s="1313">
        <f>I36</f>
        <v>1</v>
      </c>
      <c r="K36" s="1312"/>
      <c r="L36" s="1312"/>
      <c r="M36" s="1314"/>
      <c r="N36" s="1314"/>
      <c r="O36" s="1314"/>
      <c r="P36" s="1314"/>
      <c r="Q36" s="1314"/>
      <c r="R36" s="1314"/>
      <c r="S36" s="1314"/>
      <c r="T36" s="1314"/>
      <c r="U36" s="1314"/>
      <c r="V36" s="1314"/>
      <c r="W36" s="1314"/>
      <c r="X36" s="1314"/>
      <c r="Y36" s="1314"/>
      <c r="Z36" s="1314"/>
      <c r="AA36" s="1314"/>
      <c r="AB36" s="1314"/>
      <c r="AC36" s="1892">
        <f>AVERAGE(AC32:AC35)</f>
        <v>1</v>
      </c>
      <c r="AD36" s="1892">
        <f>AVERAGE(AD32:AD35)</f>
        <v>1</v>
      </c>
    </row>
    <row r="37" spans="1:30" ht="33" customHeight="1" thickBot="1">
      <c r="A37" s="1461"/>
      <c r="B37" s="1461"/>
      <c r="C37" s="1462"/>
      <c r="D37" s="611" t="s">
        <v>1351</v>
      </c>
      <c r="E37" s="278" t="s">
        <v>1352</v>
      </c>
      <c r="F37" s="607">
        <v>1</v>
      </c>
      <c r="G37" s="281" t="s">
        <v>1612</v>
      </c>
      <c r="H37" s="1295" t="s">
        <v>1353</v>
      </c>
      <c r="I37" s="267">
        <v>0.25</v>
      </c>
      <c r="J37" s="271" t="s">
        <v>1354</v>
      </c>
      <c r="K37" s="248">
        <v>42736</v>
      </c>
      <c r="L37" s="248">
        <v>43100</v>
      </c>
      <c r="M37" s="272">
        <v>1</v>
      </c>
      <c r="N37" s="272">
        <v>1</v>
      </c>
      <c r="O37" s="272">
        <v>1</v>
      </c>
      <c r="P37" s="272">
        <v>1</v>
      </c>
      <c r="Q37" s="272">
        <v>1</v>
      </c>
      <c r="R37" s="272">
        <v>1</v>
      </c>
      <c r="S37" s="272">
        <v>1</v>
      </c>
      <c r="T37" s="272">
        <v>1</v>
      </c>
      <c r="U37" s="272">
        <v>1</v>
      </c>
      <c r="V37" s="272">
        <v>1</v>
      </c>
      <c r="W37" s="272">
        <v>1</v>
      </c>
      <c r="X37" s="272">
        <v>1</v>
      </c>
      <c r="Y37" s="272">
        <v>1</v>
      </c>
      <c r="Z37" s="269"/>
      <c r="AA37" s="269"/>
      <c r="AB37" s="262"/>
      <c r="AC37" s="1891" t="s">
        <v>76</v>
      </c>
      <c r="AD37" s="1889">
        <v>1</v>
      </c>
    </row>
    <row r="38" spans="1:30" ht="52.5" customHeight="1">
      <c r="A38" s="2630">
        <v>5</v>
      </c>
      <c r="B38" s="2106" t="s">
        <v>1201</v>
      </c>
      <c r="C38" s="2130" t="s">
        <v>1355</v>
      </c>
      <c r="D38" s="611" t="s">
        <v>1613</v>
      </c>
      <c r="E38" s="156" t="s">
        <v>1614</v>
      </c>
      <c r="F38" s="158">
        <v>1</v>
      </c>
      <c r="G38" s="158" t="s">
        <v>1615</v>
      </c>
      <c r="H38" s="156" t="s">
        <v>1607</v>
      </c>
      <c r="I38" s="267">
        <v>0.25</v>
      </c>
      <c r="J38" s="622" t="s">
        <v>1644</v>
      </c>
      <c r="K38" s="143">
        <v>42736</v>
      </c>
      <c r="L38" s="143">
        <v>42855</v>
      </c>
      <c r="M38" s="157"/>
      <c r="N38" s="157"/>
      <c r="O38" s="157"/>
      <c r="P38" s="157">
        <v>1</v>
      </c>
      <c r="Q38" s="157"/>
      <c r="R38" s="157"/>
      <c r="S38" s="157"/>
      <c r="T38" s="157"/>
      <c r="U38" s="161"/>
      <c r="V38" s="161"/>
      <c r="W38" s="161"/>
      <c r="X38" s="161"/>
      <c r="Y38" s="273">
        <f>SUM(M38:X38)</f>
        <v>1</v>
      </c>
      <c r="Z38" s="160"/>
      <c r="AA38" s="159"/>
      <c r="AB38" s="1315"/>
      <c r="AC38" s="1891" t="s">
        <v>76</v>
      </c>
      <c r="AD38" s="1889">
        <v>1</v>
      </c>
    </row>
    <row r="39" spans="1:30" ht="77.25" customHeight="1" thickBot="1">
      <c r="A39" s="2631"/>
      <c r="B39" s="2108"/>
      <c r="C39" s="2132"/>
      <c r="D39" s="611" t="s">
        <v>1356</v>
      </c>
      <c r="E39" s="156" t="s">
        <v>1200</v>
      </c>
      <c r="F39" s="158">
        <v>1</v>
      </c>
      <c r="G39" s="158" t="s">
        <v>1319</v>
      </c>
      <c r="H39" s="156" t="s">
        <v>1607</v>
      </c>
      <c r="I39" s="267">
        <v>0.25</v>
      </c>
      <c r="J39" s="158" t="s">
        <v>1318</v>
      </c>
      <c r="K39" s="143">
        <v>43070</v>
      </c>
      <c r="L39" s="143">
        <v>42978</v>
      </c>
      <c r="M39" s="157"/>
      <c r="N39" s="157"/>
      <c r="O39" s="157"/>
      <c r="P39" s="157"/>
      <c r="Q39" s="157"/>
      <c r="R39" s="157"/>
      <c r="S39" s="157"/>
      <c r="T39" s="157">
        <v>1</v>
      </c>
      <c r="U39" s="161"/>
      <c r="V39" s="161"/>
      <c r="W39" s="161"/>
      <c r="X39" s="161"/>
      <c r="Y39" s="273">
        <f>SUM(M39:X39)</f>
        <v>1</v>
      </c>
      <c r="Z39" s="160"/>
      <c r="AA39" s="159"/>
      <c r="AB39" s="1315"/>
      <c r="AC39" s="1891">
        <v>1</v>
      </c>
      <c r="AD39" s="1889">
        <v>1</v>
      </c>
    </row>
    <row r="40" spans="1:30" ht="15" customHeight="1" thickBot="1">
      <c r="A40" s="2632" t="s">
        <v>73</v>
      </c>
      <c r="B40" s="2463"/>
      <c r="C40" s="2463"/>
      <c r="D40" s="2633"/>
      <c r="E40" s="1316"/>
      <c r="F40" s="1317"/>
      <c r="G40" s="1318"/>
      <c r="H40" s="1318"/>
      <c r="I40" s="1319">
        <f>SUM(I37:I39)</f>
        <v>0.75</v>
      </c>
      <c r="J40" s="1320">
        <f>I40</f>
        <v>0.75</v>
      </c>
      <c r="K40" s="1318"/>
      <c r="L40" s="1314"/>
      <c r="M40" s="1314"/>
      <c r="N40" s="1314"/>
      <c r="O40" s="1314"/>
      <c r="P40" s="1314"/>
      <c r="Q40" s="1314"/>
      <c r="R40" s="1314"/>
      <c r="S40" s="1314"/>
      <c r="T40" s="1314"/>
      <c r="U40" s="1314"/>
      <c r="V40" s="1314"/>
      <c r="W40" s="1314"/>
      <c r="X40" s="1314"/>
      <c r="Y40" s="1314"/>
      <c r="Z40" s="1314"/>
      <c r="AA40" s="1314"/>
      <c r="AB40" s="1314"/>
      <c r="AC40" s="1892">
        <f>AVERAGE(AC37:AC39)</f>
        <v>1</v>
      </c>
      <c r="AD40" s="1892">
        <f>AVERAGE(AD37:AD39)</f>
        <v>1</v>
      </c>
    </row>
    <row r="41" spans="1:30" ht="51">
      <c r="A41" s="2634">
        <v>1</v>
      </c>
      <c r="B41" s="2640" t="s">
        <v>142</v>
      </c>
      <c r="C41" s="2636" t="s">
        <v>226</v>
      </c>
      <c r="D41" s="573" t="s">
        <v>1616</v>
      </c>
      <c r="E41" s="268" t="s">
        <v>1617</v>
      </c>
      <c r="F41" s="158">
        <v>4</v>
      </c>
      <c r="G41" s="281" t="s">
        <v>1344</v>
      </c>
      <c r="H41" s="268" t="s">
        <v>1357</v>
      </c>
      <c r="I41" s="267">
        <v>0.16666666666666669</v>
      </c>
      <c r="J41" s="268" t="s">
        <v>1618</v>
      </c>
      <c r="K41" s="248">
        <v>42736</v>
      </c>
      <c r="L41" s="275">
        <v>43100</v>
      </c>
      <c r="M41" s="272"/>
      <c r="N41" s="272"/>
      <c r="O41" s="1296">
        <v>1</v>
      </c>
      <c r="P41" s="1296"/>
      <c r="Q41" s="272"/>
      <c r="R41" s="1296">
        <v>1</v>
      </c>
      <c r="S41" s="1296"/>
      <c r="T41" s="1296"/>
      <c r="U41" s="1296">
        <v>1</v>
      </c>
      <c r="V41" s="1296"/>
      <c r="W41" s="1296"/>
      <c r="X41" s="1296">
        <v>1</v>
      </c>
      <c r="Y41" s="273">
        <f>SUM(M41:X41)</f>
        <v>4</v>
      </c>
      <c r="Z41" s="276"/>
      <c r="AA41" s="276"/>
      <c r="AB41" s="262"/>
      <c r="AC41" s="1889" t="s">
        <v>76</v>
      </c>
      <c r="AD41" s="1889">
        <v>1</v>
      </c>
    </row>
    <row r="42" spans="1:30" ht="51.75" thickBot="1">
      <c r="A42" s="2635"/>
      <c r="B42" s="2641"/>
      <c r="C42" s="2637"/>
      <c r="D42" s="573" t="s">
        <v>1619</v>
      </c>
      <c r="E42" s="268" t="s">
        <v>41</v>
      </c>
      <c r="F42" s="158">
        <v>4</v>
      </c>
      <c r="G42" s="245" t="s">
        <v>1340</v>
      </c>
      <c r="H42" s="268" t="s">
        <v>1620</v>
      </c>
      <c r="I42" s="267">
        <v>0.16666666666666669</v>
      </c>
      <c r="J42" s="268" t="s">
        <v>1341</v>
      </c>
      <c r="K42" s="248">
        <v>42736</v>
      </c>
      <c r="L42" s="248">
        <v>43100</v>
      </c>
      <c r="M42" s="272"/>
      <c r="N42" s="1296">
        <v>1</v>
      </c>
      <c r="O42" s="1296">
        <v>1</v>
      </c>
      <c r="P42" s="272"/>
      <c r="Q42" s="272"/>
      <c r="R42" s="272"/>
      <c r="S42" s="1296">
        <v>1</v>
      </c>
      <c r="T42" s="1296">
        <v>1</v>
      </c>
      <c r="U42" s="272"/>
      <c r="V42" s="272"/>
      <c r="W42" s="272"/>
      <c r="X42" s="272"/>
      <c r="Y42" s="273">
        <f>SUM(M42:X42)</f>
        <v>4</v>
      </c>
      <c r="Z42" s="276"/>
      <c r="AA42" s="276"/>
      <c r="AB42" s="262"/>
      <c r="AC42" s="1889">
        <v>1</v>
      </c>
      <c r="AD42" s="1889">
        <v>1</v>
      </c>
    </row>
    <row r="43" spans="1:30" ht="31.5" customHeight="1">
      <c r="A43" s="2640">
        <v>2</v>
      </c>
      <c r="B43" s="2641"/>
      <c r="C43" s="2638" t="s">
        <v>88</v>
      </c>
      <c r="D43" s="573" t="s">
        <v>152</v>
      </c>
      <c r="E43" s="268" t="s">
        <v>39</v>
      </c>
      <c r="F43" s="278">
        <v>6</v>
      </c>
      <c r="G43" s="245" t="s">
        <v>1340</v>
      </c>
      <c r="H43" s="268" t="s">
        <v>1621</v>
      </c>
      <c r="I43" s="267">
        <v>0.16666666666666669</v>
      </c>
      <c r="J43" s="268" t="s">
        <v>90</v>
      </c>
      <c r="K43" s="248">
        <v>42736</v>
      </c>
      <c r="L43" s="248">
        <v>43100</v>
      </c>
      <c r="M43" s="1321">
        <v>1</v>
      </c>
      <c r="N43" s="1321"/>
      <c r="O43" s="1321">
        <v>1</v>
      </c>
      <c r="P43" s="1321"/>
      <c r="Q43" s="1321">
        <v>1</v>
      </c>
      <c r="R43" s="1321"/>
      <c r="S43" s="1321">
        <v>1</v>
      </c>
      <c r="T43" s="1321"/>
      <c r="U43" s="1321">
        <v>1</v>
      </c>
      <c r="V43" s="1321"/>
      <c r="W43" s="1321"/>
      <c r="X43" s="1321"/>
      <c r="Y43" s="279">
        <v>6</v>
      </c>
      <c r="Z43" s="276"/>
      <c r="AA43" s="276"/>
      <c r="AB43" s="262"/>
      <c r="AC43" s="1889">
        <v>1</v>
      </c>
      <c r="AD43" s="1889">
        <v>1</v>
      </c>
    </row>
    <row r="44" spans="1:30" ht="39" customHeight="1">
      <c r="A44" s="2641"/>
      <c r="B44" s="2641"/>
      <c r="C44" s="2639"/>
      <c r="D44" s="573" t="s">
        <v>91</v>
      </c>
      <c r="E44" s="268" t="s">
        <v>39</v>
      </c>
      <c r="F44" s="280">
        <v>6</v>
      </c>
      <c r="G44" s="245" t="s">
        <v>1340</v>
      </c>
      <c r="H44" s="268" t="s">
        <v>1357</v>
      </c>
      <c r="I44" s="267">
        <v>0.16666666666666669</v>
      </c>
      <c r="J44" s="268" t="s">
        <v>90</v>
      </c>
      <c r="K44" s="248">
        <v>42736</v>
      </c>
      <c r="L44" s="248">
        <v>43100</v>
      </c>
      <c r="M44" s="1321">
        <v>1</v>
      </c>
      <c r="N44" s="1321"/>
      <c r="O44" s="1321">
        <v>1</v>
      </c>
      <c r="P44" s="1321"/>
      <c r="Q44" s="1321">
        <v>1</v>
      </c>
      <c r="R44" s="1321"/>
      <c r="S44" s="1321">
        <v>1</v>
      </c>
      <c r="T44" s="1321"/>
      <c r="U44" s="1321">
        <v>1</v>
      </c>
      <c r="V44" s="1321"/>
      <c r="W44" s="1321"/>
      <c r="X44" s="1321"/>
      <c r="Y44" s="279">
        <v>6</v>
      </c>
      <c r="Z44" s="276"/>
      <c r="AA44" s="276"/>
      <c r="AB44" s="262"/>
      <c r="AC44" s="1889">
        <v>1</v>
      </c>
      <c r="AD44" s="1889">
        <v>1</v>
      </c>
    </row>
    <row r="45" spans="1:30" ht="59.25" customHeight="1">
      <c r="A45" s="2641"/>
      <c r="B45" s="2641"/>
      <c r="C45" s="2639"/>
      <c r="D45" s="651" t="s">
        <v>1358</v>
      </c>
      <c r="E45" s="278" t="s">
        <v>793</v>
      </c>
      <c r="F45" s="158">
        <v>2</v>
      </c>
      <c r="G45" s="281" t="s">
        <v>1622</v>
      </c>
      <c r="H45" s="281" t="s">
        <v>1353</v>
      </c>
      <c r="I45" s="282">
        <v>0.16666666666666669</v>
      </c>
      <c r="J45" s="262" t="s">
        <v>161</v>
      </c>
      <c r="K45" s="248">
        <v>42736</v>
      </c>
      <c r="L45" s="248">
        <v>43100</v>
      </c>
      <c r="M45" s="272"/>
      <c r="N45" s="272"/>
      <c r="O45" s="272"/>
      <c r="P45" s="272"/>
      <c r="Q45" s="272"/>
      <c r="R45" s="272"/>
      <c r="S45" s="1321">
        <v>1</v>
      </c>
      <c r="T45" s="272"/>
      <c r="U45" s="272"/>
      <c r="V45" s="272"/>
      <c r="W45" s="272"/>
      <c r="X45" s="1321">
        <v>1</v>
      </c>
      <c r="Y45" s="1321">
        <v>2</v>
      </c>
      <c r="Z45" s="276"/>
      <c r="AA45" s="276"/>
      <c r="AB45" s="262"/>
      <c r="AC45" s="1889" t="s">
        <v>76</v>
      </c>
      <c r="AD45" s="1889">
        <v>1</v>
      </c>
    </row>
    <row r="46" spans="1:30" ht="63.75">
      <c r="A46" s="2641"/>
      <c r="B46" s="2641"/>
      <c r="C46" s="2639"/>
      <c r="D46" s="571" t="s">
        <v>1623</v>
      </c>
      <c r="E46" s="278" t="s">
        <v>785</v>
      </c>
      <c r="F46" s="158">
        <v>1</v>
      </c>
      <c r="G46" s="281" t="s">
        <v>678</v>
      </c>
      <c r="H46" s="281" t="s">
        <v>1353</v>
      </c>
      <c r="I46" s="282">
        <v>0.16666666666666669</v>
      </c>
      <c r="J46" s="262" t="s">
        <v>294</v>
      </c>
      <c r="K46" s="248">
        <v>42736</v>
      </c>
      <c r="L46" s="248">
        <v>42825</v>
      </c>
      <c r="M46" s="272"/>
      <c r="N46" s="272"/>
      <c r="O46" s="1296">
        <v>1</v>
      </c>
      <c r="P46" s="272"/>
      <c r="Q46" s="272"/>
      <c r="R46" s="272"/>
      <c r="S46" s="272"/>
      <c r="T46" s="272"/>
      <c r="U46" s="272"/>
      <c r="V46" s="272"/>
      <c r="W46" s="272"/>
      <c r="X46" s="272"/>
      <c r="Y46" s="1321">
        <v>1</v>
      </c>
      <c r="Z46" s="276"/>
      <c r="AA46" s="276"/>
      <c r="AB46" s="262"/>
      <c r="AC46" s="1889">
        <v>1</v>
      </c>
      <c r="AD46" s="1889">
        <v>1</v>
      </c>
    </row>
    <row r="47" spans="1:30" ht="15" customHeight="1">
      <c r="A47" s="2626" t="s">
        <v>73</v>
      </c>
      <c r="B47" s="2627"/>
      <c r="C47" s="2627"/>
      <c r="D47" s="2627"/>
      <c r="E47" s="283"/>
      <c r="F47" s="1322"/>
      <c r="G47" s="1322"/>
      <c r="H47" s="1322"/>
      <c r="I47" s="1323">
        <f>SUM(I41:I46)</f>
        <v>1.0000000000000002</v>
      </c>
      <c r="J47" s="1324">
        <f>I47</f>
        <v>1.0000000000000002</v>
      </c>
      <c r="K47" s="1322"/>
      <c r="L47" s="1322"/>
      <c r="M47" s="1322"/>
      <c r="N47" s="1322"/>
      <c r="O47" s="1325"/>
      <c r="P47" s="1325"/>
      <c r="Q47" s="1325"/>
      <c r="R47" s="1325"/>
      <c r="S47" s="1325"/>
      <c r="T47" s="1325"/>
      <c r="U47" s="1325"/>
      <c r="V47" s="1325"/>
      <c r="W47" s="1325"/>
      <c r="X47" s="1325"/>
      <c r="Y47" s="1325"/>
      <c r="Z47" s="1325"/>
      <c r="AA47" s="1325"/>
      <c r="AB47" s="1325"/>
      <c r="AC47" s="1893">
        <f>AVERAGE(AC41:AC46)</f>
        <v>1</v>
      </c>
      <c r="AD47" s="1893">
        <f>AVERAGE(AD41:AD46)</f>
        <v>1</v>
      </c>
    </row>
    <row r="48" spans="1:30" ht="15.75" customHeight="1">
      <c r="A48" s="2628" t="s">
        <v>83</v>
      </c>
      <c r="B48" s="2629"/>
      <c r="C48" s="2629"/>
      <c r="D48" s="2629"/>
      <c r="E48" s="1299"/>
      <c r="F48" s="1326"/>
      <c r="G48" s="1326"/>
      <c r="H48" s="1326"/>
      <c r="I48" s="1327">
        <f>AVERAGE(I47,I40,I36,I31,I29)</f>
        <v>0.95</v>
      </c>
      <c r="J48" s="1326"/>
      <c r="K48" s="1326"/>
      <c r="L48" s="1326"/>
      <c r="M48" s="1326"/>
      <c r="N48" s="1326"/>
      <c r="O48" s="1326"/>
      <c r="P48" s="1326"/>
      <c r="Q48" s="1326"/>
      <c r="R48" s="1326"/>
      <c r="S48" s="1326"/>
      <c r="T48" s="1326"/>
      <c r="U48" s="1326"/>
      <c r="V48" s="1326"/>
      <c r="W48" s="1326"/>
      <c r="X48" s="1326"/>
      <c r="Y48" s="1326"/>
      <c r="Z48" s="1328"/>
      <c r="AA48" s="1328"/>
      <c r="AB48" s="1326"/>
      <c r="AC48" s="1894">
        <v>1</v>
      </c>
      <c r="AD48" s="1894">
        <v>1</v>
      </c>
    </row>
    <row r="49" spans="1:30" ht="35.25" customHeight="1" thickBot="1">
      <c r="A49" s="285"/>
      <c r="B49" s="286"/>
      <c r="C49" s="287"/>
      <c r="D49" s="287"/>
      <c r="E49" s="287"/>
      <c r="F49" s="1329"/>
      <c r="G49" s="1330"/>
      <c r="H49" s="1330"/>
      <c r="I49" s="1331"/>
      <c r="J49" s="1331"/>
      <c r="K49" s="1332"/>
      <c r="L49" s="1332"/>
      <c r="M49" s="1330"/>
      <c r="N49" s="1330"/>
      <c r="O49" s="1330"/>
      <c r="P49" s="1330"/>
      <c r="Q49" s="1330"/>
      <c r="R49" s="1330"/>
      <c r="S49" s="1330"/>
      <c r="T49" s="1330"/>
      <c r="U49" s="1330"/>
      <c r="V49" s="1330"/>
      <c r="W49" s="1330"/>
      <c r="X49" s="1330"/>
      <c r="Y49" s="1330"/>
      <c r="Z49" s="1333"/>
      <c r="AA49" s="1333">
        <v>0</v>
      </c>
      <c r="AB49" s="1731">
        <v>0</v>
      </c>
      <c r="AC49" s="1805">
        <v>1</v>
      </c>
      <c r="AD49" s="1805">
        <v>1</v>
      </c>
    </row>
    <row r="50" ht="35.25" customHeight="1"/>
    <row r="51" ht="78" customHeight="1">
      <c r="B51" s="1408"/>
    </row>
  </sheetData>
  <sheetProtection/>
  <mergeCells count="37">
    <mergeCell ref="A7:AB7"/>
    <mergeCell ref="A18:D18"/>
    <mergeCell ref="A1:C4"/>
    <mergeCell ref="D1:AB2"/>
    <mergeCell ref="D3:AB4"/>
    <mergeCell ref="A24:A28"/>
    <mergeCell ref="B24:B28"/>
    <mergeCell ref="C24:C26"/>
    <mergeCell ref="C27:C28"/>
    <mergeCell ref="A5:AB5"/>
    <mergeCell ref="A6:AB6"/>
    <mergeCell ref="A43:A46"/>
    <mergeCell ref="A8:AB8"/>
    <mergeCell ref="A9:AB9"/>
    <mergeCell ref="A29:D29"/>
    <mergeCell ref="A11:D11"/>
    <mergeCell ref="E11:AB11"/>
    <mergeCell ref="A21:D21"/>
    <mergeCell ref="E21:AB21"/>
    <mergeCell ref="A13:D13"/>
    <mergeCell ref="E13:AB13"/>
    <mergeCell ref="A19:D19"/>
    <mergeCell ref="A36:D36"/>
    <mergeCell ref="A31:D31"/>
    <mergeCell ref="A32:A35"/>
    <mergeCell ref="B32:B35"/>
    <mergeCell ref="C32:C35"/>
    <mergeCell ref="A47:D47"/>
    <mergeCell ref="A48:D48"/>
    <mergeCell ref="A38:A39"/>
    <mergeCell ref="B38:B39"/>
    <mergeCell ref="C38:C39"/>
    <mergeCell ref="A40:D40"/>
    <mergeCell ref="A41:A42"/>
    <mergeCell ref="C41:C42"/>
    <mergeCell ref="C43:C46"/>
    <mergeCell ref="B41:B46"/>
  </mergeCells>
  <printOptions/>
  <pageMargins left="0.7" right="0.7" top="0.75" bottom="0.75" header="0.3" footer="0.3"/>
  <pageSetup horizontalDpi="600" verticalDpi="600" orientation="landscape" scale="31" r:id="rId4"/>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G82"/>
  <sheetViews>
    <sheetView view="pageBreakPreview" zoomScale="60" zoomScaleNormal="40" zoomScalePageLayoutView="25" workbookViewId="0" topLeftCell="A1">
      <pane xSplit="6" ySplit="9" topLeftCell="J19" activePane="bottomRight" state="frozen"/>
      <selection pane="topLeft" activeCell="A1" sqref="A1"/>
      <selection pane="topRight" activeCell="G1" sqref="G1"/>
      <selection pane="bottomLeft" activeCell="A10" sqref="A10"/>
      <selection pane="bottomRight" activeCell="B73" sqref="B73:B78"/>
    </sheetView>
  </sheetViews>
  <sheetFormatPr defaultColWidth="11.421875" defaultRowHeight="15"/>
  <cols>
    <col min="1" max="1" width="7.28125" style="77" customWidth="1"/>
    <col min="2" max="2" width="22.421875" style="97" customWidth="1"/>
    <col min="3" max="3" width="28.421875" style="77" customWidth="1"/>
    <col min="4" max="4" width="27.421875" style="77" hidden="1" customWidth="1"/>
    <col min="5" max="5" width="27.421875" style="397" hidden="1" customWidth="1"/>
    <col min="6" max="6" width="49.57421875" style="77" customWidth="1"/>
    <col min="7" max="7" width="16.7109375" style="77" bestFit="1" customWidth="1"/>
    <col min="8" max="8" width="10.28125" style="77" bestFit="1" customWidth="1"/>
    <col min="9" max="9" width="16.421875" style="77" customWidth="1"/>
    <col min="10" max="10" width="22.28125" style="77" bestFit="1" customWidth="1"/>
    <col min="11" max="11" width="10.28125" style="98" customWidth="1"/>
    <col min="12" max="12" width="18.421875" style="77" customWidth="1"/>
    <col min="13" max="13" width="15.7109375" style="77" customWidth="1"/>
    <col min="14" max="14" width="16.7109375" style="77" customWidth="1"/>
    <col min="15" max="25" width="6.421875" style="77" customWidth="1"/>
    <col min="26" max="26" width="6.421875" style="99" customWidth="1"/>
    <col min="27" max="27" width="13.00390625" style="716" customWidth="1"/>
    <col min="28" max="28" width="27.140625" style="100" customWidth="1"/>
    <col min="29" max="29" width="25.7109375" style="100" customWidth="1"/>
    <col min="30" max="30" width="22.8515625" style="100" customWidth="1"/>
    <col min="31" max="31" width="25.28125" style="77" customWidth="1"/>
    <col min="32" max="32" width="32.421875" style="77" customWidth="1"/>
    <col min="33" max="33" width="26.00390625" style="77" customWidth="1"/>
    <col min="34" max="16384" width="11.421875" style="77" customWidth="1"/>
  </cols>
  <sheetData>
    <row r="1" spans="1:31" ht="15" customHeight="1">
      <c r="A1" s="2054"/>
      <c r="B1" s="2055"/>
      <c r="C1" s="2056"/>
      <c r="D1" s="390"/>
      <c r="E1" s="747"/>
      <c r="F1" s="1959" t="s">
        <v>1551</v>
      </c>
      <c r="G1" s="1951"/>
      <c r="H1" s="1951"/>
      <c r="I1" s="1951"/>
      <c r="J1" s="1951"/>
      <c r="K1" s="1951"/>
      <c r="L1" s="1951"/>
      <c r="M1" s="1951"/>
      <c r="N1" s="1951"/>
      <c r="O1" s="1951"/>
      <c r="P1" s="1951"/>
      <c r="Q1" s="1951"/>
      <c r="R1" s="1951"/>
      <c r="S1" s="1951"/>
      <c r="T1" s="1951"/>
      <c r="U1" s="1951"/>
      <c r="V1" s="1951"/>
      <c r="W1" s="1951"/>
      <c r="X1" s="1951"/>
      <c r="Y1" s="1951"/>
      <c r="Z1" s="1951"/>
      <c r="AA1" s="1951"/>
      <c r="AB1" s="1951"/>
      <c r="AC1" s="1952"/>
      <c r="AD1" s="2068" t="s">
        <v>1561</v>
      </c>
      <c r="AE1" s="2065" t="s">
        <v>1562</v>
      </c>
    </row>
    <row r="2" spans="1:31" ht="15.75" customHeight="1" thickBot="1">
      <c r="A2" s="2057"/>
      <c r="B2" s="2058"/>
      <c r="C2" s="2059"/>
      <c r="D2" s="78"/>
      <c r="E2" s="747"/>
      <c r="F2" s="1956"/>
      <c r="G2" s="1957"/>
      <c r="H2" s="1957"/>
      <c r="I2" s="1957"/>
      <c r="J2" s="1957"/>
      <c r="K2" s="1957"/>
      <c r="L2" s="1957"/>
      <c r="M2" s="1957"/>
      <c r="N2" s="1957"/>
      <c r="O2" s="1957"/>
      <c r="P2" s="1957"/>
      <c r="Q2" s="1957"/>
      <c r="R2" s="1957"/>
      <c r="S2" s="1957"/>
      <c r="T2" s="1957"/>
      <c r="U2" s="1957"/>
      <c r="V2" s="1957"/>
      <c r="W2" s="1957"/>
      <c r="X2" s="1957"/>
      <c r="Y2" s="1957"/>
      <c r="Z2" s="1957"/>
      <c r="AA2" s="1957"/>
      <c r="AB2" s="1957"/>
      <c r="AC2" s="1958"/>
      <c r="AD2" s="2066"/>
      <c r="AE2" s="2066"/>
    </row>
    <row r="3" spans="1:31" ht="15" customHeight="1">
      <c r="A3" s="2057"/>
      <c r="B3" s="2058"/>
      <c r="C3" s="2059"/>
      <c r="D3" s="78"/>
      <c r="E3" s="747"/>
      <c r="F3" s="1959" t="s">
        <v>1</v>
      </c>
      <c r="G3" s="1951"/>
      <c r="H3" s="1951"/>
      <c r="I3" s="1951"/>
      <c r="J3" s="1951"/>
      <c r="K3" s="1951"/>
      <c r="L3" s="1951"/>
      <c r="M3" s="1951"/>
      <c r="N3" s="1951"/>
      <c r="O3" s="1951"/>
      <c r="P3" s="1951"/>
      <c r="Q3" s="1951"/>
      <c r="R3" s="1951"/>
      <c r="S3" s="1951"/>
      <c r="T3" s="1951"/>
      <c r="U3" s="1951"/>
      <c r="V3" s="1951"/>
      <c r="W3" s="1951"/>
      <c r="X3" s="1951"/>
      <c r="Y3" s="1951"/>
      <c r="Z3" s="1951"/>
      <c r="AA3" s="1951"/>
      <c r="AB3" s="1951"/>
      <c r="AC3" s="1952"/>
      <c r="AD3" s="2066"/>
      <c r="AE3" s="2066"/>
    </row>
    <row r="4" spans="1:31" ht="15.75" customHeight="1" thickBot="1">
      <c r="A4" s="2060"/>
      <c r="B4" s="2061"/>
      <c r="C4" s="2062"/>
      <c r="D4" s="78"/>
      <c r="E4" s="747"/>
      <c r="F4" s="1956"/>
      <c r="G4" s="1957"/>
      <c r="H4" s="1957"/>
      <c r="I4" s="1957"/>
      <c r="J4" s="1957"/>
      <c r="K4" s="1957"/>
      <c r="L4" s="1957"/>
      <c r="M4" s="1957"/>
      <c r="N4" s="1957"/>
      <c r="O4" s="1957"/>
      <c r="P4" s="1957"/>
      <c r="Q4" s="1957"/>
      <c r="R4" s="1957"/>
      <c r="S4" s="1957"/>
      <c r="T4" s="1957"/>
      <c r="U4" s="1957"/>
      <c r="V4" s="1957"/>
      <c r="W4" s="1957"/>
      <c r="X4" s="1957"/>
      <c r="Y4" s="1957"/>
      <c r="Z4" s="1957"/>
      <c r="AA4" s="1957"/>
      <c r="AB4" s="1957"/>
      <c r="AC4" s="1958"/>
      <c r="AD4" s="2067"/>
      <c r="AE4" s="2067"/>
    </row>
    <row r="5" spans="1:31" ht="20.25" customHeight="1">
      <c r="A5" s="2063" t="s">
        <v>2</v>
      </c>
      <c r="B5" s="2064"/>
      <c r="C5" s="2064"/>
      <c r="D5" s="2064"/>
      <c r="E5" s="2064"/>
      <c r="F5" s="2064"/>
      <c r="G5" s="2064"/>
      <c r="H5" s="2064"/>
      <c r="I5" s="2064"/>
      <c r="J5" s="2064"/>
      <c r="K5" s="2064"/>
      <c r="L5" s="2064"/>
      <c r="M5" s="2064"/>
      <c r="N5" s="2064"/>
      <c r="O5" s="2064"/>
      <c r="P5" s="2064"/>
      <c r="Q5" s="2064"/>
      <c r="R5" s="2064"/>
      <c r="S5" s="2064"/>
      <c r="T5" s="2064"/>
      <c r="U5" s="2064"/>
      <c r="V5" s="2064"/>
      <c r="W5" s="2064"/>
      <c r="X5" s="2064"/>
      <c r="Y5" s="2064"/>
      <c r="Z5" s="2064"/>
      <c r="AA5" s="2064"/>
      <c r="AB5" s="2064"/>
      <c r="AC5" s="2064"/>
      <c r="AD5" s="2064"/>
      <c r="AE5" s="2064"/>
    </row>
    <row r="6" spans="1:31" ht="15.75" customHeight="1">
      <c r="A6" s="2063" t="s">
        <v>3</v>
      </c>
      <c r="B6" s="2064"/>
      <c r="C6" s="2064"/>
      <c r="D6" s="2064"/>
      <c r="E6" s="2064"/>
      <c r="F6" s="2064"/>
      <c r="G6" s="2064"/>
      <c r="H6" s="2064"/>
      <c r="I6" s="2064"/>
      <c r="J6" s="2064"/>
      <c r="K6" s="2064"/>
      <c r="L6" s="2064"/>
      <c r="M6" s="2064"/>
      <c r="N6" s="2064"/>
      <c r="O6" s="2064"/>
      <c r="P6" s="2064"/>
      <c r="Q6" s="2064"/>
      <c r="R6" s="2064"/>
      <c r="S6" s="2064"/>
      <c r="T6" s="2064"/>
      <c r="U6" s="2064"/>
      <c r="V6" s="2064"/>
      <c r="W6" s="2064"/>
      <c r="X6" s="2064"/>
      <c r="Y6" s="2064"/>
      <c r="Z6" s="2064"/>
      <c r="AA6" s="2064"/>
      <c r="AB6" s="2064"/>
      <c r="AC6" s="2064"/>
      <c r="AD6" s="2064"/>
      <c r="AE6" s="2064"/>
    </row>
    <row r="7" spans="1:31" ht="15.75" customHeight="1">
      <c r="A7" s="2063"/>
      <c r="B7" s="2064"/>
      <c r="C7" s="2064"/>
      <c r="D7" s="2064"/>
      <c r="E7" s="2064"/>
      <c r="F7" s="2064"/>
      <c r="G7" s="2064"/>
      <c r="H7" s="2064"/>
      <c r="I7" s="2064"/>
      <c r="J7" s="2064"/>
      <c r="K7" s="2064"/>
      <c r="L7" s="2064"/>
      <c r="M7" s="2064"/>
      <c r="N7" s="2064"/>
      <c r="O7" s="2064"/>
      <c r="P7" s="2064"/>
      <c r="Q7" s="2064"/>
      <c r="R7" s="2064"/>
      <c r="S7" s="2064"/>
      <c r="T7" s="2064"/>
      <c r="U7" s="2064"/>
      <c r="V7" s="2064"/>
      <c r="W7" s="2064"/>
      <c r="X7" s="2064"/>
      <c r="Y7" s="2064"/>
      <c r="Z7" s="2064"/>
      <c r="AA7" s="2064"/>
      <c r="AB7" s="2064"/>
      <c r="AC7" s="2064"/>
      <c r="AD7" s="2064"/>
      <c r="AE7" s="2064"/>
    </row>
    <row r="8" spans="1:31" ht="15.75" customHeight="1">
      <c r="A8" s="2063" t="s">
        <v>4</v>
      </c>
      <c r="B8" s="2064"/>
      <c r="C8" s="2064"/>
      <c r="D8" s="2064"/>
      <c r="E8" s="2064"/>
      <c r="F8" s="2064"/>
      <c r="G8" s="2064"/>
      <c r="H8" s="2064"/>
      <c r="I8" s="2064"/>
      <c r="J8" s="2064"/>
      <c r="K8" s="2064"/>
      <c r="L8" s="2064"/>
      <c r="M8" s="2064"/>
      <c r="N8" s="2064"/>
      <c r="O8" s="2064"/>
      <c r="P8" s="2064"/>
      <c r="Q8" s="2064"/>
      <c r="R8" s="2064"/>
      <c r="S8" s="2064"/>
      <c r="T8" s="2064"/>
      <c r="U8" s="2064"/>
      <c r="V8" s="2064"/>
      <c r="W8" s="2064"/>
      <c r="X8" s="2064"/>
      <c r="Y8" s="2064"/>
      <c r="Z8" s="2064"/>
      <c r="AA8" s="2064"/>
      <c r="AB8" s="2064"/>
      <c r="AC8" s="2064"/>
      <c r="AD8" s="2064"/>
      <c r="AE8" s="2064"/>
    </row>
    <row r="9" spans="1:31" ht="15.75" customHeight="1" thickBot="1">
      <c r="A9" s="2069" t="s">
        <v>1563</v>
      </c>
      <c r="B9" s="2070"/>
      <c r="C9" s="2070"/>
      <c r="D9" s="2070"/>
      <c r="E9" s="2070"/>
      <c r="F9" s="2070"/>
      <c r="G9" s="2070"/>
      <c r="H9" s="2070"/>
      <c r="I9" s="2070"/>
      <c r="J9" s="2070"/>
      <c r="K9" s="2070"/>
      <c r="L9" s="2070"/>
      <c r="M9" s="2070"/>
      <c r="N9" s="2070"/>
      <c r="O9" s="2070"/>
      <c r="P9" s="2070"/>
      <c r="Q9" s="2070"/>
      <c r="R9" s="2070"/>
      <c r="S9" s="2070"/>
      <c r="T9" s="2070"/>
      <c r="U9" s="2070"/>
      <c r="V9" s="2070"/>
      <c r="W9" s="2070"/>
      <c r="X9" s="2070"/>
      <c r="Y9" s="2070"/>
      <c r="Z9" s="2070"/>
      <c r="AA9" s="2070"/>
      <c r="AB9" s="2070"/>
      <c r="AC9" s="2070"/>
      <c r="AD9" s="2070"/>
      <c r="AE9" s="2070"/>
    </row>
    <row r="10" spans="1:31" ht="9" customHeight="1" thickBot="1">
      <c r="A10" s="80"/>
      <c r="B10" s="81"/>
      <c r="C10" s="82"/>
      <c r="D10" s="82"/>
      <c r="E10" s="841"/>
      <c r="F10" s="83"/>
      <c r="G10" s="82"/>
      <c r="H10" s="84"/>
      <c r="I10" s="82"/>
      <c r="J10" s="82"/>
      <c r="K10" s="85"/>
      <c r="L10" s="82"/>
      <c r="M10" s="86"/>
      <c r="N10" s="86"/>
      <c r="O10" s="82"/>
      <c r="P10" s="82"/>
      <c r="Q10" s="82"/>
      <c r="R10" s="82"/>
      <c r="S10" s="82"/>
      <c r="T10" s="82"/>
      <c r="U10" s="82"/>
      <c r="V10" s="82"/>
      <c r="W10" s="82"/>
      <c r="X10" s="82"/>
      <c r="Y10" s="82"/>
      <c r="Z10" s="87"/>
      <c r="AA10" s="713"/>
      <c r="AB10" s="88"/>
      <c r="AC10" s="88"/>
      <c r="AD10" s="88"/>
      <c r="AE10" s="82"/>
    </row>
    <row r="11" spans="1:31" s="90" customFormat="1" ht="23.25" customHeight="1" thickBot="1">
      <c r="A11" s="2071" t="s">
        <v>5</v>
      </c>
      <c r="B11" s="2071"/>
      <c r="C11" s="2071"/>
      <c r="D11" s="2071"/>
      <c r="E11" s="843"/>
      <c r="F11" s="394"/>
      <c r="G11" s="1998" t="s">
        <v>685</v>
      </c>
      <c r="H11" s="1999"/>
      <c r="I11" s="1999"/>
      <c r="J11" s="1999"/>
      <c r="K11" s="1999"/>
      <c r="L11" s="1999"/>
      <c r="M11" s="1999"/>
      <c r="N11" s="1999"/>
      <c r="O11" s="1999"/>
      <c r="P11" s="1999"/>
      <c r="Q11" s="1999"/>
      <c r="R11" s="1999"/>
      <c r="S11" s="1999"/>
      <c r="T11" s="1999"/>
      <c r="U11" s="1999"/>
      <c r="V11" s="1999"/>
      <c r="W11" s="1999"/>
      <c r="X11" s="1999"/>
      <c r="Y11" s="1999"/>
      <c r="Z11" s="1999"/>
      <c r="AA11" s="1999"/>
      <c r="AB11" s="1999"/>
      <c r="AC11" s="1999"/>
      <c r="AD11" s="1999"/>
      <c r="AE11" s="2072"/>
    </row>
    <row r="12" spans="1:31" s="82" customFormat="1" ht="9.75" customHeight="1" thickBot="1">
      <c r="A12" s="80"/>
      <c r="B12" s="81"/>
      <c r="E12" s="395"/>
      <c r="H12" s="84"/>
      <c r="K12" s="85"/>
      <c r="M12" s="86"/>
      <c r="N12" s="86"/>
      <c r="Z12" s="87"/>
      <c r="AA12" s="713"/>
      <c r="AB12" s="88"/>
      <c r="AC12" s="88"/>
      <c r="AD12" s="88"/>
      <c r="AE12" s="844"/>
    </row>
    <row r="13" spans="1:31" s="91" customFormat="1" ht="24" customHeight="1" thickBot="1">
      <c r="A13" s="2073" t="s">
        <v>7</v>
      </c>
      <c r="B13" s="2074"/>
      <c r="C13" s="2074"/>
      <c r="D13" s="2074"/>
      <c r="E13" s="396"/>
      <c r="F13" s="845"/>
      <c r="G13" s="1993" t="s">
        <v>8</v>
      </c>
      <c r="H13" s="1994"/>
      <c r="I13" s="1994"/>
      <c r="J13" s="1994"/>
      <c r="K13" s="1994"/>
      <c r="L13" s="1994"/>
      <c r="M13" s="1994"/>
      <c r="N13" s="1994"/>
      <c r="O13" s="1994"/>
      <c r="P13" s="1994"/>
      <c r="Q13" s="1994"/>
      <c r="R13" s="1994"/>
      <c r="S13" s="1994"/>
      <c r="T13" s="1994"/>
      <c r="U13" s="1994"/>
      <c r="V13" s="1994"/>
      <c r="W13" s="1994"/>
      <c r="X13" s="1994"/>
      <c r="Y13" s="1994"/>
      <c r="Z13" s="1994"/>
      <c r="AA13" s="1994"/>
      <c r="AB13" s="1994"/>
      <c r="AC13" s="1994"/>
      <c r="AD13" s="1994"/>
      <c r="AE13" s="1995"/>
    </row>
    <row r="14" spans="1:31" s="82" customFormat="1" ht="8.25" customHeight="1" thickBot="1">
      <c r="A14" s="80"/>
      <c r="B14" s="81"/>
      <c r="E14" s="395"/>
      <c r="H14" s="84"/>
      <c r="K14" s="85"/>
      <c r="Z14" s="87"/>
      <c r="AA14" s="713"/>
      <c r="AB14" s="88"/>
      <c r="AC14" s="88"/>
      <c r="AD14" s="88"/>
      <c r="AE14" s="844"/>
    </row>
    <row r="15" spans="1:33" s="93" customFormat="1" ht="51" customHeight="1" thickBot="1">
      <c r="A15" s="896" t="s">
        <v>9</v>
      </c>
      <c r="B15" s="846" t="s">
        <v>10</v>
      </c>
      <c r="C15" s="896" t="s">
        <v>11</v>
      </c>
      <c r="D15" s="846" t="s">
        <v>686</v>
      </c>
      <c r="E15" s="398"/>
      <c r="F15" s="847" t="s">
        <v>12</v>
      </c>
      <c r="G15" s="848" t="s">
        <v>13</v>
      </c>
      <c r="H15" s="849" t="s">
        <v>14</v>
      </c>
      <c r="I15" s="850" t="s">
        <v>15</v>
      </c>
      <c r="J15" s="850" t="s">
        <v>16</v>
      </c>
      <c r="K15" s="851" t="s">
        <v>17</v>
      </c>
      <c r="L15" s="850" t="s">
        <v>86</v>
      </c>
      <c r="M15" s="850" t="s">
        <v>19</v>
      </c>
      <c r="N15" s="850" t="s">
        <v>20</v>
      </c>
      <c r="O15" s="852" t="s">
        <v>21</v>
      </c>
      <c r="P15" s="852" t="s">
        <v>22</v>
      </c>
      <c r="Q15" s="852" t="s">
        <v>23</v>
      </c>
      <c r="R15" s="852" t="s">
        <v>24</v>
      </c>
      <c r="S15" s="852" t="s">
        <v>25</v>
      </c>
      <c r="T15" s="852" t="s">
        <v>26</v>
      </c>
      <c r="U15" s="852" t="s">
        <v>27</v>
      </c>
      <c r="V15" s="852" t="s">
        <v>28</v>
      </c>
      <c r="W15" s="852" t="s">
        <v>29</v>
      </c>
      <c r="X15" s="852" t="s">
        <v>30</v>
      </c>
      <c r="Y15" s="852" t="s">
        <v>31</v>
      </c>
      <c r="Z15" s="853" t="s">
        <v>32</v>
      </c>
      <c r="AA15" s="854" t="s">
        <v>33</v>
      </c>
      <c r="AB15" s="855" t="s">
        <v>34</v>
      </c>
      <c r="AC15" s="856" t="s">
        <v>300</v>
      </c>
      <c r="AD15" s="856" t="s">
        <v>1384</v>
      </c>
      <c r="AE15" s="857" t="s">
        <v>87</v>
      </c>
      <c r="AF15" s="1826" t="s">
        <v>1774</v>
      </c>
      <c r="AG15" s="1826" t="s">
        <v>1775</v>
      </c>
    </row>
    <row r="16" spans="1:33" s="95" customFormat="1" ht="82.5" customHeight="1" thickBot="1">
      <c r="A16" s="2075">
        <v>1</v>
      </c>
      <c r="B16" s="2075" t="s">
        <v>1565</v>
      </c>
      <c r="C16" s="1467" t="s">
        <v>37</v>
      </c>
      <c r="D16" s="96"/>
      <c r="E16" s="1503" t="s">
        <v>1505</v>
      </c>
      <c r="F16" s="434" t="s">
        <v>688</v>
      </c>
      <c r="G16" s="435" t="s">
        <v>1667</v>
      </c>
      <c r="H16" s="435">
        <v>2</v>
      </c>
      <c r="I16" s="435" t="s">
        <v>689</v>
      </c>
      <c r="J16" s="436" t="s">
        <v>690</v>
      </c>
      <c r="K16" s="437">
        <v>0.15</v>
      </c>
      <c r="L16" s="438" t="s">
        <v>691</v>
      </c>
      <c r="M16" s="439">
        <v>42750</v>
      </c>
      <c r="N16" s="439">
        <v>43100</v>
      </c>
      <c r="O16" s="2045"/>
      <c r="P16" s="2046"/>
      <c r="Q16" s="2045"/>
      <c r="R16" s="2046"/>
      <c r="S16" s="2023">
        <v>1</v>
      </c>
      <c r="T16" s="2024"/>
      <c r="U16" s="2023"/>
      <c r="V16" s="2024"/>
      <c r="W16" s="2023"/>
      <c r="X16" s="2024"/>
      <c r="Y16" s="2023">
        <v>1</v>
      </c>
      <c r="Z16" s="2024"/>
      <c r="AA16" s="714">
        <f>SUM(O16:Y16)</f>
        <v>2</v>
      </c>
      <c r="AB16" s="447">
        <v>0</v>
      </c>
      <c r="AC16" s="447"/>
      <c r="AD16" s="447"/>
      <c r="AE16" s="1745"/>
      <c r="AF16" s="1822">
        <v>1</v>
      </c>
      <c r="AG16" s="1822">
        <v>1</v>
      </c>
    </row>
    <row r="17" spans="1:33" s="95" customFormat="1" ht="106.5" customHeight="1" thickBot="1">
      <c r="A17" s="2076"/>
      <c r="B17" s="2076"/>
      <c r="C17" s="1465" t="s">
        <v>692</v>
      </c>
      <c r="D17" s="96"/>
      <c r="E17" s="1503" t="s">
        <v>1505</v>
      </c>
      <c r="F17" s="434" t="s">
        <v>693</v>
      </c>
      <c r="G17" s="435" t="s">
        <v>1668</v>
      </c>
      <c r="H17" s="440">
        <v>2</v>
      </c>
      <c r="I17" s="435" t="s">
        <v>1398</v>
      </c>
      <c r="J17" s="436" t="s">
        <v>690</v>
      </c>
      <c r="K17" s="437">
        <v>0.15</v>
      </c>
      <c r="L17" s="435" t="s">
        <v>1399</v>
      </c>
      <c r="M17" s="439">
        <v>42750</v>
      </c>
      <c r="N17" s="439">
        <v>43100</v>
      </c>
      <c r="O17" s="2051"/>
      <c r="P17" s="2051"/>
      <c r="Q17" s="2051"/>
      <c r="R17" s="2051"/>
      <c r="S17" s="2050">
        <v>1</v>
      </c>
      <c r="T17" s="2050"/>
      <c r="U17" s="2050"/>
      <c r="V17" s="2050"/>
      <c r="W17" s="2050"/>
      <c r="X17" s="2050"/>
      <c r="Y17" s="2050">
        <v>1</v>
      </c>
      <c r="Z17" s="2050"/>
      <c r="AA17" s="1504">
        <f>SUM(O17:Z17)</f>
        <v>2</v>
      </c>
      <c r="AB17" s="447">
        <v>0</v>
      </c>
      <c r="AC17" s="447"/>
      <c r="AD17" s="447"/>
      <c r="AE17" s="1745"/>
      <c r="AF17" s="1822">
        <v>1</v>
      </c>
      <c r="AG17" s="1822">
        <v>1</v>
      </c>
    </row>
    <row r="18" spans="1:33" s="95" customFormat="1" ht="63.75">
      <c r="A18" s="2076"/>
      <c r="B18" s="2076"/>
      <c r="C18" s="2052" t="s">
        <v>683</v>
      </c>
      <c r="D18" s="858"/>
      <c r="E18" s="1503" t="s">
        <v>1505</v>
      </c>
      <c r="F18" s="434" t="s">
        <v>694</v>
      </c>
      <c r="G18" s="438" t="s">
        <v>1669</v>
      </c>
      <c r="H18" s="441">
        <v>1</v>
      </c>
      <c r="I18" s="435" t="s">
        <v>1400</v>
      </c>
      <c r="J18" s="436" t="s">
        <v>1401</v>
      </c>
      <c r="K18" s="437">
        <v>0.15</v>
      </c>
      <c r="L18" s="438" t="s">
        <v>695</v>
      </c>
      <c r="M18" s="439">
        <v>42750</v>
      </c>
      <c r="N18" s="439">
        <v>43100</v>
      </c>
      <c r="O18" s="2047"/>
      <c r="P18" s="2047"/>
      <c r="Q18" s="2047"/>
      <c r="R18" s="2047"/>
      <c r="S18" s="2047"/>
      <c r="T18" s="2047"/>
      <c r="U18" s="2047"/>
      <c r="V18" s="2047"/>
      <c r="W18" s="2047">
        <v>1</v>
      </c>
      <c r="X18" s="2047"/>
      <c r="Y18" s="2047"/>
      <c r="Z18" s="2047"/>
      <c r="AA18" s="1505">
        <f>SUM(O18:Z18)</f>
        <v>1</v>
      </c>
      <c r="AB18" s="447">
        <v>0</v>
      </c>
      <c r="AC18" s="447"/>
      <c r="AD18" s="447"/>
      <c r="AE18" s="1745"/>
      <c r="AF18" s="1822" t="s">
        <v>76</v>
      </c>
      <c r="AG18" s="1822">
        <v>1</v>
      </c>
    </row>
    <row r="19" spans="1:33" s="95" customFormat="1" ht="63.75">
      <c r="A19" s="2076"/>
      <c r="B19" s="2076"/>
      <c r="C19" s="2053"/>
      <c r="D19" s="391"/>
      <c r="E19" s="1503" t="s">
        <v>1505</v>
      </c>
      <c r="F19" s="434" t="s">
        <v>696</v>
      </c>
      <c r="G19" s="438" t="s">
        <v>162</v>
      </c>
      <c r="H19" s="441">
        <v>3</v>
      </c>
      <c r="I19" s="435" t="s">
        <v>1400</v>
      </c>
      <c r="J19" s="436" t="s">
        <v>690</v>
      </c>
      <c r="K19" s="437">
        <v>0.15</v>
      </c>
      <c r="L19" s="438" t="s">
        <v>695</v>
      </c>
      <c r="M19" s="439">
        <v>42750</v>
      </c>
      <c r="N19" s="439">
        <v>43100</v>
      </c>
      <c r="O19" s="2047"/>
      <c r="P19" s="2047"/>
      <c r="Q19" s="2047">
        <v>1</v>
      </c>
      <c r="R19" s="2047"/>
      <c r="S19" s="2047"/>
      <c r="T19" s="2047"/>
      <c r="U19" s="2047">
        <v>1</v>
      </c>
      <c r="V19" s="2047"/>
      <c r="W19" s="2047"/>
      <c r="X19" s="2047"/>
      <c r="Y19" s="2047">
        <v>1</v>
      </c>
      <c r="Z19" s="2047"/>
      <c r="AA19" s="1505">
        <f>SUM(O19:Z19)</f>
        <v>3</v>
      </c>
      <c r="AB19" s="447">
        <v>0</v>
      </c>
      <c r="AC19" s="447"/>
      <c r="AD19" s="447"/>
      <c r="AE19" s="1745"/>
      <c r="AF19" s="1822">
        <v>1</v>
      </c>
      <c r="AG19" s="1822">
        <v>1</v>
      </c>
    </row>
    <row r="20" spans="1:33" s="95" customFormat="1" ht="64.5" thickBot="1">
      <c r="A20" s="2076"/>
      <c r="B20" s="2076"/>
      <c r="C20" s="2053"/>
      <c r="D20" s="391"/>
      <c r="E20" s="1503" t="s">
        <v>1505</v>
      </c>
      <c r="F20" s="434" t="s">
        <v>697</v>
      </c>
      <c r="G20" s="438" t="s">
        <v>162</v>
      </c>
      <c r="H20" s="441">
        <v>3</v>
      </c>
      <c r="I20" s="435" t="s">
        <v>1400</v>
      </c>
      <c r="J20" s="436" t="s">
        <v>690</v>
      </c>
      <c r="K20" s="437">
        <v>0.15</v>
      </c>
      <c r="L20" s="438" t="s">
        <v>695</v>
      </c>
      <c r="M20" s="439">
        <v>42750</v>
      </c>
      <c r="N20" s="439">
        <v>43100</v>
      </c>
      <c r="O20" s="2047"/>
      <c r="P20" s="2047"/>
      <c r="Q20" s="2047">
        <v>1</v>
      </c>
      <c r="R20" s="2047"/>
      <c r="S20" s="2047"/>
      <c r="T20" s="2047"/>
      <c r="U20" s="2047">
        <v>1</v>
      </c>
      <c r="V20" s="2047"/>
      <c r="W20" s="2047"/>
      <c r="X20" s="2047"/>
      <c r="Y20" s="2047">
        <v>1</v>
      </c>
      <c r="Z20" s="2047"/>
      <c r="AA20" s="1505">
        <f>SUM(O20:Z20)</f>
        <v>3</v>
      </c>
      <c r="AB20" s="447">
        <v>0</v>
      </c>
      <c r="AC20" s="447"/>
      <c r="AD20" s="447"/>
      <c r="AE20" s="1745"/>
      <c r="AF20" s="1822">
        <v>1</v>
      </c>
      <c r="AG20" s="1822">
        <v>1</v>
      </c>
    </row>
    <row r="21" spans="1:33" s="91" customFormat="1" ht="105" customHeight="1" thickBot="1">
      <c r="A21" s="2076"/>
      <c r="B21" s="2076"/>
      <c r="C21" s="1465" t="s">
        <v>698</v>
      </c>
      <c r="D21" s="96"/>
      <c r="E21" s="1503" t="s">
        <v>1506</v>
      </c>
      <c r="F21" s="435" t="s">
        <v>1439</v>
      </c>
      <c r="G21" s="438" t="s">
        <v>66</v>
      </c>
      <c r="H21" s="441">
        <v>1</v>
      </c>
      <c r="I21" s="435" t="s">
        <v>1440</v>
      </c>
      <c r="J21" s="444" t="s">
        <v>704</v>
      </c>
      <c r="K21" s="443">
        <v>0.15</v>
      </c>
      <c r="L21" s="444" t="s">
        <v>700</v>
      </c>
      <c r="M21" s="445">
        <v>42750</v>
      </c>
      <c r="N21" s="445">
        <v>43100</v>
      </c>
      <c r="O21" s="2045"/>
      <c r="P21" s="2046"/>
      <c r="Q21" s="2045"/>
      <c r="R21" s="2046"/>
      <c r="S21" s="2045"/>
      <c r="T21" s="2046"/>
      <c r="U21" s="2023"/>
      <c r="V21" s="2024"/>
      <c r="W21" s="2023"/>
      <c r="X21" s="2024"/>
      <c r="Y21" s="2023">
        <v>1</v>
      </c>
      <c r="Z21" s="2024"/>
      <c r="AA21" s="714">
        <f>SUM(O21:Y21)</f>
        <v>1</v>
      </c>
      <c r="AB21" s="446"/>
      <c r="AC21" s="447"/>
      <c r="AD21" s="447">
        <v>28676000</v>
      </c>
      <c r="AE21" s="1745" t="s">
        <v>52</v>
      </c>
      <c r="AF21" s="1823">
        <v>1</v>
      </c>
      <c r="AG21" s="1824">
        <v>1</v>
      </c>
    </row>
    <row r="22" spans="1:33" s="91" customFormat="1" ht="64.5" thickBot="1">
      <c r="A22" s="2077"/>
      <c r="B22" s="2077"/>
      <c r="C22" s="1465" t="s">
        <v>701</v>
      </c>
      <c r="D22" s="96"/>
      <c r="E22" s="1503" t="s">
        <v>1506</v>
      </c>
      <c r="F22" s="434" t="s">
        <v>702</v>
      </c>
      <c r="G22" s="444" t="s">
        <v>66</v>
      </c>
      <c r="H22" s="444">
        <v>1</v>
      </c>
      <c r="I22" s="444" t="s">
        <v>703</v>
      </c>
      <c r="J22" s="444" t="s">
        <v>704</v>
      </c>
      <c r="K22" s="437">
        <v>0.1</v>
      </c>
      <c r="L22" s="444" t="s">
        <v>705</v>
      </c>
      <c r="M22" s="445">
        <v>42736</v>
      </c>
      <c r="N22" s="445">
        <v>43101</v>
      </c>
      <c r="O22" s="2045"/>
      <c r="P22" s="2046"/>
      <c r="Q22" s="2045"/>
      <c r="R22" s="2046"/>
      <c r="S22" s="2045"/>
      <c r="T22" s="2046"/>
      <c r="U22" s="2023"/>
      <c r="V22" s="2024"/>
      <c r="W22" s="2023"/>
      <c r="X22" s="2024"/>
      <c r="Y22" s="2023">
        <v>1</v>
      </c>
      <c r="Z22" s="2024"/>
      <c r="AA22" s="714">
        <f>SUM(O22:Z22)</f>
        <v>1</v>
      </c>
      <c r="AB22" s="446"/>
      <c r="AC22" s="447"/>
      <c r="AD22" s="447">
        <v>34763407</v>
      </c>
      <c r="AE22" s="1745" t="s">
        <v>52</v>
      </c>
      <c r="AF22" s="1824">
        <v>1</v>
      </c>
      <c r="AG22" s="1824">
        <v>1</v>
      </c>
    </row>
    <row r="23" spans="1:33" s="91" customFormat="1" ht="24.75" customHeight="1" thickBot="1">
      <c r="A23" s="1998" t="s">
        <v>73</v>
      </c>
      <c r="B23" s="1999"/>
      <c r="C23" s="1999"/>
      <c r="D23" s="1999"/>
      <c r="E23" s="1506"/>
      <c r="F23" s="1507"/>
      <c r="G23" s="1508"/>
      <c r="H23" s="1509"/>
      <c r="I23" s="1509"/>
      <c r="J23" s="1509"/>
      <c r="K23" s="430">
        <f>SUM(K16:K22)</f>
        <v>1</v>
      </c>
      <c r="L23" s="1509"/>
      <c r="M23" s="1509"/>
      <c r="N23" s="1510"/>
      <c r="O23" s="1511"/>
      <c r="P23" s="1511"/>
      <c r="Q23" s="1511"/>
      <c r="R23" s="1511"/>
      <c r="S23" s="1511"/>
      <c r="T23" s="1511"/>
      <c r="U23" s="1511"/>
      <c r="V23" s="1511"/>
      <c r="W23" s="1511"/>
      <c r="X23" s="1511"/>
      <c r="Y23" s="1511"/>
      <c r="Z23" s="1512"/>
      <c r="AA23" s="1512"/>
      <c r="AB23" s="1513">
        <f>SUM(AB16:AB22)</f>
        <v>0</v>
      </c>
      <c r="AC23" s="1513"/>
      <c r="AD23" s="1514">
        <f>SUM(AD21:AD22)</f>
        <v>63439407</v>
      </c>
      <c r="AE23" s="1515"/>
      <c r="AF23" s="1827">
        <f>AVERAGE(AF16:AF22)</f>
        <v>1</v>
      </c>
      <c r="AG23" s="1828">
        <f>AVERAGE(AG16:AG22)</f>
        <v>1</v>
      </c>
    </row>
    <row r="24" spans="1:33" s="95" customFormat="1" ht="87" customHeight="1" thickBot="1">
      <c r="A24" s="1996">
        <v>2</v>
      </c>
      <c r="B24" s="1996" t="s">
        <v>1777</v>
      </c>
      <c r="C24" s="2048" t="s">
        <v>301</v>
      </c>
      <c r="D24" s="859" t="s">
        <v>706</v>
      </c>
      <c r="E24" s="1516" t="s">
        <v>1506</v>
      </c>
      <c r="F24" s="434" t="s">
        <v>1402</v>
      </c>
      <c r="G24" s="436" t="s">
        <v>320</v>
      </c>
      <c r="H24" s="440">
        <v>1</v>
      </c>
      <c r="I24" s="436" t="s">
        <v>1403</v>
      </c>
      <c r="J24" s="436" t="s">
        <v>707</v>
      </c>
      <c r="K24" s="437">
        <v>0.25</v>
      </c>
      <c r="L24" s="436" t="s">
        <v>708</v>
      </c>
      <c r="M24" s="439">
        <v>42750</v>
      </c>
      <c r="N24" s="439">
        <v>43100</v>
      </c>
      <c r="O24" s="2043"/>
      <c r="P24" s="2044"/>
      <c r="Q24" s="2045"/>
      <c r="R24" s="2046"/>
      <c r="S24" s="2045"/>
      <c r="T24" s="2046"/>
      <c r="U24" s="1517"/>
      <c r="V24" s="1518">
        <v>1</v>
      </c>
      <c r="W24" s="2045"/>
      <c r="X24" s="2046"/>
      <c r="Y24" s="2045"/>
      <c r="Z24" s="2046"/>
      <c r="AA24" s="1519">
        <v>1</v>
      </c>
      <c r="AB24" s="448">
        <v>0</v>
      </c>
      <c r="AC24" s="448"/>
      <c r="AD24" s="448"/>
      <c r="AE24" s="1746"/>
      <c r="AF24" s="1822" t="s">
        <v>76</v>
      </c>
      <c r="AG24" s="1822">
        <v>1</v>
      </c>
    </row>
    <row r="25" spans="1:33" s="95" customFormat="1" ht="96.75" customHeight="1" thickBot="1">
      <c r="A25" s="1996"/>
      <c r="B25" s="1996"/>
      <c r="C25" s="2049"/>
      <c r="D25" s="859"/>
      <c r="E25" s="1516" t="s">
        <v>1506</v>
      </c>
      <c r="F25" s="436" t="s">
        <v>709</v>
      </c>
      <c r="G25" s="436" t="s">
        <v>1404</v>
      </c>
      <c r="H25" s="440">
        <v>2</v>
      </c>
      <c r="I25" s="438" t="s">
        <v>1424</v>
      </c>
      <c r="J25" s="444" t="s">
        <v>707</v>
      </c>
      <c r="K25" s="437">
        <v>0.5</v>
      </c>
      <c r="L25" s="436" t="s">
        <v>710</v>
      </c>
      <c r="M25" s="439">
        <v>42750</v>
      </c>
      <c r="N25" s="439">
        <v>43100</v>
      </c>
      <c r="O25" s="2045"/>
      <c r="P25" s="2046"/>
      <c r="Q25" s="2045"/>
      <c r="R25" s="2046"/>
      <c r="S25" s="1518"/>
      <c r="T25" s="1518">
        <v>1</v>
      </c>
      <c r="U25" s="2045"/>
      <c r="V25" s="2046"/>
      <c r="W25" s="2045"/>
      <c r="X25" s="2046"/>
      <c r="Y25" s="1518">
        <v>1</v>
      </c>
      <c r="Z25" s="1518"/>
      <c r="AA25" s="1505">
        <f>SUM(O25:Z25)</f>
        <v>2</v>
      </c>
      <c r="AB25" s="448">
        <v>0</v>
      </c>
      <c r="AC25" s="448"/>
      <c r="AD25" s="448"/>
      <c r="AE25" s="1746"/>
      <c r="AF25" s="1822">
        <v>1</v>
      </c>
      <c r="AG25" s="1822">
        <v>1</v>
      </c>
    </row>
    <row r="26" spans="1:33" s="91" customFormat="1" ht="98.25" customHeight="1" thickBot="1">
      <c r="A26" s="2032"/>
      <c r="B26" s="2032"/>
      <c r="C26" s="897" t="s">
        <v>74</v>
      </c>
      <c r="D26" s="860"/>
      <c r="E26" s="1516" t="s">
        <v>1506</v>
      </c>
      <c r="F26" s="435" t="s">
        <v>1405</v>
      </c>
      <c r="G26" s="438" t="s">
        <v>337</v>
      </c>
      <c r="H26" s="449">
        <v>1</v>
      </c>
      <c r="I26" s="438" t="s">
        <v>1423</v>
      </c>
      <c r="J26" s="436" t="s">
        <v>711</v>
      </c>
      <c r="K26" s="437">
        <v>0.25</v>
      </c>
      <c r="L26" s="438" t="s">
        <v>1406</v>
      </c>
      <c r="M26" s="439">
        <v>42750</v>
      </c>
      <c r="N26" s="439">
        <v>43100</v>
      </c>
      <c r="O26" s="2045"/>
      <c r="P26" s="2046"/>
      <c r="Q26" s="2045"/>
      <c r="R26" s="2046"/>
      <c r="S26" s="2045"/>
      <c r="T26" s="2046"/>
      <c r="U26" s="1517"/>
      <c r="V26" s="1518">
        <v>1</v>
      </c>
      <c r="W26" s="2045"/>
      <c r="X26" s="2046"/>
      <c r="Y26" s="2045"/>
      <c r="Z26" s="2046"/>
      <c r="AA26" s="1505">
        <f>SUM(O26:Z26)</f>
        <v>1</v>
      </c>
      <c r="AB26" s="447">
        <v>0</v>
      </c>
      <c r="AC26" s="447"/>
      <c r="AD26" s="447"/>
      <c r="AE26" s="1745"/>
      <c r="AF26" s="1824" t="s">
        <v>76</v>
      </c>
      <c r="AG26" s="1824">
        <v>1</v>
      </c>
    </row>
    <row r="27" spans="1:33" s="91" customFormat="1" ht="24" customHeight="1" thickBot="1">
      <c r="A27" s="1998" t="s">
        <v>73</v>
      </c>
      <c r="B27" s="1999"/>
      <c r="C27" s="1999"/>
      <c r="D27" s="1999"/>
      <c r="E27" s="1516"/>
      <c r="F27" s="2038"/>
      <c r="G27" s="2039"/>
      <c r="H27" s="2039"/>
      <c r="I27" s="2040"/>
      <c r="J27" s="1508"/>
      <c r="K27" s="430">
        <f>SUM(K24:K26)</f>
        <v>1</v>
      </c>
      <c r="L27" s="1509"/>
      <c r="M27" s="1509"/>
      <c r="N27" s="1510"/>
      <c r="O27" s="1511"/>
      <c r="P27" s="1511"/>
      <c r="Q27" s="1511"/>
      <c r="R27" s="1511"/>
      <c r="S27" s="1511"/>
      <c r="T27" s="1511"/>
      <c r="U27" s="1511"/>
      <c r="V27" s="1511"/>
      <c r="W27" s="1511"/>
      <c r="X27" s="1511"/>
      <c r="Y27" s="1511"/>
      <c r="Z27" s="1512"/>
      <c r="AA27" s="1520"/>
      <c r="AB27" s="1521">
        <f>SUM(AB24:AB26)</f>
        <v>0</v>
      </c>
      <c r="AC27" s="1514"/>
      <c r="AD27" s="1514">
        <f>SUM(AD24:AD26)</f>
        <v>0</v>
      </c>
      <c r="AE27" s="1515"/>
      <c r="AF27" s="1829">
        <f>AVERAGE(AF24:AF26)</f>
        <v>1</v>
      </c>
      <c r="AG27" s="1809">
        <f>AVERAGE(AG24:AG26)</f>
        <v>1</v>
      </c>
    </row>
    <row r="28" spans="1:33" s="95" customFormat="1" ht="161.25" customHeight="1" thickBot="1">
      <c r="A28" s="1996">
        <v>3</v>
      </c>
      <c r="B28" s="2041" t="s">
        <v>1778</v>
      </c>
      <c r="C28" s="1467" t="s">
        <v>78</v>
      </c>
      <c r="D28" s="861"/>
      <c r="E28" s="1503" t="s">
        <v>1505</v>
      </c>
      <c r="F28" s="435" t="s">
        <v>1507</v>
      </c>
      <c r="G28" s="438" t="s">
        <v>1446</v>
      </c>
      <c r="H28" s="449">
        <v>1</v>
      </c>
      <c r="I28" s="450" t="s">
        <v>1487</v>
      </c>
      <c r="J28" s="434" t="s">
        <v>712</v>
      </c>
      <c r="K28" s="451">
        <v>0.333</v>
      </c>
      <c r="L28" s="438" t="s">
        <v>1441</v>
      </c>
      <c r="M28" s="439">
        <v>42750</v>
      </c>
      <c r="N28" s="439">
        <v>43100</v>
      </c>
      <c r="O28" s="2045"/>
      <c r="P28" s="2046"/>
      <c r="Q28" s="2045"/>
      <c r="R28" s="2046"/>
      <c r="S28" s="2045"/>
      <c r="T28" s="2046"/>
      <c r="U28" s="2045"/>
      <c r="V28" s="2046"/>
      <c r="W28" s="2045"/>
      <c r="X28" s="2046"/>
      <c r="Y28" s="1522"/>
      <c r="Z28" s="1523">
        <v>1</v>
      </c>
      <c r="AA28" s="714">
        <v>1</v>
      </c>
      <c r="AB28" s="447">
        <v>0</v>
      </c>
      <c r="AC28" s="447"/>
      <c r="AD28" s="447"/>
      <c r="AE28" s="1745"/>
      <c r="AF28" s="1825">
        <v>1</v>
      </c>
      <c r="AG28" s="1838">
        <v>1</v>
      </c>
    </row>
    <row r="29" spans="1:33" s="95" customFormat="1" ht="81.75" customHeight="1">
      <c r="A29" s="1996"/>
      <c r="B29" s="2041"/>
      <c r="C29" s="2019" t="s">
        <v>713</v>
      </c>
      <c r="D29" s="96"/>
      <c r="E29" s="1503" t="s">
        <v>1505</v>
      </c>
      <c r="F29" s="434" t="s">
        <v>714</v>
      </c>
      <c r="G29" s="438" t="s">
        <v>715</v>
      </c>
      <c r="H29" s="1524">
        <v>3</v>
      </c>
      <c r="I29" s="434" t="s">
        <v>716</v>
      </c>
      <c r="J29" s="434" t="s">
        <v>690</v>
      </c>
      <c r="K29" s="451">
        <v>0.333</v>
      </c>
      <c r="L29" s="434" t="s">
        <v>717</v>
      </c>
      <c r="M29" s="439">
        <v>42750</v>
      </c>
      <c r="N29" s="439">
        <v>43100</v>
      </c>
      <c r="O29" s="2045"/>
      <c r="P29" s="2046"/>
      <c r="Q29" s="1525"/>
      <c r="R29" s="1525">
        <v>1</v>
      </c>
      <c r="S29" s="2045"/>
      <c r="T29" s="2046"/>
      <c r="U29" s="463"/>
      <c r="V29" s="1525">
        <v>1</v>
      </c>
      <c r="W29" s="2045"/>
      <c r="X29" s="2046"/>
      <c r="Y29" s="463"/>
      <c r="Z29" s="463">
        <v>1</v>
      </c>
      <c r="AA29" s="714">
        <f>SUM(O29:Z29)</f>
        <v>3</v>
      </c>
      <c r="AB29" s="447">
        <v>0</v>
      </c>
      <c r="AC29" s="447"/>
      <c r="AD29" s="447"/>
      <c r="AE29" s="1745"/>
      <c r="AF29" s="1825">
        <v>1</v>
      </c>
      <c r="AG29" s="1838">
        <v>1</v>
      </c>
    </row>
    <row r="30" spans="1:33" s="95" customFormat="1" ht="72.75" customHeight="1" thickBot="1">
      <c r="A30" s="1996"/>
      <c r="B30" s="2042"/>
      <c r="C30" s="2018"/>
      <c r="D30" s="862"/>
      <c r="E30" s="1503" t="s">
        <v>1505</v>
      </c>
      <c r="F30" s="435" t="s">
        <v>1407</v>
      </c>
      <c r="G30" s="438" t="s">
        <v>1408</v>
      </c>
      <c r="H30" s="449">
        <v>7</v>
      </c>
      <c r="I30" s="450" t="s">
        <v>1489</v>
      </c>
      <c r="J30" s="435" t="s">
        <v>690</v>
      </c>
      <c r="K30" s="437">
        <v>0.333</v>
      </c>
      <c r="L30" s="438" t="s">
        <v>1488</v>
      </c>
      <c r="M30" s="439">
        <v>42750</v>
      </c>
      <c r="N30" s="439">
        <v>43100</v>
      </c>
      <c r="O30" s="1525"/>
      <c r="P30" s="1525">
        <v>1</v>
      </c>
      <c r="Q30" s="1525"/>
      <c r="R30" s="1525">
        <v>1</v>
      </c>
      <c r="S30" s="1525"/>
      <c r="T30" s="1525">
        <v>1</v>
      </c>
      <c r="U30" s="1525"/>
      <c r="V30" s="1525">
        <v>1</v>
      </c>
      <c r="W30" s="1525"/>
      <c r="X30" s="1525">
        <v>1</v>
      </c>
      <c r="Y30" s="1525"/>
      <c r="Z30" s="1525">
        <v>2</v>
      </c>
      <c r="AA30" s="714">
        <f>SUM(O30:Z30)</f>
        <v>7</v>
      </c>
      <c r="AB30" s="447">
        <v>0</v>
      </c>
      <c r="AC30" s="447"/>
      <c r="AD30" s="447"/>
      <c r="AE30" s="1745"/>
      <c r="AF30" s="1822">
        <v>1</v>
      </c>
      <c r="AG30" s="1838">
        <v>1</v>
      </c>
    </row>
    <row r="31" spans="1:33" s="91" customFormat="1" ht="24" customHeight="1" thickBot="1">
      <c r="A31" s="1998" t="s">
        <v>73</v>
      </c>
      <c r="B31" s="1999"/>
      <c r="C31" s="1999"/>
      <c r="D31" s="1999"/>
      <c r="E31" s="1506"/>
      <c r="F31" s="2038"/>
      <c r="G31" s="2039"/>
      <c r="H31" s="2039"/>
      <c r="I31" s="2040"/>
      <c r="J31" s="1508"/>
      <c r="K31" s="430">
        <f>SUM(K28:K30)</f>
        <v>0.9990000000000001</v>
      </c>
      <c r="L31" s="1509"/>
      <c r="M31" s="1509"/>
      <c r="N31" s="1510"/>
      <c r="O31" s="1511"/>
      <c r="P31" s="1511"/>
      <c r="Q31" s="1511"/>
      <c r="R31" s="1511"/>
      <c r="S31" s="1511"/>
      <c r="T31" s="1511"/>
      <c r="U31" s="1511"/>
      <c r="V31" s="1511"/>
      <c r="W31" s="1511"/>
      <c r="X31" s="1511"/>
      <c r="Y31" s="1511"/>
      <c r="Z31" s="1512"/>
      <c r="AA31" s="1512"/>
      <c r="AB31" s="1526">
        <f>SUM(AB28:AB30)</f>
        <v>0</v>
      </c>
      <c r="AC31" s="1526"/>
      <c r="AD31" s="1526"/>
      <c r="AE31" s="1515"/>
      <c r="AF31" s="1829">
        <f>AVERAGE(AF28:AF30)</f>
        <v>1</v>
      </c>
      <c r="AG31" s="1809">
        <f>AVERAGE(AG28:AG30)</f>
        <v>1</v>
      </c>
    </row>
    <row r="32" spans="1:33" s="91" customFormat="1" ht="38.25" customHeight="1">
      <c r="A32" s="2031">
        <v>4</v>
      </c>
      <c r="B32" s="2031" t="s">
        <v>719</v>
      </c>
      <c r="C32" s="2019" t="s">
        <v>720</v>
      </c>
      <c r="D32" s="863"/>
      <c r="E32" s="1503" t="s">
        <v>1505</v>
      </c>
      <c r="F32" s="434" t="s">
        <v>721</v>
      </c>
      <c r="G32" s="438" t="s">
        <v>487</v>
      </c>
      <c r="H32" s="1524">
        <v>1</v>
      </c>
      <c r="I32" s="438" t="s">
        <v>722</v>
      </c>
      <c r="J32" s="438" t="s">
        <v>723</v>
      </c>
      <c r="K32" s="452">
        <v>0.25</v>
      </c>
      <c r="L32" s="438" t="s">
        <v>717</v>
      </c>
      <c r="M32" s="439">
        <v>42750</v>
      </c>
      <c r="N32" s="439">
        <v>43100</v>
      </c>
      <c r="O32" s="2045"/>
      <c r="P32" s="2046"/>
      <c r="Q32" s="2045"/>
      <c r="R32" s="2046"/>
      <c r="S32" s="2045"/>
      <c r="T32" s="2046"/>
      <c r="U32" s="463"/>
      <c r="V32" s="1525">
        <v>1</v>
      </c>
      <c r="W32" s="2045"/>
      <c r="X32" s="2046"/>
      <c r="Y32" s="2045"/>
      <c r="Z32" s="2046"/>
      <c r="AA32" s="714">
        <f>SUM(O32:Z32)</f>
        <v>1</v>
      </c>
      <c r="AB32" s="1527">
        <v>0</v>
      </c>
      <c r="AC32" s="1527"/>
      <c r="AD32" s="1527"/>
      <c r="AE32" s="1747"/>
      <c r="AF32" s="1824" t="s">
        <v>76</v>
      </c>
      <c r="AG32" s="1839">
        <v>1</v>
      </c>
    </row>
    <row r="33" spans="1:33" s="91" customFormat="1" ht="68.25" customHeight="1">
      <c r="A33" s="1996"/>
      <c r="B33" s="1996"/>
      <c r="C33" s="2017"/>
      <c r="D33" s="96"/>
      <c r="E33" s="1503" t="s">
        <v>1505</v>
      </c>
      <c r="F33" s="434" t="s">
        <v>724</v>
      </c>
      <c r="G33" s="438" t="s">
        <v>1671</v>
      </c>
      <c r="H33" s="1528">
        <v>1</v>
      </c>
      <c r="I33" s="438" t="s">
        <v>718</v>
      </c>
      <c r="J33" s="438" t="s">
        <v>725</v>
      </c>
      <c r="K33" s="452">
        <v>0.25</v>
      </c>
      <c r="L33" s="438" t="s">
        <v>1409</v>
      </c>
      <c r="M33" s="439">
        <v>42750</v>
      </c>
      <c r="N33" s="439">
        <v>43100</v>
      </c>
      <c r="O33" s="1517">
        <v>1</v>
      </c>
      <c r="P33" s="1517">
        <v>1</v>
      </c>
      <c r="Q33" s="1517">
        <v>1</v>
      </c>
      <c r="R33" s="1517">
        <v>1</v>
      </c>
      <c r="S33" s="1517">
        <v>1</v>
      </c>
      <c r="T33" s="1517">
        <v>1</v>
      </c>
      <c r="U33" s="1517">
        <v>1</v>
      </c>
      <c r="V33" s="1517">
        <v>1</v>
      </c>
      <c r="W33" s="1517">
        <v>1</v>
      </c>
      <c r="X33" s="1517">
        <v>1</v>
      </c>
      <c r="Y33" s="1517">
        <v>1</v>
      </c>
      <c r="Z33" s="1517">
        <v>1</v>
      </c>
      <c r="AA33" s="1519">
        <v>1</v>
      </c>
      <c r="AB33" s="1527">
        <v>0</v>
      </c>
      <c r="AC33" s="1527"/>
      <c r="AD33" s="1527"/>
      <c r="AE33" s="1747"/>
      <c r="AF33" s="1824">
        <v>1</v>
      </c>
      <c r="AG33" s="1839">
        <v>1</v>
      </c>
    </row>
    <row r="34" spans="1:33" s="91" customFormat="1" ht="81" customHeight="1">
      <c r="A34" s="1996"/>
      <c r="B34" s="1996"/>
      <c r="C34" s="2017"/>
      <c r="D34" s="96"/>
      <c r="E34" s="1503" t="s">
        <v>1505</v>
      </c>
      <c r="F34" s="434" t="s">
        <v>726</v>
      </c>
      <c r="G34" s="438" t="s">
        <v>1671</v>
      </c>
      <c r="H34" s="1528">
        <v>1</v>
      </c>
      <c r="I34" s="438" t="s">
        <v>718</v>
      </c>
      <c r="J34" s="438" t="s">
        <v>723</v>
      </c>
      <c r="K34" s="452">
        <v>0.25</v>
      </c>
      <c r="L34" s="438" t="s">
        <v>1409</v>
      </c>
      <c r="M34" s="439">
        <v>42750</v>
      </c>
      <c r="N34" s="439">
        <v>43100</v>
      </c>
      <c r="O34" s="1517">
        <v>1</v>
      </c>
      <c r="P34" s="1517">
        <v>1</v>
      </c>
      <c r="Q34" s="1517">
        <v>1</v>
      </c>
      <c r="R34" s="1517">
        <v>1</v>
      </c>
      <c r="S34" s="1517">
        <v>1</v>
      </c>
      <c r="T34" s="1517">
        <v>1</v>
      </c>
      <c r="U34" s="1517">
        <v>1</v>
      </c>
      <c r="V34" s="1517">
        <v>1</v>
      </c>
      <c r="W34" s="1517">
        <v>1</v>
      </c>
      <c r="X34" s="1517">
        <v>1</v>
      </c>
      <c r="Y34" s="1517">
        <v>1</v>
      </c>
      <c r="Z34" s="1517">
        <v>1</v>
      </c>
      <c r="AA34" s="1519">
        <v>1</v>
      </c>
      <c r="AB34" s="1527">
        <v>0</v>
      </c>
      <c r="AC34" s="1527"/>
      <c r="AD34" s="1527"/>
      <c r="AE34" s="1747"/>
      <c r="AF34" s="1824">
        <v>1</v>
      </c>
      <c r="AG34" s="1839">
        <v>1</v>
      </c>
    </row>
    <row r="35" spans="1:33" s="95" customFormat="1" ht="76.5" customHeight="1" thickBot="1">
      <c r="A35" s="2032"/>
      <c r="B35" s="2032"/>
      <c r="C35" s="2018"/>
      <c r="D35" s="96"/>
      <c r="E35" s="1503" t="s">
        <v>1505</v>
      </c>
      <c r="F35" s="434" t="s">
        <v>727</v>
      </c>
      <c r="G35" s="438" t="s">
        <v>1671</v>
      </c>
      <c r="H35" s="1528">
        <v>1</v>
      </c>
      <c r="I35" s="438" t="s">
        <v>718</v>
      </c>
      <c r="J35" s="438" t="s">
        <v>699</v>
      </c>
      <c r="K35" s="452">
        <v>0.25</v>
      </c>
      <c r="L35" s="438" t="s">
        <v>1409</v>
      </c>
      <c r="M35" s="439">
        <v>42750</v>
      </c>
      <c r="N35" s="439">
        <v>43100</v>
      </c>
      <c r="O35" s="1517">
        <v>1</v>
      </c>
      <c r="P35" s="1517">
        <v>1</v>
      </c>
      <c r="Q35" s="1517">
        <v>1</v>
      </c>
      <c r="R35" s="1517">
        <v>1</v>
      </c>
      <c r="S35" s="1517">
        <v>1</v>
      </c>
      <c r="T35" s="1517">
        <v>1</v>
      </c>
      <c r="U35" s="1517">
        <v>1</v>
      </c>
      <c r="V35" s="1517">
        <v>1</v>
      </c>
      <c r="W35" s="1517">
        <v>1</v>
      </c>
      <c r="X35" s="1517">
        <v>1</v>
      </c>
      <c r="Y35" s="1517">
        <v>1</v>
      </c>
      <c r="Z35" s="1517">
        <v>1</v>
      </c>
      <c r="AA35" s="1519">
        <v>1</v>
      </c>
      <c r="AB35" s="447">
        <v>0</v>
      </c>
      <c r="AC35" s="447"/>
      <c r="AD35" s="447"/>
      <c r="AE35" s="1745"/>
      <c r="AF35" s="1822">
        <v>1</v>
      </c>
      <c r="AG35" s="1838">
        <v>1</v>
      </c>
    </row>
    <row r="36" spans="1:33" s="91" customFormat="1" ht="24" customHeight="1" thickBot="1">
      <c r="A36" s="1998" t="s">
        <v>73</v>
      </c>
      <c r="B36" s="1999"/>
      <c r="C36" s="1999"/>
      <c r="D36" s="1999"/>
      <c r="E36" s="1516"/>
      <c r="F36" s="2025"/>
      <c r="G36" s="2026"/>
      <c r="H36" s="2026"/>
      <c r="I36" s="2027"/>
      <c r="J36" s="1529"/>
      <c r="K36" s="865">
        <v>1</v>
      </c>
      <c r="L36" s="1529"/>
      <c r="M36" s="1529"/>
      <c r="N36" s="1529"/>
      <c r="O36" s="1529"/>
      <c r="P36" s="1529"/>
      <c r="Q36" s="1529"/>
      <c r="R36" s="1529"/>
      <c r="S36" s="1529"/>
      <c r="T36" s="1529"/>
      <c r="U36" s="1529"/>
      <c r="V36" s="1529"/>
      <c r="W36" s="1529"/>
      <c r="X36" s="1529"/>
      <c r="Y36" s="1529"/>
      <c r="Z36" s="1530"/>
      <c r="AA36" s="1530"/>
      <c r="AB36" s="1531">
        <f>SUM(AB32:AB35)</f>
        <v>0</v>
      </c>
      <c r="AC36" s="1531"/>
      <c r="AD36" s="1531">
        <f>SUM(AD32:AD35)</f>
        <v>0</v>
      </c>
      <c r="AE36" s="1532"/>
      <c r="AF36" s="1831">
        <f>AVERAGE(AF32:AF35)</f>
        <v>1</v>
      </c>
      <c r="AG36" s="1830">
        <f>AVERAGE(AG32:AG35)</f>
        <v>1</v>
      </c>
    </row>
    <row r="37" spans="1:33" s="91" customFormat="1" ht="24" customHeight="1" thickBot="1">
      <c r="A37" s="2028" t="s">
        <v>83</v>
      </c>
      <c r="B37" s="2029"/>
      <c r="C37" s="2029"/>
      <c r="D37" s="2029"/>
      <c r="E37" s="1516"/>
      <c r="F37" s="2028"/>
      <c r="G37" s="2029"/>
      <c r="H37" s="2029"/>
      <c r="I37" s="2030"/>
      <c r="J37" s="1533"/>
      <c r="K37" s="1534"/>
      <c r="L37" s="1533"/>
      <c r="M37" s="1533"/>
      <c r="N37" s="1533"/>
      <c r="O37" s="1533"/>
      <c r="P37" s="1533"/>
      <c r="Q37" s="1533"/>
      <c r="R37" s="1533"/>
      <c r="S37" s="1533"/>
      <c r="T37" s="1533"/>
      <c r="U37" s="1533"/>
      <c r="V37" s="1533"/>
      <c r="W37" s="1533"/>
      <c r="X37" s="1533"/>
      <c r="Y37" s="1533"/>
      <c r="Z37" s="1535"/>
      <c r="AA37" s="1535"/>
      <c r="AB37" s="1536">
        <f>SUM(AB36,AB31,AB27,AB23)</f>
        <v>0</v>
      </c>
      <c r="AC37" s="1536"/>
      <c r="AD37" s="1536"/>
      <c r="AE37" s="1537"/>
      <c r="AF37" s="1832">
        <v>1</v>
      </c>
      <c r="AG37" s="1840">
        <v>1</v>
      </c>
    </row>
    <row r="38" spans="1:31" s="82" customFormat="1" ht="6.75" customHeight="1" thickBot="1">
      <c r="A38" s="2033"/>
      <c r="B38" s="2034"/>
      <c r="C38" s="2034"/>
      <c r="D38" s="2034"/>
      <c r="E38" s="2034"/>
      <c r="F38" s="2034"/>
      <c r="G38" s="2034"/>
      <c r="H38" s="2034"/>
      <c r="I38" s="2034"/>
      <c r="J38" s="2034"/>
      <c r="K38" s="2034"/>
      <c r="L38" s="2034"/>
      <c r="M38" s="2034"/>
      <c r="N38" s="2034"/>
      <c r="O38" s="2034"/>
      <c r="P38" s="2034"/>
      <c r="Q38" s="2034"/>
      <c r="R38" s="2034"/>
      <c r="S38" s="2034"/>
      <c r="T38" s="2034"/>
      <c r="U38" s="2034"/>
      <c r="V38" s="2034"/>
      <c r="W38" s="2034"/>
      <c r="X38" s="2034"/>
      <c r="Y38" s="2034"/>
      <c r="Z38" s="2034"/>
      <c r="AA38" s="2034"/>
      <c r="AB38" s="2034"/>
      <c r="AC38" s="2034"/>
      <c r="AD38" s="2034"/>
      <c r="AE38" s="2035"/>
    </row>
    <row r="39" spans="1:31" s="91" customFormat="1" ht="24" customHeight="1" thickBot="1">
      <c r="A39" s="1993" t="s">
        <v>7</v>
      </c>
      <c r="B39" s="1994"/>
      <c r="C39" s="1994"/>
      <c r="D39" s="1994"/>
      <c r="E39" s="1516"/>
      <c r="F39" s="1464"/>
      <c r="G39" s="1993" t="s">
        <v>728</v>
      </c>
      <c r="H39" s="1994"/>
      <c r="I39" s="1994"/>
      <c r="J39" s="1994"/>
      <c r="K39" s="1994"/>
      <c r="L39" s="1994"/>
      <c r="M39" s="1994"/>
      <c r="N39" s="1994"/>
      <c r="O39" s="1994"/>
      <c r="P39" s="1994"/>
      <c r="Q39" s="1994"/>
      <c r="R39" s="1994"/>
      <c r="S39" s="1994"/>
      <c r="T39" s="1994"/>
      <c r="U39" s="1994"/>
      <c r="V39" s="1994"/>
      <c r="W39" s="1994"/>
      <c r="X39" s="1994"/>
      <c r="Y39" s="1994"/>
      <c r="Z39" s="1994"/>
      <c r="AA39" s="1994"/>
      <c r="AB39" s="1994"/>
      <c r="AC39" s="1994"/>
      <c r="AD39" s="1994"/>
      <c r="AE39" s="1995"/>
    </row>
    <row r="40" spans="1:31" s="82" customFormat="1" ht="9.75" customHeight="1" thickBot="1">
      <c r="A40" s="1538"/>
      <c r="B40" s="1539"/>
      <c r="C40" s="1540"/>
      <c r="D40" s="1540"/>
      <c r="E40" s="435"/>
      <c r="F40" s="94"/>
      <c r="G40" s="1540"/>
      <c r="H40" s="1541"/>
      <c r="I40" s="1540"/>
      <c r="J40" s="1540"/>
      <c r="K40" s="1542"/>
      <c r="L40" s="1540"/>
      <c r="M40" s="1543"/>
      <c r="N40" s="1543"/>
      <c r="O40" s="1540"/>
      <c r="P40" s="1540"/>
      <c r="Q40" s="1540"/>
      <c r="R40" s="1540"/>
      <c r="S40" s="1540"/>
      <c r="T40" s="1540"/>
      <c r="U40" s="1540"/>
      <c r="V40" s="1540"/>
      <c r="W40" s="1540"/>
      <c r="X40" s="1540"/>
      <c r="Y40" s="1540"/>
      <c r="Z40" s="1544"/>
      <c r="AA40" s="1545"/>
      <c r="AB40" s="1546"/>
      <c r="AC40" s="1546"/>
      <c r="AD40" s="1546"/>
      <c r="AE40" s="1547"/>
    </row>
    <row r="41" spans="1:33" s="93" customFormat="1" ht="51.75" thickBot="1">
      <c r="A41" s="896" t="s">
        <v>9</v>
      </c>
      <c r="B41" s="869" t="s">
        <v>10</v>
      </c>
      <c r="C41" s="896" t="s">
        <v>11</v>
      </c>
      <c r="D41" s="870"/>
      <c r="E41" s="1719"/>
      <c r="F41" s="871" t="s">
        <v>85</v>
      </c>
      <c r="G41" s="848" t="s">
        <v>13</v>
      </c>
      <c r="H41" s="849" t="s">
        <v>14</v>
      </c>
      <c r="I41" s="850" t="s">
        <v>15</v>
      </c>
      <c r="J41" s="850" t="s">
        <v>16</v>
      </c>
      <c r="K41" s="851" t="s">
        <v>17</v>
      </c>
      <c r="L41" s="850" t="s">
        <v>86</v>
      </c>
      <c r="M41" s="850" t="s">
        <v>19</v>
      </c>
      <c r="N41" s="850" t="s">
        <v>20</v>
      </c>
      <c r="O41" s="852" t="s">
        <v>21</v>
      </c>
      <c r="P41" s="852" t="s">
        <v>22</v>
      </c>
      <c r="Q41" s="852" t="s">
        <v>23</v>
      </c>
      <c r="R41" s="852" t="s">
        <v>24</v>
      </c>
      <c r="S41" s="852" t="s">
        <v>25</v>
      </c>
      <c r="T41" s="852" t="s">
        <v>26</v>
      </c>
      <c r="U41" s="852" t="s">
        <v>27</v>
      </c>
      <c r="V41" s="852" t="s">
        <v>28</v>
      </c>
      <c r="W41" s="852" t="s">
        <v>29</v>
      </c>
      <c r="X41" s="852" t="s">
        <v>30</v>
      </c>
      <c r="Y41" s="852" t="s">
        <v>31</v>
      </c>
      <c r="Z41" s="853" t="s">
        <v>32</v>
      </c>
      <c r="AA41" s="854" t="s">
        <v>33</v>
      </c>
      <c r="AB41" s="855" t="s">
        <v>34</v>
      </c>
      <c r="AC41" s="856" t="s">
        <v>300</v>
      </c>
      <c r="AD41" s="856" t="s">
        <v>1384</v>
      </c>
      <c r="AE41" s="857" t="s">
        <v>87</v>
      </c>
      <c r="AF41" s="1826" t="s">
        <v>1774</v>
      </c>
      <c r="AG41" s="1826" t="s">
        <v>1775</v>
      </c>
    </row>
    <row r="42" spans="1:33" s="95" customFormat="1" ht="64.5" thickBot="1">
      <c r="A42" s="2031">
        <v>5</v>
      </c>
      <c r="B42" s="2031" t="s">
        <v>729</v>
      </c>
      <c r="C42" s="1467" t="s">
        <v>730</v>
      </c>
      <c r="D42" s="858"/>
      <c r="E42" s="1503" t="s">
        <v>1505</v>
      </c>
      <c r="F42" s="434" t="s">
        <v>1410</v>
      </c>
      <c r="G42" s="436" t="s">
        <v>1670</v>
      </c>
      <c r="H42" s="436">
        <v>12</v>
      </c>
      <c r="I42" s="438" t="s">
        <v>731</v>
      </c>
      <c r="J42" s="436" t="s">
        <v>699</v>
      </c>
      <c r="K42" s="437">
        <v>0.15</v>
      </c>
      <c r="L42" s="434" t="s">
        <v>732</v>
      </c>
      <c r="M42" s="439">
        <v>42750</v>
      </c>
      <c r="N42" s="439">
        <v>43100</v>
      </c>
      <c r="O42" s="1525">
        <v>1</v>
      </c>
      <c r="P42" s="1525">
        <v>1</v>
      </c>
      <c r="Q42" s="1525">
        <v>1</v>
      </c>
      <c r="R42" s="1525">
        <v>1</v>
      </c>
      <c r="S42" s="1525">
        <v>1</v>
      </c>
      <c r="T42" s="463">
        <v>1</v>
      </c>
      <c r="U42" s="463">
        <v>1</v>
      </c>
      <c r="V42" s="1525">
        <v>1</v>
      </c>
      <c r="W42" s="463">
        <v>1</v>
      </c>
      <c r="X42" s="463">
        <v>1</v>
      </c>
      <c r="Y42" s="463">
        <v>1</v>
      </c>
      <c r="Z42" s="463">
        <v>1</v>
      </c>
      <c r="AA42" s="714">
        <f>SUM(O42:Z42)</f>
        <v>12</v>
      </c>
      <c r="AB42" s="446">
        <v>0</v>
      </c>
      <c r="AC42" s="446"/>
      <c r="AD42" s="446"/>
      <c r="AE42" s="1748"/>
      <c r="AF42" s="1822">
        <v>1</v>
      </c>
      <c r="AG42" s="1838">
        <v>1</v>
      </c>
    </row>
    <row r="43" spans="1:33" s="95" customFormat="1" ht="102.75" thickBot="1">
      <c r="A43" s="1996"/>
      <c r="B43" s="1996"/>
      <c r="C43" s="2019" t="s">
        <v>733</v>
      </c>
      <c r="D43" s="96"/>
      <c r="E43" s="1503" t="s">
        <v>1508</v>
      </c>
      <c r="F43" s="444" t="s">
        <v>734</v>
      </c>
      <c r="G43" s="436" t="s">
        <v>735</v>
      </c>
      <c r="H43" s="436">
        <v>2</v>
      </c>
      <c r="I43" s="436" t="s">
        <v>736</v>
      </c>
      <c r="J43" s="436" t="s">
        <v>723</v>
      </c>
      <c r="K43" s="437">
        <v>0.25</v>
      </c>
      <c r="L43" s="436" t="s">
        <v>737</v>
      </c>
      <c r="M43" s="445">
        <v>42750</v>
      </c>
      <c r="N43" s="445">
        <v>43069</v>
      </c>
      <c r="O43" s="463"/>
      <c r="P43" s="463"/>
      <c r="Q43" s="463"/>
      <c r="R43" s="463"/>
      <c r="S43" s="463">
        <v>1</v>
      </c>
      <c r="T43" s="463"/>
      <c r="U43" s="463"/>
      <c r="V43" s="463"/>
      <c r="W43" s="463"/>
      <c r="X43" s="463"/>
      <c r="Y43" s="463">
        <v>1</v>
      </c>
      <c r="Z43" s="463"/>
      <c r="AA43" s="714">
        <f>SUM(O43:Z43)</f>
        <v>2</v>
      </c>
      <c r="AB43" s="446">
        <v>0</v>
      </c>
      <c r="AC43" s="446"/>
      <c r="AD43" s="446"/>
      <c r="AE43" s="1748"/>
      <c r="AF43" s="1822">
        <v>1</v>
      </c>
      <c r="AG43" s="1838">
        <v>1</v>
      </c>
    </row>
    <row r="44" spans="1:33" s="95" customFormat="1" ht="94.5" customHeight="1">
      <c r="A44" s="1996"/>
      <c r="B44" s="1996"/>
      <c r="C44" s="2017"/>
      <c r="D44" s="2036" t="s">
        <v>738</v>
      </c>
      <c r="E44" s="1503" t="s">
        <v>1509</v>
      </c>
      <c r="F44" s="444" t="s">
        <v>739</v>
      </c>
      <c r="G44" s="436" t="s">
        <v>740</v>
      </c>
      <c r="H44" s="453">
        <v>1</v>
      </c>
      <c r="I44" s="436" t="s">
        <v>1430</v>
      </c>
      <c r="J44" s="436" t="s">
        <v>725</v>
      </c>
      <c r="K44" s="437">
        <v>0.2</v>
      </c>
      <c r="L44" s="436" t="s">
        <v>741</v>
      </c>
      <c r="M44" s="445">
        <v>42750</v>
      </c>
      <c r="N44" s="445">
        <v>43069</v>
      </c>
      <c r="O44" s="463"/>
      <c r="P44" s="463"/>
      <c r="Q44" s="463"/>
      <c r="R44" s="463"/>
      <c r="S44" s="463"/>
      <c r="T44" s="463"/>
      <c r="U44" s="463"/>
      <c r="V44" s="463"/>
      <c r="W44" s="463"/>
      <c r="X44" s="463"/>
      <c r="Y44" s="463">
        <v>1</v>
      </c>
      <c r="Z44" s="463"/>
      <c r="AA44" s="714">
        <f>SUM(O44:Z44)</f>
        <v>1</v>
      </c>
      <c r="AB44" s="446">
        <v>0</v>
      </c>
      <c r="AC44" s="446"/>
      <c r="AD44" s="446"/>
      <c r="AE44" s="1748"/>
      <c r="AF44" s="1822" t="s">
        <v>76</v>
      </c>
      <c r="AG44" s="1838">
        <v>1</v>
      </c>
    </row>
    <row r="45" spans="1:33" s="95" customFormat="1" ht="94.5" customHeight="1" thickBot="1">
      <c r="A45" s="1996"/>
      <c r="B45" s="1996"/>
      <c r="C45" s="2017"/>
      <c r="D45" s="2037"/>
      <c r="E45" s="1503" t="s">
        <v>1510</v>
      </c>
      <c r="F45" s="444" t="s">
        <v>742</v>
      </c>
      <c r="G45" s="436" t="s">
        <v>743</v>
      </c>
      <c r="H45" s="437">
        <v>1</v>
      </c>
      <c r="I45" s="436" t="s">
        <v>744</v>
      </c>
      <c r="J45" s="436" t="s">
        <v>725</v>
      </c>
      <c r="K45" s="437">
        <v>0.2</v>
      </c>
      <c r="L45" s="436" t="s">
        <v>745</v>
      </c>
      <c r="M45" s="439">
        <v>42750</v>
      </c>
      <c r="N45" s="439">
        <v>43100</v>
      </c>
      <c r="O45" s="1517">
        <v>1</v>
      </c>
      <c r="P45" s="1517">
        <v>1</v>
      </c>
      <c r="Q45" s="1517">
        <v>1</v>
      </c>
      <c r="R45" s="1517">
        <v>1</v>
      </c>
      <c r="S45" s="1517">
        <v>1</v>
      </c>
      <c r="T45" s="1517">
        <v>1</v>
      </c>
      <c r="U45" s="1517">
        <v>1</v>
      </c>
      <c r="V45" s="1517">
        <v>1</v>
      </c>
      <c r="W45" s="1517">
        <v>1</v>
      </c>
      <c r="X45" s="1517">
        <v>1</v>
      </c>
      <c r="Y45" s="1517">
        <v>1</v>
      </c>
      <c r="Z45" s="1517">
        <v>1</v>
      </c>
      <c r="AA45" s="1519">
        <v>1</v>
      </c>
      <c r="AB45" s="446">
        <v>800000000</v>
      </c>
      <c r="AC45" s="446"/>
      <c r="AD45" s="446"/>
      <c r="AE45" s="1748"/>
      <c r="AF45" s="1822">
        <v>1</v>
      </c>
      <c r="AG45" s="1838">
        <v>1</v>
      </c>
    </row>
    <row r="46" spans="1:33" s="95" customFormat="1" ht="91.5" customHeight="1" thickBot="1">
      <c r="A46" s="1996"/>
      <c r="B46" s="1996"/>
      <c r="C46" s="2017"/>
      <c r="D46" s="1548" t="s">
        <v>746</v>
      </c>
      <c r="E46" s="1503" t="s">
        <v>1511</v>
      </c>
      <c r="F46" s="444" t="s">
        <v>1491</v>
      </c>
      <c r="G46" s="436" t="s">
        <v>740</v>
      </c>
      <c r="H46" s="453">
        <v>1</v>
      </c>
      <c r="I46" s="436" t="s">
        <v>1430</v>
      </c>
      <c r="J46" s="436" t="s">
        <v>747</v>
      </c>
      <c r="K46" s="437">
        <v>0.2</v>
      </c>
      <c r="L46" s="436" t="s">
        <v>741</v>
      </c>
      <c r="M46" s="445">
        <v>42750</v>
      </c>
      <c r="N46" s="445">
        <v>42916</v>
      </c>
      <c r="O46" s="2023"/>
      <c r="P46" s="2024"/>
      <c r="Q46" s="1525"/>
      <c r="R46" s="1525">
        <v>1</v>
      </c>
      <c r="S46" s="2023"/>
      <c r="T46" s="2024"/>
      <c r="U46" s="2023"/>
      <c r="V46" s="2024"/>
      <c r="W46" s="2023"/>
      <c r="X46" s="2024"/>
      <c r="Y46" s="2023"/>
      <c r="Z46" s="2024"/>
      <c r="AA46" s="714">
        <f>SUM(O46:Z46)</f>
        <v>1</v>
      </c>
      <c r="AB46" s="446">
        <v>0</v>
      </c>
      <c r="AC46" s="446"/>
      <c r="AD46" s="446"/>
      <c r="AE46" s="1748"/>
      <c r="AF46" s="1822" t="s">
        <v>76</v>
      </c>
      <c r="AG46" s="1838">
        <v>1</v>
      </c>
    </row>
    <row r="47" spans="1:33" s="91" customFormat="1" ht="30.75" customHeight="1" thickBot="1">
      <c r="A47" s="1998" t="s">
        <v>73</v>
      </c>
      <c r="B47" s="1999"/>
      <c r="C47" s="1999"/>
      <c r="D47" s="1999"/>
      <c r="E47" s="1506" t="s">
        <v>1516</v>
      </c>
      <c r="F47" s="1507"/>
      <c r="G47" s="1507"/>
      <c r="H47" s="1509"/>
      <c r="I47" s="1509"/>
      <c r="J47" s="1509"/>
      <c r="K47" s="430">
        <f>SUM(K42:K46)</f>
        <v>1</v>
      </c>
      <c r="L47" s="1509"/>
      <c r="M47" s="1509"/>
      <c r="N47" s="1509"/>
      <c r="O47" s="1509"/>
      <c r="P47" s="1509"/>
      <c r="Q47" s="1509"/>
      <c r="R47" s="1509"/>
      <c r="S47" s="1509"/>
      <c r="T47" s="1509"/>
      <c r="U47" s="1509"/>
      <c r="V47" s="1509"/>
      <c r="W47" s="1509"/>
      <c r="X47" s="1509"/>
      <c r="Y47" s="1509"/>
      <c r="Z47" s="1549"/>
      <c r="AA47" s="1549"/>
      <c r="AB47" s="1521">
        <f>SUM(AB42:AB46)</f>
        <v>800000000</v>
      </c>
      <c r="AC47" s="1514">
        <f>SUM(AC42:AC46)</f>
        <v>0</v>
      </c>
      <c r="AD47" s="1514"/>
      <c r="AE47" s="1515"/>
      <c r="AF47" s="1829">
        <f>AVERAGE(AF42:AF46)</f>
        <v>1</v>
      </c>
      <c r="AG47" s="1828">
        <f>AVERAGE(AG42:AG46)</f>
        <v>1</v>
      </c>
    </row>
    <row r="48" spans="1:33" s="95" customFormat="1" ht="87" customHeight="1" thickBot="1">
      <c r="A48" s="2031">
        <v>6</v>
      </c>
      <c r="B48" s="2031" t="s">
        <v>748</v>
      </c>
      <c r="C48" s="2019" t="s">
        <v>749</v>
      </c>
      <c r="D48" s="863"/>
      <c r="E48" s="1503" t="s">
        <v>1522</v>
      </c>
      <c r="F48" s="454" t="s">
        <v>1677</v>
      </c>
      <c r="G48" s="436" t="s">
        <v>750</v>
      </c>
      <c r="H48" s="436">
        <v>1</v>
      </c>
      <c r="I48" s="436" t="s">
        <v>751</v>
      </c>
      <c r="J48" s="436" t="s">
        <v>752</v>
      </c>
      <c r="K48" s="437">
        <v>0.2</v>
      </c>
      <c r="L48" s="436" t="s">
        <v>753</v>
      </c>
      <c r="M48" s="445">
        <v>42750</v>
      </c>
      <c r="N48" s="445">
        <v>42916</v>
      </c>
      <c r="O48" s="2023"/>
      <c r="P48" s="2024"/>
      <c r="Q48" s="2023"/>
      <c r="R48" s="2024"/>
      <c r="S48" s="462"/>
      <c r="T48" s="462">
        <v>1</v>
      </c>
      <c r="U48" s="2023"/>
      <c r="V48" s="2024"/>
      <c r="W48" s="2023"/>
      <c r="X48" s="2024"/>
      <c r="Y48" s="2023"/>
      <c r="Z48" s="2024"/>
      <c r="AA48" s="1550">
        <f>SUM(O48:Z48)</f>
        <v>1</v>
      </c>
      <c r="AB48" s="447">
        <v>0</v>
      </c>
      <c r="AC48" s="447"/>
      <c r="AD48" s="447"/>
      <c r="AE48" s="1749"/>
      <c r="AF48" s="1822" t="s">
        <v>76</v>
      </c>
      <c r="AG48" s="1838">
        <v>1</v>
      </c>
    </row>
    <row r="49" spans="1:33" s="95" customFormat="1" ht="87" customHeight="1" thickBot="1">
      <c r="A49" s="1996"/>
      <c r="B49" s="1996"/>
      <c r="C49" s="2017"/>
      <c r="D49" s="863"/>
      <c r="E49" s="1503" t="s">
        <v>1517</v>
      </c>
      <c r="F49" s="435" t="s">
        <v>1676</v>
      </c>
      <c r="G49" s="435" t="s">
        <v>66</v>
      </c>
      <c r="H49" s="435">
        <v>1</v>
      </c>
      <c r="I49" s="435" t="s">
        <v>67</v>
      </c>
      <c r="J49" s="436" t="s">
        <v>752</v>
      </c>
      <c r="K49" s="437">
        <v>0.1</v>
      </c>
      <c r="L49" s="435" t="s">
        <v>1385</v>
      </c>
      <c r="M49" s="439">
        <v>42736</v>
      </c>
      <c r="N49" s="439">
        <v>43100</v>
      </c>
      <c r="O49" s="2023"/>
      <c r="P49" s="2024"/>
      <c r="Q49" s="1551">
        <v>1</v>
      </c>
      <c r="R49" s="1551"/>
      <c r="S49" s="2023"/>
      <c r="T49" s="2024"/>
      <c r="U49" s="2023"/>
      <c r="V49" s="2024"/>
      <c r="W49" s="2023"/>
      <c r="X49" s="2024"/>
      <c r="Y49" s="2023"/>
      <c r="Z49" s="2024"/>
      <c r="AA49" s="1552">
        <f>SUM(O49:Z49)</f>
        <v>1</v>
      </c>
      <c r="AB49" s="455">
        <v>0</v>
      </c>
      <c r="AC49" s="447"/>
      <c r="AD49" s="447"/>
      <c r="AE49" s="1749"/>
      <c r="AF49" s="1822" t="s">
        <v>76</v>
      </c>
      <c r="AG49" s="1838">
        <v>1</v>
      </c>
    </row>
    <row r="50" spans="1:33" s="95" customFormat="1" ht="87" customHeight="1" thickBot="1">
      <c r="A50" s="1996"/>
      <c r="B50" s="1996"/>
      <c r="C50" s="2017"/>
      <c r="D50" s="863"/>
      <c r="E50" s="1503" t="s">
        <v>1518</v>
      </c>
      <c r="F50" s="474" t="s">
        <v>1387</v>
      </c>
      <c r="G50" s="456" t="s">
        <v>1388</v>
      </c>
      <c r="H50" s="456">
        <v>1</v>
      </c>
      <c r="I50" s="456" t="s">
        <v>1389</v>
      </c>
      <c r="J50" s="456" t="s">
        <v>752</v>
      </c>
      <c r="K50" s="457">
        <v>0.1</v>
      </c>
      <c r="L50" s="456" t="s">
        <v>1390</v>
      </c>
      <c r="M50" s="458">
        <v>42750</v>
      </c>
      <c r="N50" s="458">
        <v>42977</v>
      </c>
      <c r="O50" s="2023"/>
      <c r="P50" s="2024"/>
      <c r="Q50" s="2023"/>
      <c r="R50" s="2024"/>
      <c r="S50" s="2023"/>
      <c r="T50" s="2024"/>
      <c r="U50" s="1551"/>
      <c r="V50" s="1551">
        <v>1</v>
      </c>
      <c r="W50" s="2023"/>
      <c r="X50" s="2024"/>
      <c r="Y50" s="2023"/>
      <c r="Z50" s="2024"/>
      <c r="AA50" s="1552">
        <f>SUM(O50:Z50)</f>
        <v>1</v>
      </c>
      <c r="AB50" s="455">
        <v>90000000</v>
      </c>
      <c r="AC50" s="455"/>
      <c r="AD50" s="447"/>
      <c r="AE50" s="1748"/>
      <c r="AF50" s="1822">
        <v>1</v>
      </c>
      <c r="AG50" s="1838">
        <v>1</v>
      </c>
    </row>
    <row r="51" spans="1:33" s="95" customFormat="1" ht="109.5" customHeight="1" thickBot="1">
      <c r="A51" s="1996"/>
      <c r="B51" s="1996"/>
      <c r="C51" s="2017"/>
      <c r="D51" s="863"/>
      <c r="E51" s="1503" t="s">
        <v>1519</v>
      </c>
      <c r="F51" s="435" t="s">
        <v>1520</v>
      </c>
      <c r="G51" s="435" t="s">
        <v>150</v>
      </c>
      <c r="H51" s="459">
        <v>1</v>
      </c>
      <c r="I51" s="435" t="s">
        <v>756</v>
      </c>
      <c r="J51" s="456" t="s">
        <v>752</v>
      </c>
      <c r="K51" s="437">
        <v>0.1</v>
      </c>
      <c r="L51" s="435" t="s">
        <v>1391</v>
      </c>
      <c r="M51" s="439">
        <v>42736</v>
      </c>
      <c r="N51" s="439">
        <v>43100</v>
      </c>
      <c r="O51" s="2020">
        <v>1</v>
      </c>
      <c r="P51" s="2020"/>
      <c r="Q51" s="2020">
        <v>1</v>
      </c>
      <c r="R51" s="2020"/>
      <c r="S51" s="2020">
        <v>1</v>
      </c>
      <c r="T51" s="2020"/>
      <c r="U51" s="2020">
        <v>1</v>
      </c>
      <c r="V51" s="2020"/>
      <c r="W51" s="2020">
        <v>1</v>
      </c>
      <c r="X51" s="2020"/>
      <c r="Y51" s="2020">
        <v>1</v>
      </c>
      <c r="Z51" s="2020"/>
      <c r="AA51" s="1553">
        <v>1</v>
      </c>
      <c r="AB51" s="460">
        <v>0</v>
      </c>
      <c r="AC51" s="447"/>
      <c r="AD51" s="447"/>
      <c r="AE51" s="1749"/>
      <c r="AF51" s="1822">
        <v>1</v>
      </c>
      <c r="AG51" s="1838">
        <v>1</v>
      </c>
    </row>
    <row r="52" spans="1:33" s="95" customFormat="1" ht="87" customHeight="1" thickBot="1">
      <c r="A52" s="1996"/>
      <c r="B52" s="1996"/>
      <c r="C52" s="2017"/>
      <c r="D52" s="863"/>
      <c r="E52" s="1503" t="s">
        <v>1521</v>
      </c>
      <c r="F52" s="435" t="s">
        <v>1392</v>
      </c>
      <c r="G52" s="435" t="s">
        <v>66</v>
      </c>
      <c r="H52" s="435">
        <v>1</v>
      </c>
      <c r="I52" s="435" t="s">
        <v>67</v>
      </c>
      <c r="J52" s="436" t="s">
        <v>1393</v>
      </c>
      <c r="K52" s="437">
        <v>0.1</v>
      </c>
      <c r="L52" s="435" t="s">
        <v>1394</v>
      </c>
      <c r="M52" s="439">
        <v>42736</v>
      </c>
      <c r="N52" s="439">
        <v>43100</v>
      </c>
      <c r="O52" s="2023"/>
      <c r="P52" s="2024"/>
      <c r="Q52" s="2023"/>
      <c r="R52" s="2024"/>
      <c r="S52" s="2023"/>
      <c r="T52" s="2024"/>
      <c r="U52" s="2023"/>
      <c r="V52" s="2024"/>
      <c r="W52" s="2023"/>
      <c r="X52" s="2024"/>
      <c r="Y52" s="1554">
        <v>1</v>
      </c>
      <c r="Z52" s="1554"/>
      <c r="AA52" s="1552">
        <f>SUM(O52:Z52)</f>
        <v>1</v>
      </c>
      <c r="AB52" s="460">
        <v>0</v>
      </c>
      <c r="AC52" s="447"/>
      <c r="AD52" s="447"/>
      <c r="AE52" s="1749"/>
      <c r="AF52" s="1822">
        <v>1</v>
      </c>
      <c r="AG52" s="1838">
        <v>1</v>
      </c>
    </row>
    <row r="53" spans="1:33" s="95" customFormat="1" ht="133.5" customHeight="1">
      <c r="A53" s="1996"/>
      <c r="B53" s="1996"/>
      <c r="C53" s="2017"/>
      <c r="D53" s="872"/>
      <c r="E53" s="1503" t="s">
        <v>1523</v>
      </c>
      <c r="F53" s="444" t="s">
        <v>755</v>
      </c>
      <c r="G53" s="436" t="s">
        <v>150</v>
      </c>
      <c r="H53" s="437">
        <v>1</v>
      </c>
      <c r="I53" s="436" t="s">
        <v>756</v>
      </c>
      <c r="J53" s="436" t="s">
        <v>712</v>
      </c>
      <c r="K53" s="437">
        <v>0.1</v>
      </c>
      <c r="L53" s="436" t="s">
        <v>757</v>
      </c>
      <c r="M53" s="439">
        <v>42750</v>
      </c>
      <c r="N53" s="439">
        <v>43100</v>
      </c>
      <c r="O53" s="1517">
        <v>1</v>
      </c>
      <c r="P53" s="1517">
        <v>1</v>
      </c>
      <c r="Q53" s="1517">
        <v>1</v>
      </c>
      <c r="R53" s="1517">
        <v>1</v>
      </c>
      <c r="S53" s="1517">
        <v>1</v>
      </c>
      <c r="T53" s="1517">
        <v>1</v>
      </c>
      <c r="U53" s="1517">
        <v>1</v>
      </c>
      <c r="V53" s="1517">
        <v>1</v>
      </c>
      <c r="W53" s="1517">
        <v>1</v>
      </c>
      <c r="X53" s="1517">
        <v>1</v>
      </c>
      <c r="Y53" s="1517">
        <v>1</v>
      </c>
      <c r="Z53" s="1517">
        <v>1</v>
      </c>
      <c r="AA53" s="1519">
        <v>1</v>
      </c>
      <c r="AB53" s="447">
        <v>0</v>
      </c>
      <c r="AC53" s="447"/>
      <c r="AD53" s="447"/>
      <c r="AE53" s="1745"/>
      <c r="AF53" s="1822">
        <v>0.9</v>
      </c>
      <c r="AG53" s="1838">
        <v>1</v>
      </c>
    </row>
    <row r="54" spans="1:33" s="95" customFormat="1" ht="47.25" customHeight="1">
      <c r="A54" s="1996"/>
      <c r="B54" s="1996"/>
      <c r="C54" s="2017"/>
      <c r="D54" s="392"/>
      <c r="E54" s="1503" t="s">
        <v>1512</v>
      </c>
      <c r="F54" s="444" t="s">
        <v>758</v>
      </c>
      <c r="G54" s="444" t="s">
        <v>66</v>
      </c>
      <c r="H54" s="461">
        <v>1</v>
      </c>
      <c r="I54" s="444" t="s">
        <v>759</v>
      </c>
      <c r="J54" s="444" t="s">
        <v>1661</v>
      </c>
      <c r="K54" s="443">
        <v>0.1</v>
      </c>
      <c r="L54" s="444" t="s">
        <v>760</v>
      </c>
      <c r="M54" s="445">
        <v>42750</v>
      </c>
      <c r="N54" s="445">
        <v>43069</v>
      </c>
      <c r="O54" s="1522"/>
      <c r="P54" s="1522"/>
      <c r="Q54" s="1522"/>
      <c r="R54" s="1522"/>
      <c r="S54" s="1522"/>
      <c r="T54" s="1522"/>
      <c r="U54" s="1522"/>
      <c r="V54" s="1522"/>
      <c r="W54" s="1522"/>
      <c r="X54" s="1522"/>
      <c r="Y54" s="1523">
        <v>1</v>
      </c>
      <c r="Z54" s="1522"/>
      <c r="AA54" s="714">
        <f>SUM(O54:Z54)</f>
        <v>1</v>
      </c>
      <c r="AB54" s="446">
        <v>0</v>
      </c>
      <c r="AC54" s="446"/>
      <c r="AD54" s="446"/>
      <c r="AE54" s="1750"/>
      <c r="AF54" s="1822">
        <v>1</v>
      </c>
      <c r="AG54" s="1838">
        <v>1</v>
      </c>
    </row>
    <row r="55" spans="1:33" s="95" customFormat="1" ht="59.25" customHeight="1">
      <c r="A55" s="1996"/>
      <c r="B55" s="1996"/>
      <c r="C55" s="2017"/>
      <c r="D55" s="1555" t="s">
        <v>761</v>
      </c>
      <c r="E55" s="1503" t="s">
        <v>1513</v>
      </c>
      <c r="F55" s="454" t="s">
        <v>762</v>
      </c>
      <c r="G55" s="444" t="s">
        <v>66</v>
      </c>
      <c r="H55" s="461">
        <v>1</v>
      </c>
      <c r="I55" s="444" t="s">
        <v>759</v>
      </c>
      <c r="J55" s="444" t="s">
        <v>723</v>
      </c>
      <c r="K55" s="443">
        <v>0.1</v>
      </c>
      <c r="L55" s="444" t="s">
        <v>760</v>
      </c>
      <c r="M55" s="445">
        <v>42750</v>
      </c>
      <c r="N55" s="445">
        <v>43100</v>
      </c>
      <c r="O55" s="2004"/>
      <c r="P55" s="2005"/>
      <c r="Q55" s="2004"/>
      <c r="R55" s="2005"/>
      <c r="S55" s="2004"/>
      <c r="T55" s="2005"/>
      <c r="U55" s="462"/>
      <c r="V55" s="462"/>
      <c r="W55" s="462"/>
      <c r="X55" s="462"/>
      <c r="Y55" s="2023">
        <v>1</v>
      </c>
      <c r="Z55" s="2024"/>
      <c r="AA55" s="1550">
        <f>SUM(O55:Y55)</f>
        <v>1</v>
      </c>
      <c r="AB55" s="446" t="s">
        <v>763</v>
      </c>
      <c r="AC55" s="446"/>
      <c r="AD55" s="446"/>
      <c r="AE55" s="1750" t="s">
        <v>764</v>
      </c>
      <c r="AF55" s="1822">
        <v>1</v>
      </c>
      <c r="AG55" s="1838">
        <v>1</v>
      </c>
    </row>
    <row r="56" spans="1:33" s="95" customFormat="1" ht="64.5" thickBot="1">
      <c r="A56" s="1996"/>
      <c r="B56" s="1996"/>
      <c r="C56" s="2017"/>
      <c r="D56" s="1556" t="s">
        <v>765</v>
      </c>
      <c r="E56" s="1503" t="s">
        <v>1514</v>
      </c>
      <c r="F56" s="464" t="s">
        <v>766</v>
      </c>
      <c r="G56" s="444" t="s">
        <v>66</v>
      </c>
      <c r="H56" s="461">
        <v>1</v>
      </c>
      <c r="I56" s="444" t="s">
        <v>759</v>
      </c>
      <c r="J56" s="444" t="s">
        <v>723</v>
      </c>
      <c r="K56" s="443">
        <v>0.1</v>
      </c>
      <c r="L56" s="444" t="s">
        <v>767</v>
      </c>
      <c r="M56" s="445">
        <v>42750</v>
      </c>
      <c r="N56" s="445">
        <v>43100</v>
      </c>
      <c r="O56" s="2004"/>
      <c r="P56" s="2005"/>
      <c r="Q56" s="2004"/>
      <c r="R56" s="2005"/>
      <c r="S56" s="2004"/>
      <c r="T56" s="2005"/>
      <c r="U56" s="2004"/>
      <c r="V56" s="2005"/>
      <c r="W56" s="2004"/>
      <c r="X56" s="2005"/>
      <c r="Y56" s="2023">
        <v>1</v>
      </c>
      <c r="Z56" s="2024"/>
      <c r="AA56" s="1550">
        <f>SUM(O56:Y56)</f>
        <v>1</v>
      </c>
      <c r="AB56" s="446" t="s">
        <v>763</v>
      </c>
      <c r="AC56" s="446"/>
      <c r="AD56" s="446"/>
      <c r="AE56" s="1751" t="s">
        <v>768</v>
      </c>
      <c r="AF56" s="1822">
        <v>1</v>
      </c>
      <c r="AG56" s="1838">
        <v>1</v>
      </c>
    </row>
    <row r="57" spans="1:33" s="91" customFormat="1" ht="16.5" customHeight="1" thickBot="1">
      <c r="A57" s="1998" t="s">
        <v>73</v>
      </c>
      <c r="B57" s="1999"/>
      <c r="C57" s="1999"/>
      <c r="D57" s="1999"/>
      <c r="E57" s="1506"/>
      <c r="F57" s="1507"/>
      <c r="G57" s="1508"/>
      <c r="H57" s="1509"/>
      <c r="I57" s="1509"/>
      <c r="J57" s="1509"/>
      <c r="K57" s="430">
        <f>SUM(K48:K56)</f>
        <v>0.9999999999999999</v>
      </c>
      <c r="L57" s="1509"/>
      <c r="M57" s="1509"/>
      <c r="N57" s="1509"/>
      <c r="O57" s="1509"/>
      <c r="P57" s="1509"/>
      <c r="Q57" s="1509"/>
      <c r="R57" s="1509"/>
      <c r="S57" s="1509"/>
      <c r="T57" s="1509"/>
      <c r="U57" s="1509"/>
      <c r="V57" s="1509"/>
      <c r="W57" s="1509"/>
      <c r="X57" s="1509"/>
      <c r="Y57" s="1509"/>
      <c r="Z57" s="1549"/>
      <c r="AA57" s="1549"/>
      <c r="AB57" s="1521">
        <f>SUM(AB48:AB56)</f>
        <v>90000000</v>
      </c>
      <c r="AC57" s="1521">
        <f>SUM(AC48:AC56)</f>
        <v>0</v>
      </c>
      <c r="AD57" s="1514"/>
      <c r="AE57" s="1515"/>
      <c r="AF57" s="1828">
        <f>AVERAGE(AF48:AF56)</f>
        <v>0.9857142857142858</v>
      </c>
      <c r="AG57" s="1828">
        <f>AVERAGE(AG48:AG56)</f>
        <v>1</v>
      </c>
    </row>
    <row r="58" spans="1:33" s="95" customFormat="1" ht="78" customHeight="1" thickBot="1">
      <c r="A58" s="2031">
        <v>7</v>
      </c>
      <c r="B58" s="2031" t="s">
        <v>769</v>
      </c>
      <c r="C58" s="2021" t="s">
        <v>770</v>
      </c>
      <c r="D58" s="873"/>
      <c r="E58" s="1557" t="s">
        <v>1524</v>
      </c>
      <c r="F58" s="444" t="s">
        <v>771</v>
      </c>
      <c r="G58" s="444" t="s">
        <v>66</v>
      </c>
      <c r="H58" s="461">
        <v>1</v>
      </c>
      <c r="I58" s="444" t="s">
        <v>759</v>
      </c>
      <c r="J58" s="436" t="s">
        <v>725</v>
      </c>
      <c r="K58" s="437">
        <v>0.34</v>
      </c>
      <c r="L58" s="436" t="s">
        <v>772</v>
      </c>
      <c r="M58" s="445">
        <v>42750</v>
      </c>
      <c r="N58" s="445">
        <v>43084</v>
      </c>
      <c r="O58" s="462"/>
      <c r="P58" s="462"/>
      <c r="Q58" s="462"/>
      <c r="R58" s="462"/>
      <c r="S58" s="462"/>
      <c r="T58" s="462"/>
      <c r="U58" s="462"/>
      <c r="V58" s="462"/>
      <c r="W58" s="462"/>
      <c r="X58" s="462"/>
      <c r="Y58" s="462"/>
      <c r="Z58" s="462">
        <v>1</v>
      </c>
      <c r="AA58" s="1550">
        <f>SUM(O58:Z58)</f>
        <v>1</v>
      </c>
      <c r="AB58" s="447">
        <v>0</v>
      </c>
      <c r="AC58" s="447"/>
      <c r="AD58" s="447"/>
      <c r="AE58" s="1745"/>
      <c r="AF58" s="1822">
        <v>1</v>
      </c>
      <c r="AG58" s="1838">
        <v>1</v>
      </c>
    </row>
    <row r="59" spans="1:33" s="95" customFormat="1" ht="60.75" customHeight="1" thickBot="1">
      <c r="A59" s="1996"/>
      <c r="B59" s="1996"/>
      <c r="C59" s="1997"/>
      <c r="D59" s="873"/>
      <c r="E59" s="1557" t="s">
        <v>1515</v>
      </c>
      <c r="F59" s="465" t="s">
        <v>1435</v>
      </c>
      <c r="G59" s="444" t="s">
        <v>1436</v>
      </c>
      <c r="H59" s="461">
        <v>1</v>
      </c>
      <c r="I59" s="444" t="s">
        <v>1437</v>
      </c>
      <c r="J59" s="436" t="s">
        <v>723</v>
      </c>
      <c r="K59" s="437">
        <v>0.33</v>
      </c>
      <c r="L59" s="436" t="s">
        <v>1438</v>
      </c>
      <c r="M59" s="445">
        <v>42979</v>
      </c>
      <c r="N59" s="466">
        <v>43100</v>
      </c>
      <c r="O59" s="2004"/>
      <c r="P59" s="2005"/>
      <c r="Q59" s="2004"/>
      <c r="R59" s="2005"/>
      <c r="S59" s="2004"/>
      <c r="T59" s="2005"/>
      <c r="U59" s="2004"/>
      <c r="V59" s="2005"/>
      <c r="W59" s="2004"/>
      <c r="X59" s="2005"/>
      <c r="Y59" s="463"/>
      <c r="Z59" s="463">
        <v>1</v>
      </c>
      <c r="AA59" s="1550">
        <f>SUM(Z59)</f>
        <v>1</v>
      </c>
      <c r="AB59" s="447"/>
      <c r="AC59" s="447">
        <v>0</v>
      </c>
      <c r="AD59" s="447"/>
      <c r="AE59" s="1748"/>
      <c r="AF59" s="1822">
        <v>1</v>
      </c>
      <c r="AG59" s="1838">
        <v>1</v>
      </c>
    </row>
    <row r="60" spans="1:33" s="95" customFormat="1" ht="60.75" customHeight="1" thickBot="1">
      <c r="A60" s="2032"/>
      <c r="B60" s="2032"/>
      <c r="C60" s="2022"/>
      <c r="D60" s="1558" t="s">
        <v>773</v>
      </c>
      <c r="E60" s="1557" t="s">
        <v>1525</v>
      </c>
      <c r="F60" s="444" t="s">
        <v>1678</v>
      </c>
      <c r="G60" s="444" t="s">
        <v>66</v>
      </c>
      <c r="H60" s="461">
        <v>1</v>
      </c>
      <c r="I60" s="444" t="s">
        <v>759</v>
      </c>
      <c r="J60" s="444" t="s">
        <v>723</v>
      </c>
      <c r="K60" s="443">
        <v>0.33</v>
      </c>
      <c r="L60" s="444" t="s">
        <v>774</v>
      </c>
      <c r="M60" s="445">
        <v>42916</v>
      </c>
      <c r="N60" s="445">
        <v>43100</v>
      </c>
      <c r="O60" s="2004"/>
      <c r="P60" s="2005"/>
      <c r="Q60" s="2004"/>
      <c r="R60" s="2005"/>
      <c r="S60" s="2004"/>
      <c r="T60" s="2005"/>
      <c r="U60" s="2004"/>
      <c r="V60" s="2005"/>
      <c r="W60" s="2004"/>
      <c r="X60" s="2005"/>
      <c r="Y60" s="463"/>
      <c r="Z60" s="463">
        <v>1</v>
      </c>
      <c r="AA60" s="1550">
        <f>SUM(O60:Z60)</f>
        <v>1</v>
      </c>
      <c r="AB60" s="446">
        <v>0</v>
      </c>
      <c r="AC60" s="446"/>
      <c r="AD60" s="446"/>
      <c r="AE60" s="1751"/>
      <c r="AF60" s="1822" t="s">
        <v>76</v>
      </c>
      <c r="AG60" s="1838">
        <v>1</v>
      </c>
    </row>
    <row r="61" spans="1:33" s="91" customFormat="1" ht="24" customHeight="1" thickBot="1">
      <c r="A61" s="1998" t="s">
        <v>73</v>
      </c>
      <c r="B61" s="1999"/>
      <c r="C61" s="1999"/>
      <c r="D61" s="1999"/>
      <c r="E61" s="1516"/>
      <c r="F61" s="1507"/>
      <c r="G61" s="1507"/>
      <c r="H61" s="1509"/>
      <c r="I61" s="1509"/>
      <c r="J61" s="1509"/>
      <c r="K61" s="430">
        <f>SUM(K58:K60)</f>
        <v>1</v>
      </c>
      <c r="L61" s="1509"/>
      <c r="M61" s="1509"/>
      <c r="N61" s="1509"/>
      <c r="O61" s="1509"/>
      <c r="P61" s="1509"/>
      <c r="Q61" s="1509"/>
      <c r="R61" s="1509"/>
      <c r="S61" s="1509"/>
      <c r="T61" s="1509"/>
      <c r="U61" s="1509"/>
      <c r="V61" s="1509"/>
      <c r="W61" s="1509"/>
      <c r="X61" s="1509"/>
      <c r="Y61" s="1509"/>
      <c r="Z61" s="1549"/>
      <c r="AA61" s="1549"/>
      <c r="AB61" s="1521">
        <f>SUM(AB60:AB60)</f>
        <v>0</v>
      </c>
      <c r="AC61" s="1514">
        <f>SUM(AC59:AC60)</f>
        <v>0</v>
      </c>
      <c r="AD61" s="1514"/>
      <c r="AE61" s="1515"/>
      <c r="AF61" s="1829">
        <f>AVERAGE(AF58:AF60)</f>
        <v>1</v>
      </c>
      <c r="AG61" s="1828">
        <f>AVERAGE(AG58:AG60)</f>
        <v>1</v>
      </c>
    </row>
    <row r="62" spans="1:33" s="95" customFormat="1" ht="48.75" customHeight="1">
      <c r="A62" s="1996">
        <v>8</v>
      </c>
      <c r="B62" s="1996" t="s">
        <v>775</v>
      </c>
      <c r="C62" s="1997" t="s">
        <v>776</v>
      </c>
      <c r="D62" s="2002" t="s">
        <v>777</v>
      </c>
      <c r="E62" s="1557" t="s">
        <v>1526</v>
      </c>
      <c r="F62" s="436" t="s">
        <v>778</v>
      </c>
      <c r="G62" s="434" t="s">
        <v>66</v>
      </c>
      <c r="H62" s="461">
        <v>1</v>
      </c>
      <c r="I62" s="444" t="s">
        <v>759</v>
      </c>
      <c r="J62" s="444" t="s">
        <v>723</v>
      </c>
      <c r="K62" s="443">
        <v>0.4</v>
      </c>
      <c r="L62" s="444" t="s">
        <v>779</v>
      </c>
      <c r="M62" s="445">
        <v>42826</v>
      </c>
      <c r="N62" s="445">
        <v>43069</v>
      </c>
      <c r="O62" s="2004"/>
      <c r="P62" s="2005"/>
      <c r="Q62" s="2004"/>
      <c r="R62" s="2005"/>
      <c r="S62" s="2004"/>
      <c r="T62" s="2005"/>
      <c r="U62" s="2004"/>
      <c r="V62" s="2005"/>
      <c r="W62" s="2004"/>
      <c r="X62" s="2005"/>
      <c r="Y62" s="463">
        <v>1</v>
      </c>
      <c r="Z62" s="463"/>
      <c r="AA62" s="714">
        <f>SUM(O62:Z62)</f>
        <v>1</v>
      </c>
      <c r="AB62" s="446" t="s">
        <v>780</v>
      </c>
      <c r="AC62" s="467"/>
      <c r="AD62" s="467"/>
      <c r="AE62" s="1751" t="s">
        <v>781</v>
      </c>
      <c r="AF62" s="1822" t="s">
        <v>76</v>
      </c>
      <c r="AG62" s="1838">
        <v>1</v>
      </c>
    </row>
    <row r="63" spans="1:33" s="95" customFormat="1" ht="48.75" customHeight="1" thickBot="1">
      <c r="A63" s="1996"/>
      <c r="B63" s="1996"/>
      <c r="C63" s="1997"/>
      <c r="D63" s="2003"/>
      <c r="E63" s="1557" t="s">
        <v>1527</v>
      </c>
      <c r="F63" s="444" t="s">
        <v>782</v>
      </c>
      <c r="G63" s="434" t="s">
        <v>66</v>
      </c>
      <c r="H63" s="461">
        <v>1</v>
      </c>
      <c r="I63" s="444" t="s">
        <v>759</v>
      </c>
      <c r="J63" s="444" t="s">
        <v>723</v>
      </c>
      <c r="K63" s="443">
        <v>0.4</v>
      </c>
      <c r="L63" s="444" t="s">
        <v>779</v>
      </c>
      <c r="M63" s="445">
        <v>42767</v>
      </c>
      <c r="N63" s="445">
        <v>42916</v>
      </c>
      <c r="O63" s="2004"/>
      <c r="P63" s="2005"/>
      <c r="Q63" s="2004"/>
      <c r="R63" s="2005"/>
      <c r="S63" s="462"/>
      <c r="T63" s="462">
        <v>1</v>
      </c>
      <c r="U63" s="2004"/>
      <c r="V63" s="2005"/>
      <c r="W63" s="2004"/>
      <c r="X63" s="2005"/>
      <c r="Y63" s="2004"/>
      <c r="Z63" s="2005"/>
      <c r="AA63" s="714">
        <f>SUM(O63:Z63)</f>
        <v>1</v>
      </c>
      <c r="AB63" s="467"/>
      <c r="AC63" s="467"/>
      <c r="AD63" s="467"/>
      <c r="AE63" s="1751"/>
      <c r="AF63" s="1822" t="s">
        <v>76</v>
      </c>
      <c r="AG63" s="1838">
        <v>1</v>
      </c>
    </row>
    <row r="64" spans="1:33" s="95" customFormat="1" ht="71.25" customHeight="1" thickBot="1">
      <c r="A64" s="1996"/>
      <c r="B64" s="1996"/>
      <c r="C64" s="1997"/>
      <c r="D64" s="1559" t="s">
        <v>783</v>
      </c>
      <c r="E64" s="1557" t="s">
        <v>1528</v>
      </c>
      <c r="F64" s="444" t="s">
        <v>784</v>
      </c>
      <c r="G64" s="434" t="s">
        <v>682</v>
      </c>
      <c r="H64" s="461">
        <v>1</v>
      </c>
      <c r="I64" s="444" t="s">
        <v>759</v>
      </c>
      <c r="J64" s="444" t="s">
        <v>699</v>
      </c>
      <c r="K64" s="443">
        <v>0.2</v>
      </c>
      <c r="L64" s="444" t="s">
        <v>66</v>
      </c>
      <c r="M64" s="445">
        <v>42750</v>
      </c>
      <c r="N64" s="445">
        <v>42916</v>
      </c>
      <c r="O64" s="2004"/>
      <c r="P64" s="2005"/>
      <c r="Q64" s="2004"/>
      <c r="R64" s="2005"/>
      <c r="S64" s="462"/>
      <c r="T64" s="462">
        <v>1</v>
      </c>
      <c r="U64" s="2004"/>
      <c r="V64" s="2005"/>
      <c r="W64" s="2004"/>
      <c r="X64" s="2005"/>
      <c r="Y64" s="2004"/>
      <c r="Z64" s="2005"/>
      <c r="AA64" s="714">
        <f>SUM(O64:Z64)</f>
        <v>1</v>
      </c>
      <c r="AB64" s="468"/>
      <c r="AC64" s="468"/>
      <c r="AD64" s="468"/>
      <c r="AE64" s="1745"/>
      <c r="AF64" s="1822" t="s">
        <v>76</v>
      </c>
      <c r="AG64" s="1838" t="s">
        <v>76</v>
      </c>
    </row>
    <row r="65" spans="1:33" s="91" customFormat="1" ht="21" thickBot="1">
      <c r="A65" s="1998" t="s">
        <v>73</v>
      </c>
      <c r="B65" s="1999"/>
      <c r="C65" s="1999"/>
      <c r="D65" s="1999"/>
      <c r="E65" s="1506"/>
      <c r="F65" s="1532"/>
      <c r="G65" s="1529"/>
      <c r="H65" s="1529"/>
      <c r="I65" s="1529"/>
      <c r="J65" s="1529"/>
      <c r="K65" s="865">
        <f>SUM(K62:K64)</f>
        <v>1</v>
      </c>
      <c r="L65" s="1529"/>
      <c r="M65" s="1529"/>
      <c r="N65" s="1529"/>
      <c r="O65" s="1529"/>
      <c r="P65" s="1529"/>
      <c r="Q65" s="1529"/>
      <c r="R65" s="1529"/>
      <c r="S65" s="1529"/>
      <c r="T65" s="1529"/>
      <c r="U65" s="1529"/>
      <c r="V65" s="1529"/>
      <c r="W65" s="1529"/>
      <c r="X65" s="1529"/>
      <c r="Y65" s="1529"/>
      <c r="Z65" s="1530"/>
      <c r="AA65" s="1530"/>
      <c r="AB65" s="1531">
        <f>SUM(AB62:AB64)</f>
        <v>0</v>
      </c>
      <c r="AC65" s="1531">
        <f>SUM(AC62:AC64)</f>
        <v>0</v>
      </c>
      <c r="AD65" s="1531"/>
      <c r="AE65" s="1532"/>
      <c r="AF65" s="1831" t="s">
        <v>76</v>
      </c>
      <c r="AG65" s="1830">
        <f>AVERAGE(AG62:AG64)</f>
        <v>1</v>
      </c>
    </row>
    <row r="66" spans="1:33" s="91" customFormat="1" ht="21" thickBot="1">
      <c r="A66" s="2000" t="s">
        <v>83</v>
      </c>
      <c r="B66" s="2001"/>
      <c r="C66" s="2001"/>
      <c r="D66" s="2001"/>
      <c r="E66" s="1516"/>
      <c r="F66" s="1560"/>
      <c r="G66" s="1561"/>
      <c r="H66" s="1561"/>
      <c r="I66" s="1561"/>
      <c r="J66" s="1562"/>
      <c r="K66" s="1563"/>
      <c r="L66" s="1562"/>
      <c r="M66" s="1562"/>
      <c r="N66" s="1562"/>
      <c r="O66" s="1562"/>
      <c r="P66" s="1562"/>
      <c r="Q66" s="1562"/>
      <c r="R66" s="1562"/>
      <c r="S66" s="1562"/>
      <c r="T66" s="1562"/>
      <c r="U66" s="1562"/>
      <c r="V66" s="1562"/>
      <c r="W66" s="1562"/>
      <c r="X66" s="1562"/>
      <c r="Y66" s="1562"/>
      <c r="Z66" s="1564"/>
      <c r="AA66" s="1564"/>
      <c r="AB66" s="1565">
        <f>SUM(AB65,AB61,AB57,AB47)</f>
        <v>890000000</v>
      </c>
      <c r="AC66" s="1565">
        <f>SUM(AC65,AC61,AC57,AC47)</f>
        <v>0</v>
      </c>
      <c r="AD66" s="1565"/>
      <c r="AE66" s="1566"/>
      <c r="AF66" s="1833">
        <v>1</v>
      </c>
      <c r="AG66" s="1833">
        <v>1</v>
      </c>
    </row>
    <row r="67" spans="1:31" s="82" customFormat="1" ht="13.5" thickBot="1">
      <c r="A67" s="2080"/>
      <c r="B67" s="2081"/>
      <c r="C67" s="2081"/>
      <c r="D67" s="2081"/>
      <c r="E67" s="2081"/>
      <c r="F67" s="2081"/>
      <c r="G67" s="2081"/>
      <c r="H67" s="2081"/>
      <c r="I67" s="2081"/>
      <c r="J67" s="2081"/>
      <c r="K67" s="2081"/>
      <c r="L67" s="2081"/>
      <c r="M67" s="2081"/>
      <c r="N67" s="2081"/>
      <c r="O67" s="2081"/>
      <c r="P67" s="2081"/>
      <c r="Q67" s="2081"/>
      <c r="R67" s="2081"/>
      <c r="S67" s="2081"/>
      <c r="T67" s="2081"/>
      <c r="U67" s="2081"/>
      <c r="V67" s="2081"/>
      <c r="W67" s="2081"/>
      <c r="X67" s="2081"/>
      <c r="Y67" s="2081"/>
      <c r="Z67" s="2081"/>
      <c r="AA67" s="2081"/>
      <c r="AB67" s="2081"/>
      <c r="AC67" s="2081"/>
      <c r="AD67" s="2081"/>
      <c r="AE67" s="2082"/>
    </row>
    <row r="68" spans="1:31" s="91" customFormat="1" ht="24" customHeight="1" thickBot="1">
      <c r="A68" s="1993" t="s">
        <v>7</v>
      </c>
      <c r="B68" s="1994"/>
      <c r="C68" s="1994"/>
      <c r="D68" s="1994"/>
      <c r="E68" s="1516"/>
      <c r="F68" s="1464"/>
      <c r="G68" s="1993" t="s">
        <v>84</v>
      </c>
      <c r="H68" s="1994"/>
      <c r="I68" s="1994"/>
      <c r="J68" s="1994"/>
      <c r="K68" s="1994"/>
      <c r="L68" s="1994"/>
      <c r="M68" s="1994"/>
      <c r="N68" s="1994"/>
      <c r="O68" s="1994"/>
      <c r="P68" s="1994"/>
      <c r="Q68" s="1994"/>
      <c r="R68" s="1994"/>
      <c r="S68" s="1994"/>
      <c r="T68" s="1994"/>
      <c r="U68" s="1994"/>
      <c r="V68" s="1994"/>
      <c r="W68" s="1994"/>
      <c r="X68" s="1994"/>
      <c r="Y68" s="1994"/>
      <c r="Z68" s="1994"/>
      <c r="AA68" s="1994"/>
      <c r="AB68" s="1994"/>
      <c r="AC68" s="1994"/>
      <c r="AD68" s="1994"/>
      <c r="AE68" s="1995"/>
    </row>
    <row r="69" spans="1:31" s="82" customFormat="1" ht="14.25" customHeight="1" thickBot="1">
      <c r="A69" s="2011"/>
      <c r="B69" s="2012"/>
      <c r="C69" s="2012"/>
      <c r="D69" s="2012"/>
      <c r="E69" s="2012"/>
      <c r="F69" s="2012"/>
      <c r="G69" s="2012"/>
      <c r="H69" s="2012"/>
      <c r="I69" s="2012"/>
      <c r="J69" s="2012"/>
      <c r="K69" s="2012"/>
      <c r="L69" s="2012"/>
      <c r="M69" s="2012"/>
      <c r="N69" s="2012"/>
      <c r="O69" s="2012"/>
      <c r="P69" s="2012"/>
      <c r="Q69" s="2012"/>
      <c r="R69" s="2012"/>
      <c r="S69" s="2012"/>
      <c r="T69" s="2012"/>
      <c r="U69" s="2012"/>
      <c r="V69" s="2012"/>
      <c r="W69" s="2012"/>
      <c r="X69" s="2012"/>
      <c r="Y69" s="2012"/>
      <c r="Z69" s="2012"/>
      <c r="AA69" s="2012"/>
      <c r="AB69" s="2012"/>
      <c r="AC69" s="2012"/>
      <c r="AD69" s="2012"/>
      <c r="AE69" s="2013"/>
    </row>
    <row r="70" spans="1:33" s="93" customFormat="1" ht="39" customHeight="1" thickBot="1">
      <c r="A70" s="896" t="s">
        <v>9</v>
      </c>
      <c r="B70" s="846" t="s">
        <v>10</v>
      </c>
      <c r="C70" s="896" t="s">
        <v>11</v>
      </c>
      <c r="D70" s="846"/>
      <c r="E70" s="1720"/>
      <c r="F70" s="871"/>
      <c r="G70" s="857" t="s">
        <v>13</v>
      </c>
      <c r="H70" s="857" t="s">
        <v>14</v>
      </c>
      <c r="I70" s="857" t="s">
        <v>15</v>
      </c>
      <c r="J70" s="857" t="s">
        <v>16</v>
      </c>
      <c r="K70" s="874" t="s">
        <v>17</v>
      </c>
      <c r="L70" s="857" t="s">
        <v>86</v>
      </c>
      <c r="M70" s="857" t="s">
        <v>19</v>
      </c>
      <c r="N70" s="857" t="s">
        <v>20</v>
      </c>
      <c r="O70" s="875" t="s">
        <v>21</v>
      </c>
      <c r="P70" s="875" t="s">
        <v>22</v>
      </c>
      <c r="Q70" s="875" t="s">
        <v>23</v>
      </c>
      <c r="R70" s="875" t="s">
        <v>24</v>
      </c>
      <c r="S70" s="875" t="s">
        <v>25</v>
      </c>
      <c r="T70" s="875" t="s">
        <v>26</v>
      </c>
      <c r="U70" s="875" t="s">
        <v>27</v>
      </c>
      <c r="V70" s="875" t="s">
        <v>28</v>
      </c>
      <c r="W70" s="875" t="s">
        <v>29</v>
      </c>
      <c r="X70" s="875" t="s">
        <v>30</v>
      </c>
      <c r="Y70" s="875" t="s">
        <v>31</v>
      </c>
      <c r="Z70" s="876" t="s">
        <v>32</v>
      </c>
      <c r="AA70" s="877" t="s">
        <v>33</v>
      </c>
      <c r="AB70" s="878" t="s">
        <v>34</v>
      </c>
      <c r="AC70" s="856" t="s">
        <v>300</v>
      </c>
      <c r="AD70" s="856" t="s">
        <v>1384</v>
      </c>
      <c r="AE70" s="857" t="s">
        <v>87</v>
      </c>
      <c r="AF70" s="1826" t="s">
        <v>1774</v>
      </c>
      <c r="AG70" s="1826" t="s">
        <v>1775</v>
      </c>
    </row>
    <row r="71" spans="1:33" s="95" customFormat="1" ht="60" customHeight="1" thickBot="1">
      <c r="A71" s="1466">
        <v>1</v>
      </c>
      <c r="B71" s="1466" t="s">
        <v>93</v>
      </c>
      <c r="C71" s="1467" t="s">
        <v>94</v>
      </c>
      <c r="D71" s="858"/>
      <c r="E71" s="1503" t="s">
        <v>1529</v>
      </c>
      <c r="F71" s="1439" t="s">
        <v>1716</v>
      </c>
      <c r="G71" s="540" t="s">
        <v>1720</v>
      </c>
      <c r="H71" s="541">
        <v>2</v>
      </c>
      <c r="I71" s="542" t="s">
        <v>1728</v>
      </c>
      <c r="J71" s="469" t="s">
        <v>786</v>
      </c>
      <c r="K71" s="548">
        <v>1</v>
      </c>
      <c r="L71" s="1440" t="s">
        <v>1718</v>
      </c>
      <c r="M71" s="1441">
        <v>42736</v>
      </c>
      <c r="N71" s="1441">
        <v>43100</v>
      </c>
      <c r="O71" s="1277"/>
      <c r="P71" s="1277"/>
      <c r="Q71" s="1277">
        <v>2</v>
      </c>
      <c r="R71" s="1277"/>
      <c r="S71" s="1277"/>
      <c r="T71" s="1277"/>
      <c r="U71" s="1277"/>
      <c r="V71" s="1277"/>
      <c r="W71" s="1277"/>
      <c r="X71" s="1277"/>
      <c r="Y71" s="1277"/>
      <c r="Z71" s="1277"/>
      <c r="AA71" s="547">
        <f>SUM(O71:Y71)</f>
        <v>2</v>
      </c>
      <c r="AB71" s="447">
        <v>0</v>
      </c>
      <c r="AC71" s="447"/>
      <c r="AD71" s="447"/>
      <c r="AE71" s="1746"/>
      <c r="AF71" s="1822" t="s">
        <v>76</v>
      </c>
      <c r="AG71" s="1838" t="s">
        <v>76</v>
      </c>
    </row>
    <row r="72" spans="1:33" s="29" customFormat="1" ht="19.5" customHeight="1" thickBot="1">
      <c r="A72" s="2014" t="s">
        <v>73</v>
      </c>
      <c r="B72" s="2015"/>
      <c r="C72" s="2015"/>
      <c r="D72" s="2015"/>
      <c r="E72" s="1567"/>
      <c r="F72" s="1568"/>
      <c r="G72" s="1569"/>
      <c r="H72" s="1570"/>
      <c r="I72" s="1570"/>
      <c r="J72" s="1570"/>
      <c r="K72" s="1571">
        <f>SUM(K71:K71)</f>
        <v>1</v>
      </c>
      <c r="L72" s="1570"/>
      <c r="M72" s="1570"/>
      <c r="N72" s="1572"/>
      <c r="O72" s="1570"/>
      <c r="P72" s="1570"/>
      <c r="Q72" s="1570"/>
      <c r="R72" s="1570"/>
      <c r="S72" s="1570"/>
      <c r="T72" s="1570"/>
      <c r="U72" s="1570"/>
      <c r="V72" s="1570"/>
      <c r="W72" s="1570"/>
      <c r="X72" s="1570"/>
      <c r="Y72" s="1570"/>
      <c r="Z72" s="1570"/>
      <c r="AA72" s="1570"/>
      <c r="AB72" s="1573">
        <f>SUM(AB71)</f>
        <v>0</v>
      </c>
      <c r="AC72" s="1570"/>
      <c r="AD72" s="1570"/>
      <c r="AE72" s="1574"/>
      <c r="AF72" s="1810" t="s">
        <v>76</v>
      </c>
      <c r="AG72" s="1810" t="s">
        <v>76</v>
      </c>
    </row>
    <row r="73" spans="1:33" s="95" customFormat="1" ht="81.75" customHeight="1">
      <c r="A73" s="1996">
        <v>2</v>
      </c>
      <c r="B73" s="2016" t="s">
        <v>142</v>
      </c>
      <c r="C73" s="2017" t="s">
        <v>226</v>
      </c>
      <c r="D73" s="391"/>
      <c r="E73" s="1503" t="s">
        <v>1530</v>
      </c>
      <c r="F73" s="444" t="s">
        <v>391</v>
      </c>
      <c r="G73" s="278" t="s">
        <v>785</v>
      </c>
      <c r="H73" s="1575">
        <v>1</v>
      </c>
      <c r="I73" s="281" t="s">
        <v>678</v>
      </c>
      <c r="J73" s="469" t="s">
        <v>786</v>
      </c>
      <c r="K73" s="470">
        <v>0.17</v>
      </c>
      <c r="L73" s="438" t="s">
        <v>787</v>
      </c>
      <c r="M73" s="439">
        <v>42750</v>
      </c>
      <c r="N73" s="445">
        <v>43099</v>
      </c>
      <c r="O73" s="1517">
        <v>1</v>
      </c>
      <c r="P73" s="1517">
        <v>1</v>
      </c>
      <c r="Q73" s="1517">
        <v>1</v>
      </c>
      <c r="R73" s="1517">
        <v>1</v>
      </c>
      <c r="S73" s="1517">
        <v>1</v>
      </c>
      <c r="T73" s="1517">
        <v>1</v>
      </c>
      <c r="U73" s="1517">
        <v>1</v>
      </c>
      <c r="V73" s="1517">
        <v>1</v>
      </c>
      <c r="W73" s="1517">
        <v>1</v>
      </c>
      <c r="X73" s="1517">
        <v>1</v>
      </c>
      <c r="Y73" s="1517">
        <v>1</v>
      </c>
      <c r="Z73" s="1517">
        <v>1</v>
      </c>
      <c r="AA73" s="1519">
        <v>1</v>
      </c>
      <c r="AB73" s="447">
        <v>0</v>
      </c>
      <c r="AC73" s="447"/>
      <c r="AD73" s="447"/>
      <c r="AE73" s="1745"/>
      <c r="AF73" s="1822">
        <v>1</v>
      </c>
      <c r="AG73" s="1838">
        <v>1</v>
      </c>
    </row>
    <row r="74" spans="1:33" s="95" customFormat="1" ht="50.25" customHeight="1" thickBot="1">
      <c r="A74" s="1996"/>
      <c r="B74" s="2016"/>
      <c r="C74" s="2018"/>
      <c r="D74" s="391"/>
      <c r="E74" s="1503" t="s">
        <v>1531</v>
      </c>
      <c r="F74" s="444" t="s">
        <v>148</v>
      </c>
      <c r="G74" s="278" t="s">
        <v>788</v>
      </c>
      <c r="H74" s="277">
        <v>1</v>
      </c>
      <c r="I74" s="281" t="s">
        <v>680</v>
      </c>
      <c r="J74" s="469" t="s">
        <v>786</v>
      </c>
      <c r="K74" s="470">
        <v>0.17</v>
      </c>
      <c r="L74" s="438" t="s">
        <v>787</v>
      </c>
      <c r="M74" s="439">
        <v>42750</v>
      </c>
      <c r="N74" s="445">
        <v>43099</v>
      </c>
      <c r="O74" s="1517">
        <v>1</v>
      </c>
      <c r="P74" s="1517">
        <v>1</v>
      </c>
      <c r="Q74" s="1517">
        <v>1</v>
      </c>
      <c r="R74" s="1517">
        <v>1</v>
      </c>
      <c r="S74" s="1517">
        <v>1</v>
      </c>
      <c r="T74" s="1517">
        <v>1</v>
      </c>
      <c r="U74" s="1517">
        <v>1</v>
      </c>
      <c r="V74" s="1517">
        <v>1</v>
      </c>
      <c r="W74" s="1517">
        <v>1</v>
      </c>
      <c r="X74" s="1517">
        <v>1</v>
      </c>
      <c r="Y74" s="1517">
        <v>1</v>
      </c>
      <c r="Z74" s="1517">
        <v>1</v>
      </c>
      <c r="AA74" s="1519">
        <v>1</v>
      </c>
      <c r="AB74" s="447">
        <v>0</v>
      </c>
      <c r="AC74" s="447"/>
      <c r="AD74" s="447"/>
      <c r="AE74" s="1745"/>
      <c r="AF74" s="1822">
        <v>1</v>
      </c>
      <c r="AG74" s="1838">
        <v>1</v>
      </c>
    </row>
    <row r="75" spans="1:33" s="95" customFormat="1" ht="51">
      <c r="A75" s="1996"/>
      <c r="B75" s="2016"/>
      <c r="C75" s="2019" t="s">
        <v>88</v>
      </c>
      <c r="D75" s="879"/>
      <c r="E75" s="1503" t="s">
        <v>1532</v>
      </c>
      <c r="F75" s="444" t="s">
        <v>152</v>
      </c>
      <c r="G75" s="278" t="s">
        <v>789</v>
      </c>
      <c r="H75" s="471">
        <v>6</v>
      </c>
      <c r="I75" s="281" t="s">
        <v>790</v>
      </c>
      <c r="J75" s="469" t="s">
        <v>786</v>
      </c>
      <c r="K75" s="470">
        <v>0.16</v>
      </c>
      <c r="L75" s="438" t="s">
        <v>791</v>
      </c>
      <c r="M75" s="439">
        <v>42750</v>
      </c>
      <c r="N75" s="445">
        <v>43099</v>
      </c>
      <c r="O75" s="2078">
        <v>1</v>
      </c>
      <c r="P75" s="2079"/>
      <c r="Q75" s="2078">
        <v>1</v>
      </c>
      <c r="R75" s="2079"/>
      <c r="S75" s="2078">
        <v>1</v>
      </c>
      <c r="T75" s="2079"/>
      <c r="U75" s="2078">
        <v>1</v>
      </c>
      <c r="V75" s="2079"/>
      <c r="W75" s="2078">
        <v>1</v>
      </c>
      <c r="X75" s="2079"/>
      <c r="Y75" s="2078">
        <v>1</v>
      </c>
      <c r="Z75" s="2079"/>
      <c r="AA75" s="715">
        <f>SUM(O75:Y75)</f>
        <v>6</v>
      </c>
      <c r="AB75" s="447">
        <v>0</v>
      </c>
      <c r="AC75" s="447"/>
      <c r="AD75" s="447"/>
      <c r="AE75" s="1745"/>
      <c r="AF75" s="1822">
        <v>1</v>
      </c>
      <c r="AG75" s="1838">
        <v>1</v>
      </c>
    </row>
    <row r="76" spans="1:33" s="95" customFormat="1" ht="51">
      <c r="A76" s="1996"/>
      <c r="B76" s="2016"/>
      <c r="C76" s="2017"/>
      <c r="D76" s="393"/>
      <c r="E76" s="1503" t="s">
        <v>1533</v>
      </c>
      <c r="F76" s="444" t="s">
        <v>679</v>
      </c>
      <c r="G76" s="278" t="s">
        <v>715</v>
      </c>
      <c r="H76" s="471">
        <v>6</v>
      </c>
      <c r="I76" s="281" t="s">
        <v>792</v>
      </c>
      <c r="J76" s="469" t="s">
        <v>786</v>
      </c>
      <c r="K76" s="470">
        <v>0.16</v>
      </c>
      <c r="L76" s="438" t="s">
        <v>791</v>
      </c>
      <c r="M76" s="439">
        <v>42750</v>
      </c>
      <c r="N76" s="445">
        <v>43099</v>
      </c>
      <c r="O76" s="472"/>
      <c r="P76" s="472">
        <v>1</v>
      </c>
      <c r="Q76" s="472"/>
      <c r="R76" s="472">
        <v>1</v>
      </c>
      <c r="S76" s="472"/>
      <c r="T76" s="472">
        <v>1</v>
      </c>
      <c r="U76" s="472"/>
      <c r="V76" s="472">
        <v>1</v>
      </c>
      <c r="W76" s="472"/>
      <c r="X76" s="472">
        <v>1</v>
      </c>
      <c r="Y76" s="472"/>
      <c r="Z76" s="472">
        <v>1</v>
      </c>
      <c r="AA76" s="715">
        <f>SUM(O76:Z76)</f>
        <v>6</v>
      </c>
      <c r="AB76" s="447">
        <v>0</v>
      </c>
      <c r="AC76" s="447"/>
      <c r="AD76" s="447"/>
      <c r="AE76" s="1745"/>
      <c r="AF76" s="1825">
        <v>1</v>
      </c>
      <c r="AG76" s="1838">
        <v>1</v>
      </c>
    </row>
    <row r="77" spans="1:33" s="95" customFormat="1" ht="51">
      <c r="A77" s="1996"/>
      <c r="B77" s="2016"/>
      <c r="C77" s="2017"/>
      <c r="D77" s="393"/>
      <c r="E77" s="1503" t="s">
        <v>1534</v>
      </c>
      <c r="F77" s="444" t="s">
        <v>157</v>
      </c>
      <c r="G77" s="278" t="s">
        <v>793</v>
      </c>
      <c r="H77" s="473">
        <v>1</v>
      </c>
      <c r="I77" s="281" t="s">
        <v>794</v>
      </c>
      <c r="J77" s="469" t="s">
        <v>786</v>
      </c>
      <c r="K77" s="470">
        <v>0.17</v>
      </c>
      <c r="L77" s="438" t="s">
        <v>795</v>
      </c>
      <c r="M77" s="439">
        <v>42750</v>
      </c>
      <c r="N77" s="445">
        <v>43099</v>
      </c>
      <c r="O77" s="1517">
        <v>1</v>
      </c>
      <c r="P77" s="1517">
        <v>1</v>
      </c>
      <c r="Q77" s="1517">
        <v>1</v>
      </c>
      <c r="R77" s="1517">
        <v>1</v>
      </c>
      <c r="S77" s="1517">
        <v>1</v>
      </c>
      <c r="T77" s="1517">
        <v>1</v>
      </c>
      <c r="U77" s="1517">
        <v>1</v>
      </c>
      <c r="V77" s="1517">
        <v>1</v>
      </c>
      <c r="W77" s="1517">
        <v>1</v>
      </c>
      <c r="X77" s="1517">
        <v>1</v>
      </c>
      <c r="Y77" s="1517">
        <v>1</v>
      </c>
      <c r="Z77" s="1517">
        <v>1</v>
      </c>
      <c r="AA77" s="1519">
        <v>1</v>
      </c>
      <c r="AB77" s="447">
        <v>0</v>
      </c>
      <c r="AC77" s="447"/>
      <c r="AD77" s="447"/>
      <c r="AE77" s="1745"/>
      <c r="AF77" s="1825">
        <v>1</v>
      </c>
      <c r="AG77" s="1838">
        <v>1</v>
      </c>
    </row>
    <row r="78" spans="1:33" s="95" customFormat="1" ht="72.75" customHeight="1" thickBot="1">
      <c r="A78" s="1996"/>
      <c r="B78" s="2016"/>
      <c r="C78" s="2017"/>
      <c r="D78" s="393"/>
      <c r="E78" s="1503" t="s">
        <v>1535</v>
      </c>
      <c r="F78" s="1439" t="s">
        <v>1717</v>
      </c>
      <c r="G78" s="1442" t="s">
        <v>788</v>
      </c>
      <c r="H78" s="541">
        <v>6</v>
      </c>
      <c r="I78" s="1443" t="s">
        <v>1719</v>
      </c>
      <c r="J78" s="469" t="s">
        <v>786</v>
      </c>
      <c r="K78" s="544">
        <v>0.16666666666666666</v>
      </c>
      <c r="L78" s="1444" t="s">
        <v>294</v>
      </c>
      <c r="M78" s="1441">
        <v>42736</v>
      </c>
      <c r="N78" s="1441">
        <v>43100</v>
      </c>
      <c r="O78" s="1277"/>
      <c r="P78" s="1277"/>
      <c r="Q78" s="1277">
        <v>2</v>
      </c>
      <c r="R78" s="1277"/>
      <c r="S78" s="1277"/>
      <c r="T78" s="1277"/>
      <c r="U78" s="1277">
        <v>2</v>
      </c>
      <c r="V78" s="1277"/>
      <c r="W78" s="1277"/>
      <c r="X78" s="1277"/>
      <c r="Y78" s="1277"/>
      <c r="Z78" s="1277">
        <v>2</v>
      </c>
      <c r="AA78" s="547">
        <f>SUM(O78:Z78)</f>
        <v>6</v>
      </c>
      <c r="AB78" s="447">
        <v>0</v>
      </c>
      <c r="AC78" s="447"/>
      <c r="AD78" s="447"/>
      <c r="AE78" s="1745"/>
      <c r="AF78" s="1825">
        <v>1</v>
      </c>
      <c r="AG78" s="1838">
        <v>1</v>
      </c>
    </row>
    <row r="79" spans="1:33" s="91" customFormat="1" ht="24" customHeight="1" thickBot="1">
      <c r="A79" s="2006" t="s">
        <v>73</v>
      </c>
      <c r="B79" s="2007"/>
      <c r="C79" s="2007"/>
      <c r="D79" s="2007"/>
      <c r="E79" s="398"/>
      <c r="F79" s="864"/>
      <c r="G79" s="864"/>
      <c r="H79" s="864"/>
      <c r="I79" s="864"/>
      <c r="J79" s="880"/>
      <c r="K79" s="865">
        <f>SUM(K73:K78)</f>
        <v>0.9966666666666667</v>
      </c>
      <c r="L79" s="864"/>
      <c r="M79" s="433"/>
      <c r="N79" s="881"/>
      <c r="O79" s="882"/>
      <c r="P79" s="882"/>
      <c r="Q79" s="882"/>
      <c r="R79" s="882"/>
      <c r="S79" s="882"/>
      <c r="T79" s="882"/>
      <c r="U79" s="882"/>
      <c r="V79" s="882"/>
      <c r="W79" s="882"/>
      <c r="X79" s="882"/>
      <c r="Y79" s="882"/>
      <c r="Z79" s="882"/>
      <c r="AA79" s="882"/>
      <c r="AB79" s="883">
        <f>SUM(AB73:AB78)</f>
        <v>0</v>
      </c>
      <c r="AC79" s="884"/>
      <c r="AD79" s="884"/>
      <c r="AE79" s="885"/>
      <c r="AF79" s="1836">
        <f>AVERAGE(AF73:AF78)</f>
        <v>1</v>
      </c>
      <c r="AG79" s="1834">
        <f>AVERAGE(AG73:AG78)</f>
        <v>1</v>
      </c>
    </row>
    <row r="80" spans="1:33" s="91" customFormat="1" ht="23.25" customHeight="1" thickBot="1">
      <c r="A80" s="2008" t="s">
        <v>83</v>
      </c>
      <c r="B80" s="2009"/>
      <c r="C80" s="2009"/>
      <c r="D80" s="2009"/>
      <c r="E80" s="396"/>
      <c r="F80" s="2008"/>
      <c r="G80" s="2009"/>
      <c r="H80" s="2009"/>
      <c r="I80" s="2010"/>
      <c r="J80" s="866"/>
      <c r="K80" s="867"/>
      <c r="L80" s="866"/>
      <c r="M80" s="866"/>
      <c r="N80" s="866"/>
      <c r="O80" s="1367"/>
      <c r="P80" s="1367"/>
      <c r="Q80" s="1367"/>
      <c r="R80" s="1367"/>
      <c r="S80" s="1367"/>
      <c r="T80" s="1367"/>
      <c r="U80" s="1367"/>
      <c r="V80" s="1367"/>
      <c r="W80" s="1367"/>
      <c r="X80" s="1367"/>
      <c r="Y80" s="1367"/>
      <c r="Z80" s="868"/>
      <c r="AA80" s="868"/>
      <c r="AB80" s="92"/>
      <c r="AC80" s="886">
        <f>+AC22+AC21</f>
        <v>0</v>
      </c>
      <c r="AD80" s="371"/>
      <c r="AE80" s="887" t="s">
        <v>33</v>
      </c>
      <c r="AF80" s="1837">
        <v>1</v>
      </c>
      <c r="AG80" s="1835">
        <v>1</v>
      </c>
    </row>
    <row r="81" spans="1:33" s="90" customFormat="1" ht="24" customHeight="1" thickBot="1">
      <c r="A81" s="1973" t="s">
        <v>297</v>
      </c>
      <c r="B81" s="1974"/>
      <c r="C81" s="1974"/>
      <c r="D81" s="1974"/>
      <c r="E81" s="888"/>
      <c r="F81" s="889"/>
      <c r="G81" s="889"/>
      <c r="H81" s="890"/>
      <c r="I81" s="889"/>
      <c r="J81" s="889"/>
      <c r="K81" s="891"/>
      <c r="L81" s="889"/>
      <c r="M81" s="892"/>
      <c r="N81" s="892"/>
      <c r="O81" s="889"/>
      <c r="P81" s="889"/>
      <c r="Q81" s="889"/>
      <c r="R81" s="889"/>
      <c r="S81" s="889"/>
      <c r="T81" s="889"/>
      <c r="U81" s="889"/>
      <c r="V81" s="889"/>
      <c r="W81" s="889"/>
      <c r="X81" s="889"/>
      <c r="Y81" s="889"/>
      <c r="Z81" s="893"/>
      <c r="AA81" s="894"/>
      <c r="AB81" s="895">
        <f>SUM(AB80,AB66,AB37)</f>
        <v>890000000</v>
      </c>
      <c r="AC81" s="895">
        <f>+AC80</f>
        <v>0</v>
      </c>
      <c r="AD81" s="895">
        <f>+AD22+AD21</f>
        <v>63439407</v>
      </c>
      <c r="AE81" s="1721">
        <f>+AD81+AC81</f>
        <v>63439407</v>
      </c>
      <c r="AF81" s="1752">
        <v>1</v>
      </c>
      <c r="AG81" s="1752">
        <v>1</v>
      </c>
    </row>
    <row r="82" spans="5:29" ht="12.75">
      <c r="E82" s="842"/>
      <c r="AC82" s="475">
        <v>743012500</v>
      </c>
    </row>
  </sheetData>
  <sheetProtection/>
  <mergeCells count="211">
    <mergeCell ref="Q64:R64"/>
    <mergeCell ref="U64:V64"/>
    <mergeCell ref="W64:X64"/>
    <mergeCell ref="S59:T59"/>
    <mergeCell ref="Q62:R62"/>
    <mergeCell ref="S62:T62"/>
    <mergeCell ref="U62:V62"/>
    <mergeCell ref="W62:X62"/>
    <mergeCell ref="Q59:R59"/>
    <mergeCell ref="A67:AE67"/>
    <mergeCell ref="W59:X59"/>
    <mergeCell ref="W60:X60"/>
    <mergeCell ref="O59:P59"/>
    <mergeCell ref="O60:P60"/>
    <mergeCell ref="Q60:R60"/>
    <mergeCell ref="O62:P62"/>
    <mergeCell ref="S60:T60"/>
    <mergeCell ref="U60:V60"/>
    <mergeCell ref="O64:P64"/>
    <mergeCell ref="Y75:Z75"/>
    <mergeCell ref="O63:P63"/>
    <mergeCell ref="Q63:R63"/>
    <mergeCell ref="U63:V63"/>
    <mergeCell ref="W63:X63"/>
    <mergeCell ref="O75:P75"/>
    <mergeCell ref="Q75:R75"/>
    <mergeCell ref="S75:T75"/>
    <mergeCell ref="U75:V75"/>
    <mergeCell ref="W75:X75"/>
    <mergeCell ref="W29:X29"/>
    <mergeCell ref="O32:P32"/>
    <mergeCell ref="Q32:R32"/>
    <mergeCell ref="S56:T56"/>
    <mergeCell ref="U56:V56"/>
    <mergeCell ref="W56:X56"/>
    <mergeCell ref="O46:P46"/>
    <mergeCell ref="S46:T46"/>
    <mergeCell ref="O51:P51"/>
    <mergeCell ref="Q51:R51"/>
    <mergeCell ref="O26:P26"/>
    <mergeCell ref="Q26:R26"/>
    <mergeCell ref="S26:T26"/>
    <mergeCell ref="W26:X26"/>
    <mergeCell ref="U59:V59"/>
    <mergeCell ref="O52:P52"/>
    <mergeCell ref="Q52:R52"/>
    <mergeCell ref="S52:T52"/>
    <mergeCell ref="U52:V52"/>
    <mergeCell ref="W52:X52"/>
    <mergeCell ref="S32:T32"/>
    <mergeCell ref="W32:X32"/>
    <mergeCell ref="Y26:Z26"/>
    <mergeCell ref="O28:P28"/>
    <mergeCell ref="Q28:R28"/>
    <mergeCell ref="S28:T28"/>
    <mergeCell ref="U28:V28"/>
    <mergeCell ref="W28:X28"/>
    <mergeCell ref="Y32:Z32"/>
    <mergeCell ref="O29:P29"/>
    <mergeCell ref="S29:T29"/>
    <mergeCell ref="W16:X16"/>
    <mergeCell ref="Y16:Z16"/>
    <mergeCell ref="O21:P21"/>
    <mergeCell ref="Q21:R21"/>
    <mergeCell ref="S21:T21"/>
    <mergeCell ref="U21:V21"/>
    <mergeCell ref="W21:X21"/>
    <mergeCell ref="Y21:Z21"/>
    <mergeCell ref="Y17:Z17"/>
    <mergeCell ref="Y18:Z18"/>
    <mergeCell ref="A7:AE7"/>
    <mergeCell ref="A8:AE8"/>
    <mergeCell ref="A9:AE9"/>
    <mergeCell ref="A11:D11"/>
    <mergeCell ref="G11:AE11"/>
    <mergeCell ref="A13:D13"/>
    <mergeCell ref="G13:AE13"/>
    <mergeCell ref="A16:A22"/>
    <mergeCell ref="B16:B22"/>
    <mergeCell ref="A1:C4"/>
    <mergeCell ref="A5:AE5"/>
    <mergeCell ref="A6:AE6"/>
    <mergeCell ref="AE1:AE4"/>
    <mergeCell ref="AD1:AD4"/>
    <mergeCell ref="F1:AC2"/>
    <mergeCell ref="F3:AC4"/>
    <mergeCell ref="C18:C20"/>
    <mergeCell ref="O18:P18"/>
    <mergeCell ref="Q18:R18"/>
    <mergeCell ref="S18:T18"/>
    <mergeCell ref="U18:V18"/>
    <mergeCell ref="U20:V20"/>
    <mergeCell ref="U19:V19"/>
    <mergeCell ref="W19:X19"/>
    <mergeCell ref="O20:P20"/>
    <mergeCell ref="Q20:R20"/>
    <mergeCell ref="S20:T20"/>
    <mergeCell ref="O17:P17"/>
    <mergeCell ref="Q17:R17"/>
    <mergeCell ref="S17:T17"/>
    <mergeCell ref="U17:V17"/>
    <mergeCell ref="W20:X20"/>
    <mergeCell ref="O16:P16"/>
    <mergeCell ref="Q16:R16"/>
    <mergeCell ref="W17:X17"/>
    <mergeCell ref="S16:T16"/>
    <mergeCell ref="U16:V16"/>
    <mergeCell ref="Y19:Z19"/>
    <mergeCell ref="W18:X18"/>
    <mergeCell ref="O19:P19"/>
    <mergeCell ref="Q19:R19"/>
    <mergeCell ref="S19:T19"/>
    <mergeCell ref="Y20:Z20"/>
    <mergeCell ref="B24:B26"/>
    <mergeCell ref="O22:P22"/>
    <mergeCell ref="Q22:R22"/>
    <mergeCell ref="S22:T22"/>
    <mergeCell ref="U22:V22"/>
    <mergeCell ref="W22:X22"/>
    <mergeCell ref="O25:P25"/>
    <mergeCell ref="Q25:R25"/>
    <mergeCell ref="C24:C25"/>
    <mergeCell ref="A23:D23"/>
    <mergeCell ref="Y22:Z22"/>
    <mergeCell ref="O24:P24"/>
    <mergeCell ref="Q24:R24"/>
    <mergeCell ref="S24:T24"/>
    <mergeCell ref="W24:X24"/>
    <mergeCell ref="Y24:Z24"/>
    <mergeCell ref="A24:A26"/>
    <mergeCell ref="U25:V25"/>
    <mergeCell ref="W25:X25"/>
    <mergeCell ref="A31:D31"/>
    <mergeCell ref="F31:I31"/>
    <mergeCell ref="A32:A35"/>
    <mergeCell ref="B32:B35"/>
    <mergeCell ref="C32:C35"/>
    <mergeCell ref="A27:D27"/>
    <mergeCell ref="F27:I27"/>
    <mergeCell ref="A28:A30"/>
    <mergeCell ref="B28:B30"/>
    <mergeCell ref="C29:C30"/>
    <mergeCell ref="A48:A56"/>
    <mergeCell ref="B48:B56"/>
    <mergeCell ref="C48:C56"/>
    <mergeCell ref="A38:AE38"/>
    <mergeCell ref="A39:D39"/>
    <mergeCell ref="G39:AE39"/>
    <mergeCell ref="A42:A46"/>
    <mergeCell ref="B42:B46"/>
    <mergeCell ref="C43:C46"/>
    <mergeCell ref="D44:D45"/>
    <mergeCell ref="A58:A60"/>
    <mergeCell ref="B58:B60"/>
    <mergeCell ref="U46:V46"/>
    <mergeCell ref="W46:X46"/>
    <mergeCell ref="Y46:Z46"/>
    <mergeCell ref="O55:P55"/>
    <mergeCell ref="Q55:R55"/>
    <mergeCell ref="S55:T55"/>
    <mergeCell ref="Y55:Z55"/>
    <mergeCell ref="O49:P49"/>
    <mergeCell ref="A36:D36"/>
    <mergeCell ref="F36:I36"/>
    <mergeCell ref="A37:D37"/>
    <mergeCell ref="F37:I37"/>
    <mergeCell ref="Y48:Z48"/>
    <mergeCell ref="W48:X48"/>
    <mergeCell ref="U48:V48"/>
    <mergeCell ref="O48:P48"/>
    <mergeCell ref="Q48:R48"/>
    <mergeCell ref="A47:D47"/>
    <mergeCell ref="W49:X49"/>
    <mergeCell ref="Y49:Z49"/>
    <mergeCell ref="O50:P50"/>
    <mergeCell ref="Q50:R50"/>
    <mergeCell ref="S50:T50"/>
    <mergeCell ref="W50:X50"/>
    <mergeCell ref="Y50:Z50"/>
    <mergeCell ref="S49:T49"/>
    <mergeCell ref="U49:V49"/>
    <mergeCell ref="S51:T51"/>
    <mergeCell ref="U51:V51"/>
    <mergeCell ref="W51:X51"/>
    <mergeCell ref="Y51:Z51"/>
    <mergeCell ref="C58:C60"/>
    <mergeCell ref="A61:D61"/>
    <mergeCell ref="Y56:Z56"/>
    <mergeCell ref="O56:P56"/>
    <mergeCell ref="Q56:R56"/>
    <mergeCell ref="A57:D57"/>
    <mergeCell ref="A81:D81"/>
    <mergeCell ref="A79:D79"/>
    <mergeCell ref="A80:D80"/>
    <mergeCell ref="F80:I80"/>
    <mergeCell ref="A69:AE69"/>
    <mergeCell ref="A72:D72"/>
    <mergeCell ref="A73:A78"/>
    <mergeCell ref="B73:B78"/>
    <mergeCell ref="C73:C74"/>
    <mergeCell ref="C75:C78"/>
    <mergeCell ref="A68:D68"/>
    <mergeCell ref="G68:AE68"/>
    <mergeCell ref="A62:A64"/>
    <mergeCell ref="B62:B64"/>
    <mergeCell ref="C62:C64"/>
    <mergeCell ref="A65:D65"/>
    <mergeCell ref="A66:D66"/>
    <mergeCell ref="D62:D63"/>
    <mergeCell ref="Y64:Z64"/>
    <mergeCell ref="Y63:Z63"/>
  </mergeCells>
  <printOptions/>
  <pageMargins left="0.7" right="0.7" top="0.75" bottom="0.75" header="0.3" footer="0.3"/>
  <pageSetup horizontalDpi="600" verticalDpi="600" orientation="landscape" scale="22" r:id="rId4"/>
  <rowBreaks count="2" manualBreakCount="2">
    <brk id="46" max="32" man="1"/>
    <brk id="66" max="32" man="1"/>
  </rowBreaks>
  <drawing r:id="rId3"/>
  <legacyDrawing r:id="rId2"/>
</worksheet>
</file>

<file path=xl/worksheets/sheet3.xml><?xml version="1.0" encoding="utf-8"?>
<worksheet xmlns="http://schemas.openxmlformats.org/spreadsheetml/2006/main" xmlns:r="http://schemas.openxmlformats.org/officeDocument/2006/relationships">
  <sheetPr>
    <tabColor theme="5" tint="-0.24997000396251678"/>
  </sheetPr>
  <dimension ref="A1:CF81"/>
  <sheetViews>
    <sheetView view="pageBreakPreview" zoomScale="60" zoomScaleNormal="40" zoomScalePageLayoutView="0" workbookViewId="0" topLeftCell="A1">
      <pane xSplit="9" ySplit="9" topLeftCell="J61" activePane="bottomRight" state="frozen"/>
      <selection pane="topLeft" activeCell="A1" sqref="A1"/>
      <selection pane="topRight" activeCell="J1" sqref="J1"/>
      <selection pane="bottomLeft" activeCell="A10" sqref="A10"/>
      <selection pane="bottomRight" activeCell="I72" activeCellId="1" sqref="I70 I72:I77"/>
    </sheetView>
  </sheetViews>
  <sheetFormatPr defaultColWidth="11.421875" defaultRowHeight="15"/>
  <cols>
    <col min="1" max="1" width="4.8515625" style="45" bestFit="1" customWidth="1"/>
    <col min="2" max="2" width="29.140625" style="51" bestFit="1" customWidth="1"/>
    <col min="3" max="3" width="52.00390625" style="45" bestFit="1" customWidth="1"/>
    <col min="4" max="4" width="59.57421875" style="45" hidden="1" customWidth="1"/>
    <col min="5" max="5" width="58.140625" style="45" hidden="1" customWidth="1"/>
    <col min="6" max="6" width="9.7109375" style="45" hidden="1" customWidth="1"/>
    <col min="7" max="7" width="40.140625" style="45" hidden="1" customWidth="1"/>
    <col min="8" max="8" width="9.57421875" style="45" hidden="1" customWidth="1"/>
    <col min="9" max="9" width="75.28125" style="45" bestFit="1" customWidth="1"/>
    <col min="10" max="10" width="17.00390625" style="45" customWidth="1"/>
    <col min="11" max="11" width="11.28125" style="45" customWidth="1"/>
    <col min="12" max="12" width="29.421875" style="45" customWidth="1"/>
    <col min="13" max="13" width="17.8515625" style="45" customWidth="1"/>
    <col min="14" max="14" width="11.7109375" style="45" customWidth="1"/>
    <col min="15" max="15" width="39.140625" style="45" customWidth="1"/>
    <col min="16" max="16" width="10.7109375" style="45" customWidth="1"/>
    <col min="17" max="17" width="11.28125" style="45" customWidth="1"/>
    <col min="18" max="29" width="5.8515625" style="45" customWidth="1"/>
    <col min="30" max="30" width="9.140625" style="51" bestFit="1" customWidth="1"/>
    <col min="31" max="31" width="36.28125" style="50" bestFit="1" customWidth="1"/>
    <col min="32" max="32" width="32.421875" style="50" bestFit="1" customWidth="1"/>
    <col min="33" max="33" width="24.7109375" style="50" customWidth="1"/>
    <col min="34" max="34" width="29.7109375" style="45" customWidth="1"/>
    <col min="35" max="35" width="29.00390625" style="45" customWidth="1"/>
    <col min="36" max="36" width="23.28125" style="45" customWidth="1"/>
    <col min="37" max="16384" width="11.421875" style="45" customWidth="1"/>
  </cols>
  <sheetData>
    <row r="1" spans="1:34" ht="15" customHeight="1" hidden="1">
      <c r="A1" s="2083"/>
      <c r="B1" s="2084"/>
      <c r="C1" s="2085"/>
      <c r="D1" s="898"/>
      <c r="E1" s="898"/>
      <c r="F1" s="898"/>
      <c r="G1" s="899" t="s">
        <v>1554</v>
      </c>
      <c r="H1" s="899"/>
      <c r="I1" s="2094" t="s">
        <v>1551</v>
      </c>
      <c r="J1" s="2094"/>
      <c r="K1" s="2094"/>
      <c r="L1" s="2094"/>
      <c r="M1" s="2094"/>
      <c r="N1" s="2094"/>
      <c r="O1" s="2094"/>
      <c r="P1" s="2094"/>
      <c r="Q1" s="2094"/>
      <c r="R1" s="2094"/>
      <c r="S1" s="2094"/>
      <c r="T1" s="2094"/>
      <c r="U1" s="2094"/>
      <c r="V1" s="2094"/>
      <c r="W1" s="2094"/>
      <c r="X1" s="2094"/>
      <c r="Y1" s="2094"/>
      <c r="Z1" s="2094"/>
      <c r="AA1" s="2094"/>
      <c r="AB1" s="2094"/>
      <c r="AC1" s="2094"/>
      <c r="AD1" s="2094"/>
      <c r="AE1" s="2094"/>
      <c r="AF1" s="2094"/>
      <c r="AG1" s="2068" t="s">
        <v>1561</v>
      </c>
      <c r="AH1" s="2065" t="s">
        <v>1562</v>
      </c>
    </row>
    <row r="2" spans="1:34" ht="20.25" customHeight="1" hidden="1" thickBot="1">
      <c r="A2" s="2086"/>
      <c r="B2" s="2087"/>
      <c r="C2" s="2088"/>
      <c r="D2" s="737"/>
      <c r="E2" s="737"/>
      <c r="F2" s="737"/>
      <c r="G2" s="748"/>
      <c r="H2" s="748"/>
      <c r="I2" s="2095"/>
      <c r="J2" s="2095"/>
      <c r="K2" s="2095"/>
      <c r="L2" s="2095"/>
      <c r="M2" s="2095"/>
      <c r="N2" s="2095"/>
      <c r="O2" s="2095"/>
      <c r="P2" s="2095"/>
      <c r="Q2" s="2095"/>
      <c r="R2" s="2095"/>
      <c r="S2" s="2095"/>
      <c r="T2" s="2095"/>
      <c r="U2" s="2095"/>
      <c r="V2" s="2095"/>
      <c r="W2" s="2095"/>
      <c r="X2" s="2095"/>
      <c r="Y2" s="2095"/>
      <c r="Z2" s="2095"/>
      <c r="AA2" s="2095"/>
      <c r="AB2" s="2095"/>
      <c r="AC2" s="2095"/>
      <c r="AD2" s="2095"/>
      <c r="AE2" s="2095"/>
      <c r="AF2" s="2095"/>
      <c r="AG2" s="2066"/>
      <c r="AH2" s="2066"/>
    </row>
    <row r="3" spans="1:34" ht="19.5" customHeight="1" hidden="1">
      <c r="A3" s="2086"/>
      <c r="B3" s="2087"/>
      <c r="C3" s="2088"/>
      <c r="D3" s="737"/>
      <c r="E3" s="737"/>
      <c r="F3" s="737"/>
      <c r="G3" s="899" t="s">
        <v>1553</v>
      </c>
      <c r="H3" s="899"/>
      <c r="I3" s="2094" t="s">
        <v>1</v>
      </c>
      <c r="J3" s="2094"/>
      <c r="K3" s="2094"/>
      <c r="L3" s="2094"/>
      <c r="M3" s="2094"/>
      <c r="N3" s="2094"/>
      <c r="O3" s="2094"/>
      <c r="P3" s="2094"/>
      <c r="Q3" s="2094"/>
      <c r="R3" s="2094"/>
      <c r="S3" s="2094"/>
      <c r="T3" s="2094"/>
      <c r="U3" s="2094"/>
      <c r="V3" s="2094"/>
      <c r="W3" s="2094"/>
      <c r="X3" s="2094"/>
      <c r="Y3" s="2094"/>
      <c r="Z3" s="2094"/>
      <c r="AA3" s="2094"/>
      <c r="AB3" s="2094"/>
      <c r="AC3" s="2094"/>
      <c r="AD3" s="2094"/>
      <c r="AE3" s="2094"/>
      <c r="AF3" s="2094"/>
      <c r="AG3" s="2066"/>
      <c r="AH3" s="2066"/>
    </row>
    <row r="4" spans="1:34" ht="21.75" customHeight="1" hidden="1" thickBot="1">
      <c r="A4" s="2089"/>
      <c r="B4" s="2090"/>
      <c r="C4" s="2091"/>
      <c r="D4" s="749"/>
      <c r="E4" s="749"/>
      <c r="F4" s="749"/>
      <c r="G4" s="748"/>
      <c r="H4" s="748"/>
      <c r="I4" s="2095"/>
      <c r="J4" s="2095"/>
      <c r="K4" s="2095"/>
      <c r="L4" s="2095"/>
      <c r="M4" s="2095"/>
      <c r="N4" s="2095"/>
      <c r="O4" s="2095"/>
      <c r="P4" s="2095"/>
      <c r="Q4" s="2095"/>
      <c r="R4" s="2095"/>
      <c r="S4" s="2095"/>
      <c r="T4" s="2095"/>
      <c r="U4" s="2095"/>
      <c r="V4" s="2095"/>
      <c r="W4" s="2095"/>
      <c r="X4" s="2095"/>
      <c r="Y4" s="2095"/>
      <c r="Z4" s="2095"/>
      <c r="AA4" s="2095"/>
      <c r="AB4" s="2095"/>
      <c r="AC4" s="2095"/>
      <c r="AD4" s="2095"/>
      <c r="AE4" s="2095"/>
      <c r="AF4" s="2095"/>
      <c r="AG4" s="2067"/>
      <c r="AH4" s="2067"/>
    </row>
    <row r="5" spans="1:34" ht="20.25" customHeight="1" hidden="1">
      <c r="A5" s="2096" t="s">
        <v>2</v>
      </c>
      <c r="B5" s="2097"/>
      <c r="C5" s="2097"/>
      <c r="D5" s="2097"/>
      <c r="E5" s="2097"/>
      <c r="F5" s="2097"/>
      <c r="G5" s="2097"/>
      <c r="H5" s="2097"/>
      <c r="I5" s="2097"/>
      <c r="J5" s="2097"/>
      <c r="K5" s="2097"/>
      <c r="L5" s="2097"/>
      <c r="M5" s="2097"/>
      <c r="N5" s="2097"/>
      <c r="O5" s="2097"/>
      <c r="P5" s="2097"/>
      <c r="Q5" s="2097"/>
      <c r="R5" s="2097"/>
      <c r="S5" s="2097"/>
      <c r="T5" s="2097"/>
      <c r="U5" s="2097"/>
      <c r="V5" s="2097"/>
      <c r="W5" s="2097"/>
      <c r="X5" s="2097"/>
      <c r="Y5" s="2097"/>
      <c r="Z5" s="2097"/>
      <c r="AA5" s="2097"/>
      <c r="AB5" s="2097"/>
      <c r="AC5" s="2097"/>
      <c r="AD5" s="2097"/>
      <c r="AE5" s="2097"/>
      <c r="AF5" s="2097"/>
      <c r="AG5" s="2097"/>
      <c r="AH5" s="2098"/>
    </row>
    <row r="6" spans="1:34" ht="15.75" customHeight="1" hidden="1">
      <c r="A6" s="2099" t="s">
        <v>3</v>
      </c>
      <c r="B6" s="2100"/>
      <c r="C6" s="2100"/>
      <c r="D6" s="2100"/>
      <c r="E6" s="2100"/>
      <c r="F6" s="2100"/>
      <c r="G6" s="2100"/>
      <c r="H6" s="2100"/>
      <c r="I6" s="2100"/>
      <c r="J6" s="2100"/>
      <c r="K6" s="2100"/>
      <c r="L6" s="2100"/>
      <c r="M6" s="2100"/>
      <c r="N6" s="2100"/>
      <c r="O6" s="2100"/>
      <c r="P6" s="2100"/>
      <c r="Q6" s="2100"/>
      <c r="R6" s="2100"/>
      <c r="S6" s="2100"/>
      <c r="T6" s="2100"/>
      <c r="U6" s="2100"/>
      <c r="V6" s="2100"/>
      <c r="W6" s="2100"/>
      <c r="X6" s="2100"/>
      <c r="Y6" s="2100"/>
      <c r="Z6" s="2100"/>
      <c r="AA6" s="2100"/>
      <c r="AB6" s="2100"/>
      <c r="AC6" s="2100"/>
      <c r="AD6" s="2100"/>
      <c r="AE6" s="2100"/>
      <c r="AF6" s="2100"/>
      <c r="AG6" s="2100"/>
      <c r="AH6" s="2101"/>
    </row>
    <row r="7" spans="1:34" ht="15.75" customHeight="1" hidden="1">
      <c r="A7" s="2099"/>
      <c r="B7" s="2100"/>
      <c r="C7" s="2100"/>
      <c r="D7" s="2100"/>
      <c r="E7" s="2100"/>
      <c r="F7" s="2100"/>
      <c r="G7" s="2100"/>
      <c r="H7" s="2100"/>
      <c r="I7" s="2100"/>
      <c r="J7" s="2100"/>
      <c r="K7" s="2100"/>
      <c r="L7" s="2100"/>
      <c r="M7" s="2100"/>
      <c r="N7" s="2100"/>
      <c r="O7" s="2100"/>
      <c r="P7" s="2100"/>
      <c r="Q7" s="2100"/>
      <c r="R7" s="2100"/>
      <c r="S7" s="2100"/>
      <c r="T7" s="2100"/>
      <c r="U7" s="2100"/>
      <c r="V7" s="2100"/>
      <c r="W7" s="2100"/>
      <c r="X7" s="2100"/>
      <c r="Y7" s="2100"/>
      <c r="Z7" s="2100"/>
      <c r="AA7" s="2100"/>
      <c r="AB7" s="2100"/>
      <c r="AC7" s="2100"/>
      <c r="AD7" s="2100"/>
      <c r="AE7" s="2100"/>
      <c r="AF7" s="2100"/>
      <c r="AG7" s="2100"/>
      <c r="AH7" s="2101"/>
    </row>
    <row r="8" spans="1:34" ht="15.75" customHeight="1" hidden="1">
      <c r="A8" s="2099" t="s">
        <v>4</v>
      </c>
      <c r="B8" s="2100"/>
      <c r="C8" s="2100"/>
      <c r="D8" s="2100"/>
      <c r="E8" s="2100"/>
      <c r="F8" s="2100"/>
      <c r="G8" s="2100"/>
      <c r="H8" s="2100"/>
      <c r="I8" s="2100"/>
      <c r="J8" s="2100"/>
      <c r="K8" s="2100"/>
      <c r="L8" s="2100"/>
      <c r="M8" s="2100"/>
      <c r="N8" s="2100"/>
      <c r="O8" s="2100"/>
      <c r="P8" s="2100"/>
      <c r="Q8" s="2100"/>
      <c r="R8" s="2100"/>
      <c r="S8" s="2100"/>
      <c r="T8" s="2100"/>
      <c r="U8" s="2100"/>
      <c r="V8" s="2100"/>
      <c r="W8" s="2100"/>
      <c r="X8" s="2100"/>
      <c r="Y8" s="2100"/>
      <c r="Z8" s="2100"/>
      <c r="AA8" s="2100"/>
      <c r="AB8" s="2100"/>
      <c r="AC8" s="2100"/>
      <c r="AD8" s="2100"/>
      <c r="AE8" s="2100"/>
      <c r="AF8" s="2100"/>
      <c r="AG8" s="2100"/>
      <c r="AH8" s="2101"/>
    </row>
    <row r="9" spans="1:34" ht="15.75" customHeight="1" hidden="1" thickBot="1">
      <c r="A9" s="2102" t="s">
        <v>1563</v>
      </c>
      <c r="B9" s="2103"/>
      <c r="C9" s="2103"/>
      <c r="D9" s="2103"/>
      <c r="E9" s="2103"/>
      <c r="F9" s="2103"/>
      <c r="G9" s="2103"/>
      <c r="H9" s="2103"/>
      <c r="I9" s="2103"/>
      <c r="J9" s="2103"/>
      <c r="K9" s="2103"/>
      <c r="L9" s="2103"/>
      <c r="M9" s="2103"/>
      <c r="N9" s="2103"/>
      <c r="O9" s="2103"/>
      <c r="P9" s="2103"/>
      <c r="Q9" s="2103"/>
      <c r="R9" s="2103"/>
      <c r="S9" s="2103"/>
      <c r="T9" s="2103"/>
      <c r="U9" s="2103"/>
      <c r="V9" s="2103"/>
      <c r="W9" s="2103"/>
      <c r="X9" s="2103"/>
      <c r="Y9" s="2103"/>
      <c r="Z9" s="2103"/>
      <c r="AA9" s="2103"/>
      <c r="AB9" s="2103"/>
      <c r="AC9" s="2103"/>
      <c r="AD9" s="2103"/>
      <c r="AE9" s="2103"/>
      <c r="AF9" s="2103"/>
      <c r="AG9" s="2103"/>
      <c r="AH9" s="2104"/>
    </row>
    <row r="10" spans="1:34" ht="9" customHeight="1" thickBot="1">
      <c r="A10" s="900"/>
      <c r="B10" s="61"/>
      <c r="C10" s="55"/>
      <c r="D10" s="55"/>
      <c r="E10" s="55"/>
      <c r="F10" s="55"/>
      <c r="G10" s="55"/>
      <c r="H10" s="55"/>
      <c r="I10" s="55"/>
      <c r="J10" s="55"/>
      <c r="K10" s="60"/>
      <c r="L10" s="55"/>
      <c r="M10" s="55"/>
      <c r="N10" s="59"/>
      <c r="O10" s="55"/>
      <c r="P10" s="58"/>
      <c r="Q10" s="58"/>
      <c r="R10" s="55"/>
      <c r="S10" s="55"/>
      <c r="T10" s="55"/>
      <c r="U10" s="55"/>
      <c r="V10" s="55"/>
      <c r="W10" s="55"/>
      <c r="X10" s="55"/>
      <c r="Y10" s="55"/>
      <c r="Z10" s="55"/>
      <c r="AA10" s="55"/>
      <c r="AB10" s="55"/>
      <c r="AC10" s="55"/>
      <c r="AD10" s="61"/>
      <c r="AE10" s="57"/>
      <c r="AF10" s="57"/>
      <c r="AG10" s="57"/>
      <c r="AH10" s="901"/>
    </row>
    <row r="11" spans="1:34" s="710" customFormat="1" ht="27.75" customHeight="1" thickBot="1">
      <c r="A11" s="2105" t="s">
        <v>5</v>
      </c>
      <c r="B11" s="2105"/>
      <c r="C11" s="2105"/>
      <c r="D11" s="2105"/>
      <c r="E11" s="2105"/>
      <c r="F11" s="2105"/>
      <c r="G11" s="902"/>
      <c r="H11" s="902"/>
      <c r="I11" s="902"/>
      <c r="J11" s="2121" t="s">
        <v>996</v>
      </c>
      <c r="K11" s="2122"/>
      <c r="L11" s="2122"/>
      <c r="M11" s="2122"/>
      <c r="N11" s="2122"/>
      <c r="O11" s="2122"/>
      <c r="P11" s="2122"/>
      <c r="Q11" s="2122"/>
      <c r="R11" s="2122"/>
      <c r="S11" s="2122"/>
      <c r="T11" s="2122"/>
      <c r="U11" s="2122"/>
      <c r="V11" s="2122"/>
      <c r="W11" s="2122"/>
      <c r="X11" s="2122"/>
      <c r="Y11" s="2122"/>
      <c r="Z11" s="2122"/>
      <c r="AA11" s="2122"/>
      <c r="AB11" s="2122"/>
      <c r="AC11" s="2122"/>
      <c r="AD11" s="2122"/>
      <c r="AE11" s="2122"/>
      <c r="AF11" s="2122"/>
      <c r="AG11" s="2122"/>
      <c r="AH11" s="2123"/>
    </row>
    <row r="12" spans="1:34" s="55" customFormat="1" ht="9.75" customHeight="1" thickBot="1">
      <c r="A12" s="900"/>
      <c r="B12" s="61"/>
      <c r="K12" s="60"/>
      <c r="N12" s="59"/>
      <c r="P12" s="58"/>
      <c r="Q12" s="58"/>
      <c r="AD12" s="61"/>
      <c r="AE12" s="57"/>
      <c r="AF12" s="57"/>
      <c r="AG12" s="57"/>
      <c r="AH12" s="901"/>
    </row>
    <row r="13" spans="1:34" s="44" customFormat="1" ht="21" customHeight="1" thickBot="1">
      <c r="A13" s="2151" t="s">
        <v>7</v>
      </c>
      <c r="B13" s="2151"/>
      <c r="C13" s="2151"/>
      <c r="D13" s="2151"/>
      <c r="E13" s="2151"/>
      <c r="F13" s="2151"/>
      <c r="G13" s="903"/>
      <c r="H13" s="903"/>
      <c r="I13" s="903"/>
      <c r="J13" s="2145" t="s">
        <v>8</v>
      </c>
      <c r="K13" s="2146"/>
      <c r="L13" s="2146"/>
      <c r="M13" s="2146"/>
      <c r="N13" s="2146"/>
      <c r="O13" s="2146"/>
      <c r="P13" s="2146"/>
      <c r="Q13" s="2146"/>
      <c r="R13" s="2146"/>
      <c r="S13" s="2146"/>
      <c r="T13" s="2146"/>
      <c r="U13" s="2146"/>
      <c r="V13" s="2146"/>
      <c r="W13" s="2146"/>
      <c r="X13" s="2146"/>
      <c r="Y13" s="2146"/>
      <c r="Z13" s="2146"/>
      <c r="AA13" s="2146"/>
      <c r="AB13" s="2146"/>
      <c r="AC13" s="2146"/>
      <c r="AD13" s="2146"/>
      <c r="AE13" s="2146"/>
      <c r="AF13" s="2146"/>
      <c r="AG13" s="2146"/>
      <c r="AH13" s="2147"/>
    </row>
    <row r="14" spans="1:34" s="55" customFormat="1" ht="9.75" customHeight="1" thickBot="1">
      <c r="A14" s="2142"/>
      <c r="B14" s="2143"/>
      <c r="C14" s="2143"/>
      <c r="D14" s="2143"/>
      <c r="E14" s="2143"/>
      <c r="F14" s="2143"/>
      <c r="G14" s="2143"/>
      <c r="H14" s="2143"/>
      <c r="I14" s="2143"/>
      <c r="J14" s="2143"/>
      <c r="K14" s="2143"/>
      <c r="L14" s="2143"/>
      <c r="M14" s="2143"/>
      <c r="N14" s="2143"/>
      <c r="O14" s="2143"/>
      <c r="P14" s="2143"/>
      <c r="Q14" s="2143"/>
      <c r="R14" s="2143"/>
      <c r="S14" s="2143"/>
      <c r="T14" s="2143"/>
      <c r="U14" s="2143"/>
      <c r="V14" s="2143"/>
      <c r="W14" s="2143"/>
      <c r="X14" s="2143"/>
      <c r="Y14" s="2143"/>
      <c r="Z14" s="2143"/>
      <c r="AA14" s="2143"/>
      <c r="AB14" s="2143"/>
      <c r="AC14" s="2143"/>
      <c r="AD14" s="2143"/>
      <c r="AE14" s="2143"/>
      <c r="AF14" s="2143"/>
      <c r="AG14" s="2143"/>
      <c r="AH14" s="2144"/>
    </row>
    <row r="15" spans="1:36" s="54" customFormat="1" ht="63" customHeight="1" thickBot="1">
      <c r="A15" s="904" t="s">
        <v>9</v>
      </c>
      <c r="B15" s="905" t="s">
        <v>877</v>
      </c>
      <c r="C15" s="904" t="s">
        <v>876</v>
      </c>
      <c r="D15" s="906" t="s">
        <v>686</v>
      </c>
      <c r="E15" s="906" t="s">
        <v>875</v>
      </c>
      <c r="F15" s="906" t="s">
        <v>874</v>
      </c>
      <c r="G15" s="906" t="s">
        <v>874</v>
      </c>
      <c r="H15" s="905"/>
      <c r="I15" s="907" t="s">
        <v>12</v>
      </c>
      <c r="J15" s="908" t="s">
        <v>13</v>
      </c>
      <c r="K15" s="909" t="s">
        <v>14</v>
      </c>
      <c r="L15" s="910" t="s">
        <v>15</v>
      </c>
      <c r="M15" s="910" t="s">
        <v>16</v>
      </c>
      <c r="N15" s="910" t="s">
        <v>17</v>
      </c>
      <c r="O15" s="910" t="s">
        <v>86</v>
      </c>
      <c r="P15" s="910" t="s">
        <v>19</v>
      </c>
      <c r="Q15" s="910" t="s">
        <v>20</v>
      </c>
      <c r="R15" s="911" t="s">
        <v>21</v>
      </c>
      <c r="S15" s="911" t="s">
        <v>22</v>
      </c>
      <c r="T15" s="911" t="s">
        <v>23</v>
      </c>
      <c r="U15" s="911" t="s">
        <v>24</v>
      </c>
      <c r="V15" s="911" t="s">
        <v>25</v>
      </c>
      <c r="W15" s="911" t="s">
        <v>26</v>
      </c>
      <c r="X15" s="911" t="s">
        <v>27</v>
      </c>
      <c r="Y15" s="911" t="s">
        <v>28</v>
      </c>
      <c r="Z15" s="911" t="s">
        <v>29</v>
      </c>
      <c r="AA15" s="911" t="s">
        <v>30</v>
      </c>
      <c r="AB15" s="911" t="s">
        <v>31</v>
      </c>
      <c r="AC15" s="911" t="s">
        <v>32</v>
      </c>
      <c r="AD15" s="910" t="s">
        <v>33</v>
      </c>
      <c r="AE15" s="912" t="s">
        <v>34</v>
      </c>
      <c r="AF15" s="856" t="s">
        <v>300</v>
      </c>
      <c r="AG15" s="856" t="s">
        <v>1384</v>
      </c>
      <c r="AH15" s="910" t="s">
        <v>87</v>
      </c>
      <c r="AI15" s="1826" t="s">
        <v>1774</v>
      </c>
      <c r="AJ15" s="1826" t="s">
        <v>1775</v>
      </c>
    </row>
    <row r="16" spans="1:36" s="46" customFormat="1" ht="113.25" customHeight="1" thickBot="1">
      <c r="A16" s="2117">
        <v>1</v>
      </c>
      <c r="B16" s="2106" t="s">
        <v>684</v>
      </c>
      <c r="C16" s="2092" t="s">
        <v>995</v>
      </c>
      <c r="D16" s="2119"/>
      <c r="E16" s="913"/>
      <c r="F16" s="914"/>
      <c r="G16" s="915"/>
      <c r="H16" s="916" t="s">
        <v>1536</v>
      </c>
      <c r="I16" s="163" t="s">
        <v>1411</v>
      </c>
      <c r="J16" s="450" t="s">
        <v>994</v>
      </c>
      <c r="K16" s="450">
        <v>6</v>
      </c>
      <c r="L16" s="450" t="s">
        <v>993</v>
      </c>
      <c r="M16" s="450" t="s">
        <v>903</v>
      </c>
      <c r="N16" s="481">
        <v>0.25</v>
      </c>
      <c r="O16" s="450" t="s">
        <v>992</v>
      </c>
      <c r="P16" s="482">
        <v>42736</v>
      </c>
      <c r="Q16" s="482">
        <v>43100</v>
      </c>
      <c r="R16" s="483"/>
      <c r="S16" s="483">
        <v>1</v>
      </c>
      <c r="T16" s="483"/>
      <c r="U16" s="483">
        <v>1</v>
      </c>
      <c r="V16" s="483"/>
      <c r="W16" s="483">
        <v>1</v>
      </c>
      <c r="X16" s="483"/>
      <c r="Y16" s="483">
        <v>1</v>
      </c>
      <c r="Z16" s="483"/>
      <c r="AA16" s="483">
        <v>1</v>
      </c>
      <c r="AB16" s="483"/>
      <c r="AC16" s="483">
        <v>1</v>
      </c>
      <c r="AD16" s="718">
        <f>SUM(R16:AC16)</f>
        <v>6</v>
      </c>
      <c r="AE16" s="1469">
        <v>0</v>
      </c>
      <c r="AF16" s="1469">
        <v>0</v>
      </c>
      <c r="AG16" s="1469"/>
      <c r="AH16" s="477"/>
      <c r="AI16" s="1841">
        <v>1</v>
      </c>
      <c r="AJ16" s="1841">
        <v>1</v>
      </c>
    </row>
    <row r="17" spans="1:36" s="46" customFormat="1" ht="42.75" customHeight="1" thickBot="1">
      <c r="A17" s="2118"/>
      <c r="B17" s="2107"/>
      <c r="C17" s="2093"/>
      <c r="D17" s="2120"/>
      <c r="E17" s="913"/>
      <c r="F17" s="914"/>
      <c r="G17" s="915"/>
      <c r="H17" s="916" t="s">
        <v>1537</v>
      </c>
      <c r="I17" s="163" t="s">
        <v>1447</v>
      </c>
      <c r="J17" s="450" t="s">
        <v>994</v>
      </c>
      <c r="K17" s="142">
        <v>1</v>
      </c>
      <c r="L17" s="450" t="s">
        <v>993</v>
      </c>
      <c r="M17" s="450" t="s">
        <v>1443</v>
      </c>
      <c r="N17" s="481">
        <v>0.25</v>
      </c>
      <c r="O17" s="450" t="s">
        <v>1452</v>
      </c>
      <c r="P17" s="482">
        <v>42736</v>
      </c>
      <c r="Q17" s="482">
        <v>43100</v>
      </c>
      <c r="R17" s="485">
        <v>1</v>
      </c>
      <c r="S17" s="485">
        <v>1</v>
      </c>
      <c r="T17" s="485">
        <v>1</v>
      </c>
      <c r="U17" s="485">
        <v>1</v>
      </c>
      <c r="V17" s="485">
        <v>1</v>
      </c>
      <c r="W17" s="485">
        <v>1</v>
      </c>
      <c r="X17" s="485">
        <v>1</v>
      </c>
      <c r="Y17" s="485">
        <v>1</v>
      </c>
      <c r="Z17" s="485">
        <v>1</v>
      </c>
      <c r="AA17" s="485">
        <v>1</v>
      </c>
      <c r="AB17" s="485">
        <v>1</v>
      </c>
      <c r="AC17" s="485">
        <v>1</v>
      </c>
      <c r="AD17" s="1576">
        <v>1</v>
      </c>
      <c r="AE17" s="1469">
        <v>0</v>
      </c>
      <c r="AF17" s="1469">
        <v>0</v>
      </c>
      <c r="AG17" s="1469"/>
      <c r="AH17" s="477"/>
      <c r="AI17" s="1841">
        <v>1</v>
      </c>
      <c r="AJ17" s="1841">
        <v>1</v>
      </c>
    </row>
    <row r="18" spans="1:36" s="46" customFormat="1" ht="66.75" customHeight="1">
      <c r="A18" s="2118"/>
      <c r="B18" s="2107"/>
      <c r="C18" s="2092" t="s">
        <v>37</v>
      </c>
      <c r="D18" s="2120"/>
      <c r="E18" s="950" t="s">
        <v>991</v>
      </c>
      <c r="F18" s="915">
        <v>1</v>
      </c>
      <c r="G18" s="950"/>
      <c r="H18" s="951" t="s">
        <v>1538</v>
      </c>
      <c r="I18" s="163" t="s">
        <v>1448</v>
      </c>
      <c r="J18" s="450" t="s">
        <v>988</v>
      </c>
      <c r="K18" s="450">
        <v>2</v>
      </c>
      <c r="L18" s="450" t="s">
        <v>1450</v>
      </c>
      <c r="M18" s="450" t="s">
        <v>990</v>
      </c>
      <c r="N18" s="481">
        <v>0.25</v>
      </c>
      <c r="O18" s="450" t="s">
        <v>912</v>
      </c>
      <c r="P18" s="143">
        <v>42767</v>
      </c>
      <c r="Q18" s="143">
        <v>42735</v>
      </c>
      <c r="R18" s="1365"/>
      <c r="S18" s="486"/>
      <c r="T18" s="487"/>
      <c r="U18" s="483"/>
      <c r="V18" s="483"/>
      <c r="W18" s="483">
        <v>1</v>
      </c>
      <c r="X18" s="483"/>
      <c r="Y18" s="483"/>
      <c r="Z18" s="483"/>
      <c r="AA18" s="483"/>
      <c r="AB18" s="483"/>
      <c r="AC18" s="483">
        <v>1</v>
      </c>
      <c r="AD18" s="1637">
        <f>SUM(R18:AC18)</f>
        <v>2</v>
      </c>
      <c r="AE18" s="1469">
        <v>0</v>
      </c>
      <c r="AF18" s="1469">
        <v>0</v>
      </c>
      <c r="AG18" s="1469"/>
      <c r="AH18" s="477"/>
      <c r="AI18" s="1841">
        <v>1</v>
      </c>
      <c r="AJ18" s="1841">
        <v>1</v>
      </c>
    </row>
    <row r="19" spans="1:36" s="46" customFormat="1" ht="54" customHeight="1" thickBot="1">
      <c r="A19" s="2127"/>
      <c r="B19" s="2108"/>
      <c r="C19" s="2093"/>
      <c r="D19" s="1638"/>
      <c r="E19" s="1639"/>
      <c r="F19" s="1639"/>
      <c r="G19" s="1638"/>
      <c r="H19" s="1638" t="s">
        <v>1539</v>
      </c>
      <c r="I19" s="163" t="s">
        <v>1449</v>
      </c>
      <c r="J19" s="450" t="s">
        <v>66</v>
      </c>
      <c r="K19" s="450">
        <v>1</v>
      </c>
      <c r="L19" s="450" t="s">
        <v>1451</v>
      </c>
      <c r="M19" s="450" t="s">
        <v>913</v>
      </c>
      <c r="N19" s="481">
        <v>0.25</v>
      </c>
      <c r="O19" s="450" t="s">
        <v>1386</v>
      </c>
      <c r="P19" s="143">
        <v>42736</v>
      </c>
      <c r="Q19" s="143">
        <v>43100</v>
      </c>
      <c r="R19" s="1365"/>
      <c r="S19" s="486"/>
      <c r="T19" s="486"/>
      <c r="U19" s="483"/>
      <c r="V19" s="483"/>
      <c r="W19" s="483"/>
      <c r="X19" s="483"/>
      <c r="Y19" s="483"/>
      <c r="Z19" s="483"/>
      <c r="AA19" s="483"/>
      <c r="AB19" s="483">
        <v>1</v>
      </c>
      <c r="AC19" s="483"/>
      <c r="AD19" s="1637">
        <f>SUM(R19:AC19)</f>
        <v>1</v>
      </c>
      <c r="AE19" s="1469">
        <v>0</v>
      </c>
      <c r="AF19" s="1469">
        <v>0</v>
      </c>
      <c r="AG19" s="1469"/>
      <c r="AH19" s="477"/>
      <c r="AI19" s="1841">
        <v>1</v>
      </c>
      <c r="AJ19" s="1841">
        <v>1</v>
      </c>
    </row>
    <row r="20" spans="1:36" s="46" customFormat="1" ht="19.5" customHeight="1" thickBot="1">
      <c r="A20" s="2014" t="s">
        <v>73</v>
      </c>
      <c r="B20" s="2015"/>
      <c r="C20" s="2015"/>
      <c r="D20" s="2015"/>
      <c r="E20" s="2015"/>
      <c r="F20" s="2015"/>
      <c r="G20" s="1595"/>
      <c r="H20" s="1595"/>
      <c r="I20" s="1640"/>
      <c r="J20" s="1640"/>
      <c r="K20" s="1640"/>
      <c r="L20" s="1640"/>
      <c r="M20" s="1640"/>
      <c r="N20" s="1641">
        <f>SUM(N16:N19)</f>
        <v>1</v>
      </c>
      <c r="O20" s="1640"/>
      <c r="P20" s="1640"/>
      <c r="Q20" s="1640"/>
      <c r="R20" s="1640"/>
      <c r="S20" s="1640"/>
      <c r="T20" s="1640"/>
      <c r="U20" s="1640"/>
      <c r="V20" s="1640"/>
      <c r="W20" s="1640"/>
      <c r="X20" s="1640"/>
      <c r="Y20" s="1640"/>
      <c r="Z20" s="1640"/>
      <c r="AA20" s="1640"/>
      <c r="AB20" s="1640"/>
      <c r="AC20" s="1640"/>
      <c r="AD20" s="1640"/>
      <c r="AE20" s="1642">
        <f>SUM(AE16:AE18)</f>
        <v>0</v>
      </c>
      <c r="AF20" s="1642"/>
      <c r="AG20" s="1642"/>
      <c r="AH20" s="1643"/>
      <c r="AI20" s="1845">
        <f>AVERAGE(AI16:AI19)</f>
        <v>1</v>
      </c>
      <c r="AJ20" s="1845">
        <f>AVERAGE(AJ16:AJ19)</f>
        <v>1</v>
      </c>
    </row>
    <row r="21" spans="1:36" s="46" customFormat="1" ht="130.5" customHeight="1" thickBot="1">
      <c r="A21" s="1468">
        <v>2</v>
      </c>
      <c r="B21" s="1468" t="s">
        <v>687</v>
      </c>
      <c r="C21" s="63" t="s">
        <v>74</v>
      </c>
      <c r="D21" s="1644" t="s">
        <v>989</v>
      </c>
      <c r="E21" s="960"/>
      <c r="F21" s="919"/>
      <c r="G21" s="954"/>
      <c r="H21" s="1645" t="s">
        <v>1540</v>
      </c>
      <c r="I21" s="163" t="s">
        <v>1442</v>
      </c>
      <c r="J21" s="450" t="s">
        <v>1412</v>
      </c>
      <c r="K21" s="450">
        <v>1</v>
      </c>
      <c r="L21" s="163" t="s">
        <v>1681</v>
      </c>
      <c r="M21" s="450" t="s">
        <v>913</v>
      </c>
      <c r="N21" s="481">
        <v>1</v>
      </c>
      <c r="O21" s="450" t="s">
        <v>1682</v>
      </c>
      <c r="P21" s="143">
        <v>42736</v>
      </c>
      <c r="Q21" s="143">
        <v>43100</v>
      </c>
      <c r="R21" s="1365"/>
      <c r="S21" s="1365"/>
      <c r="T21" s="1365"/>
      <c r="U21" s="1365"/>
      <c r="V21" s="1365"/>
      <c r="W21" s="1365"/>
      <c r="X21" s="1365"/>
      <c r="Y21" s="1365"/>
      <c r="Z21" s="1365"/>
      <c r="AA21" s="1365"/>
      <c r="AB21" s="1365"/>
      <c r="AC21" s="1365">
        <v>1</v>
      </c>
      <c r="AD21" s="1593">
        <f>SUM(R21:AC21)</f>
        <v>1</v>
      </c>
      <c r="AE21" s="1469">
        <v>0</v>
      </c>
      <c r="AF21" s="1469">
        <v>0</v>
      </c>
      <c r="AG21" s="1469"/>
      <c r="AH21" s="477"/>
      <c r="AI21" s="1841">
        <v>1</v>
      </c>
      <c r="AJ21" s="1841">
        <v>1</v>
      </c>
    </row>
    <row r="22" spans="1:36" s="46" customFormat="1" ht="19.5" customHeight="1" thickBot="1">
      <c r="A22" s="2014" t="s">
        <v>73</v>
      </c>
      <c r="B22" s="2015"/>
      <c r="C22" s="2141"/>
      <c r="D22" s="2141"/>
      <c r="E22" s="2141"/>
      <c r="F22" s="2141"/>
      <c r="G22" s="1595"/>
      <c r="H22" s="1595"/>
      <c r="I22" s="1640"/>
      <c r="J22" s="1640"/>
      <c r="K22" s="1640"/>
      <c r="L22" s="1640"/>
      <c r="M22" s="1640"/>
      <c r="N22" s="1641">
        <f>SUM(N21:N21)</f>
        <v>1</v>
      </c>
      <c r="O22" s="1640"/>
      <c r="P22" s="1640"/>
      <c r="Q22" s="1640"/>
      <c r="R22" s="1640"/>
      <c r="S22" s="1640"/>
      <c r="T22" s="1640"/>
      <c r="U22" s="1640"/>
      <c r="V22" s="1640"/>
      <c r="W22" s="1640"/>
      <c r="X22" s="1640"/>
      <c r="Y22" s="1640"/>
      <c r="Z22" s="1640"/>
      <c r="AA22" s="1640"/>
      <c r="AB22" s="1640"/>
      <c r="AC22" s="1640"/>
      <c r="AD22" s="1640"/>
      <c r="AE22" s="1642">
        <f>SUM(AE21)</f>
        <v>0</v>
      </c>
      <c r="AF22" s="1642"/>
      <c r="AG22" s="1642"/>
      <c r="AH22" s="1643"/>
      <c r="AI22" s="1845">
        <v>1</v>
      </c>
      <c r="AJ22" s="1845">
        <f>AVERAGE(AJ21)</f>
        <v>1</v>
      </c>
    </row>
    <row r="23" spans="1:36" s="62" customFormat="1" ht="85.5" customHeight="1" thickBot="1">
      <c r="A23" s="2135">
        <v>3</v>
      </c>
      <c r="B23" s="2136" t="s">
        <v>1779</v>
      </c>
      <c r="C23" s="2092" t="s">
        <v>713</v>
      </c>
      <c r="D23" s="2135"/>
      <c r="E23" s="1646"/>
      <c r="F23" s="1646"/>
      <c r="G23" s="1647"/>
      <c r="H23" s="1648" t="s">
        <v>1541</v>
      </c>
      <c r="I23" s="162" t="s">
        <v>1453</v>
      </c>
      <c r="J23" s="163" t="s">
        <v>1454</v>
      </c>
      <c r="K23" s="162">
        <v>9</v>
      </c>
      <c r="L23" s="163" t="s">
        <v>1455</v>
      </c>
      <c r="M23" s="163" t="s">
        <v>1456</v>
      </c>
      <c r="N23" s="1649">
        <v>0.15</v>
      </c>
      <c r="O23" s="163" t="s">
        <v>987</v>
      </c>
      <c r="P23" s="1650">
        <v>42736</v>
      </c>
      <c r="Q23" s="1650">
        <v>43084</v>
      </c>
      <c r="R23" s="1651"/>
      <c r="S23" s="1651"/>
      <c r="T23" s="1651"/>
      <c r="U23" s="1651"/>
      <c r="V23" s="1651"/>
      <c r="W23" s="1651">
        <v>2</v>
      </c>
      <c r="X23" s="1651"/>
      <c r="Y23" s="1651"/>
      <c r="Z23" s="1651">
        <v>4</v>
      </c>
      <c r="AA23" s="1651"/>
      <c r="AB23" s="1651"/>
      <c r="AC23" s="1651">
        <v>3</v>
      </c>
      <c r="AD23" s="1652">
        <f aca="true" t="shared" si="0" ref="AD23:AD28">SUM(R23:AC23)</f>
        <v>9</v>
      </c>
      <c r="AE23" s="1653">
        <v>0</v>
      </c>
      <c r="AF23" s="1653">
        <v>0</v>
      </c>
      <c r="AG23" s="1654"/>
      <c r="AH23" s="1754"/>
      <c r="AI23" s="1841">
        <v>1</v>
      </c>
      <c r="AJ23" s="1841">
        <v>1</v>
      </c>
    </row>
    <row r="24" spans="1:36" s="62" customFormat="1" ht="64.5" thickBot="1">
      <c r="A24" s="2135"/>
      <c r="B24" s="2135"/>
      <c r="C24" s="2124"/>
      <c r="D24" s="2137"/>
      <c r="E24" s="1644"/>
      <c r="F24" s="1644"/>
      <c r="G24" s="960"/>
      <c r="H24" s="1655">
        <v>199</v>
      </c>
      <c r="I24" s="162" t="s">
        <v>986</v>
      </c>
      <c r="J24" s="162" t="s">
        <v>985</v>
      </c>
      <c r="K24" s="162">
        <v>3</v>
      </c>
      <c r="L24" s="163" t="s">
        <v>1457</v>
      </c>
      <c r="M24" s="162" t="s">
        <v>984</v>
      </c>
      <c r="N24" s="1656">
        <v>0.15</v>
      </c>
      <c r="O24" s="163" t="s">
        <v>983</v>
      </c>
      <c r="P24" s="1650">
        <v>42736</v>
      </c>
      <c r="Q24" s="1650">
        <v>43084</v>
      </c>
      <c r="R24" s="1651"/>
      <c r="S24" s="1651"/>
      <c r="T24" s="1651"/>
      <c r="U24" s="1651"/>
      <c r="V24" s="1651"/>
      <c r="W24" s="1651"/>
      <c r="X24" s="1651"/>
      <c r="Y24" s="1651"/>
      <c r="Z24" s="1651"/>
      <c r="AA24" s="1651"/>
      <c r="AB24" s="1651"/>
      <c r="AC24" s="1651">
        <v>3</v>
      </c>
      <c r="AD24" s="1652">
        <f t="shared" si="0"/>
        <v>3</v>
      </c>
      <c r="AE24" s="1653">
        <v>150000000</v>
      </c>
      <c r="AF24" s="1653">
        <v>80000000</v>
      </c>
      <c r="AG24" s="1654"/>
      <c r="AH24" s="1754" t="s">
        <v>482</v>
      </c>
      <c r="AI24" s="1841">
        <v>1</v>
      </c>
      <c r="AJ24" s="1841">
        <v>1</v>
      </c>
    </row>
    <row r="25" spans="1:36" s="62" customFormat="1" ht="46.5" customHeight="1" thickBot="1">
      <c r="A25" s="2135"/>
      <c r="B25" s="2135"/>
      <c r="C25" s="2124"/>
      <c r="D25" s="1449"/>
      <c r="E25" s="1657"/>
      <c r="F25" s="1644"/>
      <c r="G25" s="958"/>
      <c r="H25" s="478">
        <v>201</v>
      </c>
      <c r="I25" s="163" t="s">
        <v>1492</v>
      </c>
      <c r="J25" s="163" t="s">
        <v>1493</v>
      </c>
      <c r="K25" s="163">
        <v>1</v>
      </c>
      <c r="L25" s="163" t="s">
        <v>1494</v>
      </c>
      <c r="M25" s="163" t="s">
        <v>984</v>
      </c>
      <c r="N25" s="1649">
        <v>0.15</v>
      </c>
      <c r="O25" s="163" t="s">
        <v>912</v>
      </c>
      <c r="P25" s="1650">
        <v>42753</v>
      </c>
      <c r="Q25" s="1650">
        <v>43084</v>
      </c>
      <c r="R25" s="1651"/>
      <c r="S25" s="1651"/>
      <c r="T25" s="1651"/>
      <c r="U25" s="1651"/>
      <c r="V25" s="1651"/>
      <c r="W25" s="1651"/>
      <c r="X25" s="1651"/>
      <c r="Y25" s="1651"/>
      <c r="Z25" s="1651"/>
      <c r="AA25" s="1651"/>
      <c r="AB25" s="1651">
        <v>1</v>
      </c>
      <c r="AC25" s="1651"/>
      <c r="AD25" s="1652">
        <f>SUM(R25:AC25)</f>
        <v>1</v>
      </c>
      <c r="AE25" s="1653"/>
      <c r="AF25" s="1653"/>
      <c r="AG25" s="1654"/>
      <c r="AH25" s="1754"/>
      <c r="AI25" s="1841">
        <v>1</v>
      </c>
      <c r="AJ25" s="1841">
        <v>1</v>
      </c>
    </row>
    <row r="26" spans="1:36" s="56" customFormat="1" ht="40.5" customHeight="1" thickBot="1">
      <c r="A26" s="2135"/>
      <c r="B26" s="2135"/>
      <c r="C26" s="2124"/>
      <c r="D26" s="918" t="s">
        <v>982</v>
      </c>
      <c r="E26" s="2125"/>
      <c r="F26" s="919"/>
      <c r="G26" s="920"/>
      <c r="H26" s="476">
        <v>200</v>
      </c>
      <c r="I26" s="1658" t="s">
        <v>1413</v>
      </c>
      <c r="J26" s="1471" t="s">
        <v>981</v>
      </c>
      <c r="K26" s="1471">
        <v>1</v>
      </c>
      <c r="L26" s="163" t="s">
        <v>1458</v>
      </c>
      <c r="M26" s="1471" t="s">
        <v>913</v>
      </c>
      <c r="N26" s="489">
        <v>0.3</v>
      </c>
      <c r="O26" s="1471" t="s">
        <v>912</v>
      </c>
      <c r="P26" s="490">
        <v>42767</v>
      </c>
      <c r="Q26" s="490">
        <v>43084</v>
      </c>
      <c r="R26" s="1651"/>
      <c r="S26" s="1651"/>
      <c r="T26" s="1651"/>
      <c r="U26" s="1651"/>
      <c r="V26" s="1651"/>
      <c r="W26" s="1651"/>
      <c r="X26" s="1651"/>
      <c r="Y26" s="1651"/>
      <c r="Z26" s="1651"/>
      <c r="AA26" s="1651"/>
      <c r="AB26" s="1651"/>
      <c r="AC26" s="1651">
        <v>1</v>
      </c>
      <c r="AD26" s="1593">
        <f t="shared" si="0"/>
        <v>1</v>
      </c>
      <c r="AE26" s="1469">
        <v>300000000</v>
      </c>
      <c r="AF26" s="1469">
        <v>0</v>
      </c>
      <c r="AG26" s="491"/>
      <c r="AH26" s="477"/>
      <c r="AI26" s="1842">
        <v>1</v>
      </c>
      <c r="AJ26" s="1842">
        <v>1</v>
      </c>
    </row>
    <row r="27" spans="1:36" s="56" customFormat="1" ht="51.75" thickBot="1">
      <c r="A27" s="2135"/>
      <c r="B27" s="2135"/>
      <c r="C27" s="2124"/>
      <c r="D27" s="921" t="s">
        <v>980</v>
      </c>
      <c r="E27" s="2126"/>
      <c r="F27" s="915"/>
      <c r="G27" s="920"/>
      <c r="H27" s="476">
        <v>206</v>
      </c>
      <c r="I27" s="1658" t="s">
        <v>1459</v>
      </c>
      <c r="J27" s="1471" t="s">
        <v>1427</v>
      </c>
      <c r="K27" s="1471">
        <v>1</v>
      </c>
      <c r="L27" s="163" t="s">
        <v>1460</v>
      </c>
      <c r="M27" s="1471" t="s">
        <v>913</v>
      </c>
      <c r="N27" s="489">
        <v>0.1</v>
      </c>
      <c r="O27" s="1471" t="s">
        <v>978</v>
      </c>
      <c r="P27" s="490">
        <v>42736</v>
      </c>
      <c r="Q27" s="490">
        <v>43084</v>
      </c>
      <c r="R27" s="1651"/>
      <c r="S27" s="1651"/>
      <c r="T27" s="1651"/>
      <c r="U27" s="1651"/>
      <c r="V27" s="1651"/>
      <c r="W27" s="1651"/>
      <c r="X27" s="1651"/>
      <c r="Y27" s="1651"/>
      <c r="Z27" s="1651"/>
      <c r="AA27" s="1651"/>
      <c r="AB27" s="1651"/>
      <c r="AC27" s="1651">
        <v>1</v>
      </c>
      <c r="AD27" s="1593">
        <f t="shared" si="0"/>
        <v>1</v>
      </c>
      <c r="AE27" s="1469">
        <v>0</v>
      </c>
      <c r="AF27" s="1469">
        <v>0</v>
      </c>
      <c r="AG27" s="491"/>
      <c r="AH27" s="477"/>
      <c r="AI27" s="1842">
        <v>1</v>
      </c>
      <c r="AJ27" s="1842">
        <v>1</v>
      </c>
    </row>
    <row r="28" spans="1:36" s="56" customFormat="1" ht="51.75" customHeight="1" thickBot="1">
      <c r="A28" s="2135"/>
      <c r="B28" s="2137"/>
      <c r="C28" s="2093"/>
      <c r="D28" s="922" t="s">
        <v>979</v>
      </c>
      <c r="E28" s="2126"/>
      <c r="F28" s="923"/>
      <c r="G28" s="920"/>
      <c r="H28" s="476">
        <v>198</v>
      </c>
      <c r="I28" s="162" t="s">
        <v>1499</v>
      </c>
      <c r="J28" s="1471" t="s">
        <v>1461</v>
      </c>
      <c r="K28" s="1471">
        <v>1</v>
      </c>
      <c r="L28" s="163" t="s">
        <v>1462</v>
      </c>
      <c r="M28" s="1471" t="s">
        <v>913</v>
      </c>
      <c r="N28" s="489">
        <v>0.15</v>
      </c>
      <c r="O28" s="1471" t="s">
        <v>978</v>
      </c>
      <c r="P28" s="490">
        <v>42736</v>
      </c>
      <c r="Q28" s="490">
        <v>43100</v>
      </c>
      <c r="R28" s="1651"/>
      <c r="S28" s="1651"/>
      <c r="T28" s="1651"/>
      <c r="U28" s="1651"/>
      <c r="V28" s="1651"/>
      <c r="W28" s="1651"/>
      <c r="X28" s="1651"/>
      <c r="Y28" s="1651"/>
      <c r="Z28" s="1651"/>
      <c r="AA28" s="1651"/>
      <c r="AB28" s="1651">
        <v>1</v>
      </c>
      <c r="AC28" s="1651"/>
      <c r="AD28" s="1593">
        <f t="shared" si="0"/>
        <v>1</v>
      </c>
      <c r="AE28" s="491">
        <v>0</v>
      </c>
      <c r="AF28" s="491">
        <v>0</v>
      </c>
      <c r="AG28" s="491"/>
      <c r="AH28" s="477"/>
      <c r="AI28" s="1842">
        <v>1</v>
      </c>
      <c r="AJ28" s="1842">
        <v>1</v>
      </c>
    </row>
    <row r="29" spans="1:36" s="46" customFormat="1" ht="19.5" customHeight="1" thickBot="1">
      <c r="A29" s="924"/>
      <c r="B29" s="917"/>
      <c r="C29" s="925"/>
      <c r="D29" s="925"/>
      <c r="E29" s="925"/>
      <c r="F29" s="925"/>
      <c r="G29" s="917"/>
      <c r="H29" s="917"/>
      <c r="I29" s="926"/>
      <c r="J29" s="926"/>
      <c r="K29" s="926"/>
      <c r="L29" s="926"/>
      <c r="M29" s="926"/>
      <c r="N29" s="927">
        <f>SUM(N23:N28)</f>
        <v>1</v>
      </c>
      <c r="O29" s="926"/>
      <c r="P29" s="926"/>
      <c r="Q29" s="926"/>
      <c r="R29" s="926"/>
      <c r="S29" s="926"/>
      <c r="T29" s="926"/>
      <c r="U29" s="926"/>
      <c r="V29" s="926"/>
      <c r="W29" s="926"/>
      <c r="X29" s="926"/>
      <c r="Y29" s="926"/>
      <c r="Z29" s="926"/>
      <c r="AA29" s="926"/>
      <c r="AB29" s="926"/>
      <c r="AC29" s="926"/>
      <c r="AD29" s="926"/>
      <c r="AE29" s="928">
        <f>SUM(AE23:AE28)</f>
        <v>450000000</v>
      </c>
      <c r="AF29" s="928">
        <f>SUM(AF23:AF28)</f>
        <v>80000000</v>
      </c>
      <c r="AG29" s="928"/>
      <c r="AH29" s="929"/>
      <c r="AI29" s="1846">
        <f>AVERAGE(AI23:AI28)</f>
        <v>1</v>
      </c>
      <c r="AJ29" s="1846">
        <f>AVERAGE(AJ23:AJ28)</f>
        <v>1</v>
      </c>
    </row>
    <row r="30" spans="1:36" s="46" customFormat="1" ht="19.5" customHeight="1" thickBot="1">
      <c r="A30" s="2152" t="s">
        <v>83</v>
      </c>
      <c r="B30" s="2153"/>
      <c r="C30" s="2153"/>
      <c r="D30" s="2153"/>
      <c r="E30" s="2153"/>
      <c r="F30" s="2153"/>
      <c r="G30" s="930"/>
      <c r="H30" s="930"/>
      <c r="I30" s="930"/>
      <c r="J30" s="931"/>
      <c r="K30" s="930"/>
      <c r="L30" s="930"/>
      <c r="M30" s="930"/>
      <c r="N30" s="930"/>
      <c r="O30" s="930"/>
      <c r="P30" s="930"/>
      <c r="Q30" s="930"/>
      <c r="R30" s="930"/>
      <c r="S30" s="930"/>
      <c r="T30" s="930"/>
      <c r="U30" s="930"/>
      <c r="V30" s="930"/>
      <c r="W30" s="930"/>
      <c r="X30" s="930"/>
      <c r="Y30" s="930"/>
      <c r="Z30" s="930"/>
      <c r="AA30" s="930"/>
      <c r="AB30" s="930"/>
      <c r="AC30" s="930"/>
      <c r="AD30" s="930"/>
      <c r="AE30" s="970">
        <f>+AE29+AE22+AE20</f>
        <v>450000000</v>
      </c>
      <c r="AF30" s="932">
        <f>+AF29</f>
        <v>80000000</v>
      </c>
      <c r="AG30" s="932"/>
      <c r="AH30" s="933"/>
      <c r="AI30" s="1848">
        <v>1</v>
      </c>
      <c r="AJ30" s="1848">
        <v>1</v>
      </c>
    </row>
    <row r="31" spans="1:34" s="55" customFormat="1" ht="9.75" customHeight="1" thickBot="1">
      <c r="A31" s="2142"/>
      <c r="B31" s="2143"/>
      <c r="C31" s="2143"/>
      <c r="D31" s="2143"/>
      <c r="E31" s="2143"/>
      <c r="F31" s="2143"/>
      <c r="G31" s="2143"/>
      <c r="H31" s="2143"/>
      <c r="I31" s="2143"/>
      <c r="J31" s="2143"/>
      <c r="K31" s="2143"/>
      <c r="L31" s="2143"/>
      <c r="M31" s="2143"/>
      <c r="N31" s="2143"/>
      <c r="O31" s="2143"/>
      <c r="P31" s="2143"/>
      <c r="Q31" s="2143"/>
      <c r="R31" s="2143"/>
      <c r="S31" s="2143"/>
      <c r="T31" s="2143"/>
      <c r="U31" s="2143"/>
      <c r="V31" s="2143"/>
      <c r="W31" s="2143"/>
      <c r="X31" s="2143"/>
      <c r="Y31" s="2143"/>
      <c r="Z31" s="2143"/>
      <c r="AA31" s="2143"/>
      <c r="AB31" s="2143"/>
      <c r="AC31" s="2143"/>
      <c r="AD31" s="2143"/>
      <c r="AE31" s="2143"/>
      <c r="AF31" s="2143"/>
      <c r="AG31" s="2143"/>
      <c r="AH31" s="2144"/>
    </row>
    <row r="32" spans="1:34" s="44" customFormat="1" ht="21" customHeight="1" thickBot="1">
      <c r="A32" s="2159" t="s">
        <v>7</v>
      </c>
      <c r="B32" s="2160"/>
      <c r="C32" s="2160"/>
      <c r="D32" s="2160"/>
      <c r="E32" s="2160"/>
      <c r="F32" s="2160"/>
      <c r="G32" s="977"/>
      <c r="H32" s="977"/>
      <c r="I32" s="977"/>
      <c r="J32" s="2145" t="s">
        <v>977</v>
      </c>
      <c r="K32" s="2146"/>
      <c r="L32" s="2146"/>
      <c r="M32" s="2146"/>
      <c r="N32" s="2146"/>
      <c r="O32" s="2146"/>
      <c r="P32" s="2146"/>
      <c r="Q32" s="2146"/>
      <c r="R32" s="2146"/>
      <c r="S32" s="2146"/>
      <c r="T32" s="2146"/>
      <c r="U32" s="2146"/>
      <c r="V32" s="2146"/>
      <c r="W32" s="2146"/>
      <c r="X32" s="2146"/>
      <c r="Y32" s="2146"/>
      <c r="Z32" s="2146"/>
      <c r="AA32" s="2146"/>
      <c r="AB32" s="2146"/>
      <c r="AC32" s="2146"/>
      <c r="AD32" s="2146"/>
      <c r="AE32" s="2146"/>
      <c r="AF32" s="2146"/>
      <c r="AG32" s="2146"/>
      <c r="AH32" s="2147"/>
    </row>
    <row r="33" spans="1:34" s="55" customFormat="1" ht="9.75" customHeight="1" thickBot="1">
      <c r="A33" s="900"/>
      <c r="B33" s="61"/>
      <c r="K33" s="60"/>
      <c r="N33" s="59"/>
      <c r="P33" s="58"/>
      <c r="Q33" s="58"/>
      <c r="AD33" s="61"/>
      <c r="AE33" s="57"/>
      <c r="AF33" s="57"/>
      <c r="AG33" s="57"/>
      <c r="AH33" s="901"/>
    </row>
    <row r="34" spans="1:36" s="54" customFormat="1" ht="71.25" customHeight="1" thickBot="1">
      <c r="A34" s="904" t="s">
        <v>9</v>
      </c>
      <c r="B34" s="934" t="s">
        <v>877</v>
      </c>
      <c r="C34" s="904" t="s">
        <v>876</v>
      </c>
      <c r="D34" s="906" t="s">
        <v>686</v>
      </c>
      <c r="E34" s="906" t="s">
        <v>875</v>
      </c>
      <c r="F34" s="906" t="s">
        <v>874</v>
      </c>
      <c r="G34" s="908"/>
      <c r="H34" s="934"/>
      <c r="I34" s="907" t="s">
        <v>12</v>
      </c>
      <c r="J34" s="935" t="s">
        <v>13</v>
      </c>
      <c r="K34" s="936" t="s">
        <v>14</v>
      </c>
      <c r="L34" s="937" t="s">
        <v>15</v>
      </c>
      <c r="M34" s="937" t="s">
        <v>16</v>
      </c>
      <c r="N34" s="938" t="s">
        <v>17</v>
      </c>
      <c r="O34" s="937" t="s">
        <v>86</v>
      </c>
      <c r="P34" s="937" t="s">
        <v>19</v>
      </c>
      <c r="Q34" s="937" t="s">
        <v>20</v>
      </c>
      <c r="R34" s="939" t="s">
        <v>21</v>
      </c>
      <c r="S34" s="939" t="s">
        <v>22</v>
      </c>
      <c r="T34" s="939" t="s">
        <v>23</v>
      </c>
      <c r="U34" s="939" t="s">
        <v>24</v>
      </c>
      <c r="V34" s="939" t="s">
        <v>25</v>
      </c>
      <c r="W34" s="939" t="s">
        <v>26</v>
      </c>
      <c r="X34" s="939" t="s">
        <v>27</v>
      </c>
      <c r="Y34" s="939" t="s">
        <v>28</v>
      </c>
      <c r="Z34" s="939" t="s">
        <v>29</v>
      </c>
      <c r="AA34" s="939" t="s">
        <v>30</v>
      </c>
      <c r="AB34" s="939" t="s">
        <v>31</v>
      </c>
      <c r="AC34" s="939" t="s">
        <v>32</v>
      </c>
      <c r="AD34" s="937" t="s">
        <v>33</v>
      </c>
      <c r="AE34" s="940" t="s">
        <v>34</v>
      </c>
      <c r="AF34" s="856" t="s">
        <v>300</v>
      </c>
      <c r="AG34" s="856" t="s">
        <v>1384</v>
      </c>
      <c r="AH34" s="910" t="s">
        <v>87</v>
      </c>
      <c r="AI34" s="1826" t="s">
        <v>1774</v>
      </c>
      <c r="AJ34" s="1826" t="s">
        <v>1775</v>
      </c>
    </row>
    <row r="35" spans="1:36" s="56" customFormat="1" ht="39" thickBot="1">
      <c r="A35" s="2107">
        <v>4</v>
      </c>
      <c r="B35" s="2107" t="s">
        <v>1429</v>
      </c>
      <c r="C35" s="2130" t="s">
        <v>1428</v>
      </c>
      <c r="D35" s="941"/>
      <c r="E35" s="941"/>
      <c r="F35" s="942"/>
      <c r="G35" s="941"/>
      <c r="H35" s="943" t="s">
        <v>1543</v>
      </c>
      <c r="I35" s="492" t="s">
        <v>1679</v>
      </c>
      <c r="J35" s="281" t="s">
        <v>41</v>
      </c>
      <c r="K35" s="282">
        <v>1</v>
      </c>
      <c r="L35" s="281" t="s">
        <v>1495</v>
      </c>
      <c r="M35" s="1471" t="s">
        <v>973</v>
      </c>
      <c r="N35" s="481">
        <v>0.15</v>
      </c>
      <c r="O35" s="1471" t="s">
        <v>1425</v>
      </c>
      <c r="P35" s="490">
        <v>42736</v>
      </c>
      <c r="Q35" s="490">
        <v>43100</v>
      </c>
      <c r="R35" s="493">
        <v>1</v>
      </c>
      <c r="S35" s="493">
        <v>1</v>
      </c>
      <c r="T35" s="493">
        <v>1</v>
      </c>
      <c r="U35" s="493">
        <v>1</v>
      </c>
      <c r="V35" s="493">
        <v>1</v>
      </c>
      <c r="W35" s="493">
        <v>1</v>
      </c>
      <c r="X35" s="493">
        <v>1</v>
      </c>
      <c r="Y35" s="493">
        <v>1</v>
      </c>
      <c r="Z35" s="493">
        <v>1</v>
      </c>
      <c r="AA35" s="493">
        <v>1</v>
      </c>
      <c r="AB35" s="493">
        <v>1</v>
      </c>
      <c r="AC35" s="493">
        <v>1</v>
      </c>
      <c r="AD35" s="1576">
        <v>1</v>
      </c>
      <c r="AE35" s="1469">
        <v>0</v>
      </c>
      <c r="AF35" s="1469">
        <v>0</v>
      </c>
      <c r="AG35" s="1469"/>
      <c r="AH35" s="1755"/>
      <c r="AI35" s="1842">
        <v>1</v>
      </c>
      <c r="AJ35" s="1842">
        <v>1</v>
      </c>
    </row>
    <row r="36" spans="1:36" s="56" customFormat="1" ht="73.5" customHeight="1" thickBot="1">
      <c r="A36" s="2107"/>
      <c r="B36" s="2107"/>
      <c r="C36" s="2131"/>
      <c r="D36" s="941"/>
      <c r="E36" s="941"/>
      <c r="F36" s="942"/>
      <c r="G36" s="941"/>
      <c r="H36" s="943">
        <v>210</v>
      </c>
      <c r="I36" s="492" t="s">
        <v>976</v>
      </c>
      <c r="J36" s="281" t="s">
        <v>975</v>
      </c>
      <c r="K36" s="282">
        <v>1</v>
      </c>
      <c r="L36" s="1577" t="s">
        <v>974</v>
      </c>
      <c r="M36" s="1471" t="s">
        <v>973</v>
      </c>
      <c r="N36" s="481">
        <v>0.16</v>
      </c>
      <c r="O36" s="1578" t="s">
        <v>972</v>
      </c>
      <c r="P36" s="490">
        <v>42753</v>
      </c>
      <c r="Q36" s="490">
        <v>43084</v>
      </c>
      <c r="R36" s="493">
        <v>1</v>
      </c>
      <c r="S36" s="493">
        <v>1</v>
      </c>
      <c r="T36" s="493">
        <v>1</v>
      </c>
      <c r="U36" s="493">
        <v>1</v>
      </c>
      <c r="V36" s="493">
        <v>1</v>
      </c>
      <c r="W36" s="493">
        <v>1</v>
      </c>
      <c r="X36" s="493">
        <v>1</v>
      </c>
      <c r="Y36" s="493">
        <v>1</v>
      </c>
      <c r="Z36" s="493">
        <v>1</v>
      </c>
      <c r="AA36" s="493">
        <v>1</v>
      </c>
      <c r="AB36" s="493">
        <v>1</v>
      </c>
      <c r="AC36" s="493">
        <v>1</v>
      </c>
      <c r="AD36" s="1576">
        <v>1</v>
      </c>
      <c r="AE36" s="1469" t="s">
        <v>1479</v>
      </c>
      <c r="AF36" s="1469">
        <v>0</v>
      </c>
      <c r="AG36" s="1469"/>
      <c r="AH36" s="1755"/>
      <c r="AI36" s="1842">
        <v>1</v>
      </c>
      <c r="AJ36" s="1842">
        <v>1</v>
      </c>
    </row>
    <row r="37" spans="1:36" s="56" customFormat="1" ht="64.5" thickBot="1">
      <c r="A37" s="2107"/>
      <c r="B37" s="2107"/>
      <c r="C37" s="2132"/>
      <c r="D37" s="941"/>
      <c r="E37" s="941" t="s">
        <v>976</v>
      </c>
      <c r="F37" s="942">
        <v>1</v>
      </c>
      <c r="G37" s="941"/>
      <c r="H37" s="943" t="s">
        <v>1542</v>
      </c>
      <c r="I37" s="492" t="s">
        <v>1484</v>
      </c>
      <c r="J37" s="281" t="s">
        <v>1485</v>
      </c>
      <c r="K37" s="282">
        <v>1</v>
      </c>
      <c r="L37" s="1579" t="s">
        <v>1486</v>
      </c>
      <c r="M37" s="1471" t="s">
        <v>1431</v>
      </c>
      <c r="N37" s="481">
        <v>0.08</v>
      </c>
      <c r="O37" s="1373" t="s">
        <v>1425</v>
      </c>
      <c r="P37" s="490">
        <v>42753</v>
      </c>
      <c r="Q37" s="490">
        <v>43100</v>
      </c>
      <c r="R37" s="493">
        <v>1</v>
      </c>
      <c r="S37" s="493">
        <v>1</v>
      </c>
      <c r="T37" s="493">
        <v>1</v>
      </c>
      <c r="U37" s="493">
        <v>1</v>
      </c>
      <c r="V37" s="493">
        <v>1</v>
      </c>
      <c r="W37" s="493">
        <v>1</v>
      </c>
      <c r="X37" s="493">
        <v>1</v>
      </c>
      <c r="Y37" s="493">
        <v>1</v>
      </c>
      <c r="Z37" s="493">
        <v>1</v>
      </c>
      <c r="AA37" s="493">
        <v>1</v>
      </c>
      <c r="AB37" s="493">
        <v>1</v>
      </c>
      <c r="AC37" s="493">
        <v>1</v>
      </c>
      <c r="AD37" s="1576">
        <v>1</v>
      </c>
      <c r="AE37" s="1469">
        <v>0</v>
      </c>
      <c r="AF37" s="1469">
        <v>0</v>
      </c>
      <c r="AG37" s="1469"/>
      <c r="AH37" s="1755"/>
      <c r="AI37" s="1842">
        <v>1</v>
      </c>
      <c r="AJ37" s="1842">
        <v>1</v>
      </c>
    </row>
    <row r="38" spans="1:36" s="56" customFormat="1" ht="79.5" customHeight="1" thickBot="1">
      <c r="A38" s="2107"/>
      <c r="B38" s="2107"/>
      <c r="C38" s="2130" t="s">
        <v>971</v>
      </c>
      <c r="D38" s="944"/>
      <c r="E38" s="944" t="s">
        <v>970</v>
      </c>
      <c r="F38" s="945">
        <v>1</v>
      </c>
      <c r="G38" s="946"/>
      <c r="H38" s="477" t="s">
        <v>1544</v>
      </c>
      <c r="I38" s="1471" t="s">
        <v>970</v>
      </c>
      <c r="J38" s="1471" t="s">
        <v>969</v>
      </c>
      <c r="K38" s="494">
        <v>23</v>
      </c>
      <c r="L38" s="1471" t="s">
        <v>968</v>
      </c>
      <c r="M38" s="1471" t="s">
        <v>967</v>
      </c>
      <c r="N38" s="481">
        <v>0.15</v>
      </c>
      <c r="O38" s="1471" t="s">
        <v>966</v>
      </c>
      <c r="P38" s="490">
        <v>42736</v>
      </c>
      <c r="Q38" s="490">
        <v>43100</v>
      </c>
      <c r="R38" s="1580">
        <v>0</v>
      </c>
      <c r="S38" s="1580">
        <v>0</v>
      </c>
      <c r="T38" s="1580">
        <v>0</v>
      </c>
      <c r="U38" s="1580">
        <v>5</v>
      </c>
      <c r="V38" s="1580">
        <v>4</v>
      </c>
      <c r="W38" s="1581">
        <v>3</v>
      </c>
      <c r="X38" s="1582">
        <v>2</v>
      </c>
      <c r="Y38" s="1580">
        <v>2</v>
      </c>
      <c r="Z38" s="1581">
        <v>0</v>
      </c>
      <c r="AA38" s="1581">
        <v>0</v>
      </c>
      <c r="AB38" s="1581">
        <v>1</v>
      </c>
      <c r="AC38" s="1581">
        <v>6</v>
      </c>
      <c r="AD38" s="1583">
        <f>SUM(R38:AC38)</f>
        <v>23</v>
      </c>
      <c r="AE38" s="1469">
        <v>0</v>
      </c>
      <c r="AF38" s="1469">
        <v>0</v>
      </c>
      <c r="AG38" s="1469"/>
      <c r="AH38" s="1755"/>
      <c r="AI38" s="1842">
        <v>1</v>
      </c>
      <c r="AJ38" s="1842">
        <v>1</v>
      </c>
    </row>
    <row r="39" spans="1:36" s="56" customFormat="1" ht="39" thickBot="1">
      <c r="A39" s="2107"/>
      <c r="B39" s="2107"/>
      <c r="C39" s="2131"/>
      <c r="D39" s="944"/>
      <c r="E39" s="944" t="s">
        <v>965</v>
      </c>
      <c r="F39" s="945">
        <v>1</v>
      </c>
      <c r="G39" s="946"/>
      <c r="H39" s="477" t="s">
        <v>1545</v>
      </c>
      <c r="I39" s="492" t="s">
        <v>1414</v>
      </c>
      <c r="J39" s="1471" t="s">
        <v>959</v>
      </c>
      <c r="K39" s="282">
        <v>1</v>
      </c>
      <c r="L39" s="1471" t="s">
        <v>958</v>
      </c>
      <c r="M39" s="1471" t="s">
        <v>964</v>
      </c>
      <c r="N39" s="481">
        <v>0.08</v>
      </c>
      <c r="O39" s="1471" t="s">
        <v>957</v>
      </c>
      <c r="P39" s="490">
        <v>42736</v>
      </c>
      <c r="Q39" s="490">
        <v>43100</v>
      </c>
      <c r="R39" s="493">
        <v>1</v>
      </c>
      <c r="S39" s="493">
        <v>1</v>
      </c>
      <c r="T39" s="493">
        <v>1</v>
      </c>
      <c r="U39" s="493">
        <v>1</v>
      </c>
      <c r="V39" s="493">
        <v>1</v>
      </c>
      <c r="W39" s="493">
        <v>1</v>
      </c>
      <c r="X39" s="493">
        <v>1</v>
      </c>
      <c r="Y39" s="493">
        <v>1</v>
      </c>
      <c r="Z39" s="493">
        <v>1</v>
      </c>
      <c r="AA39" s="493">
        <v>1</v>
      </c>
      <c r="AB39" s="493">
        <v>1</v>
      </c>
      <c r="AC39" s="493">
        <v>1</v>
      </c>
      <c r="AD39" s="1576">
        <v>1</v>
      </c>
      <c r="AE39" s="1469">
        <v>0</v>
      </c>
      <c r="AF39" s="1469">
        <v>0</v>
      </c>
      <c r="AG39" s="1469"/>
      <c r="AH39" s="1755"/>
      <c r="AI39" s="1842">
        <v>1</v>
      </c>
      <c r="AJ39" s="1842">
        <v>1</v>
      </c>
    </row>
    <row r="40" spans="1:36" s="56" customFormat="1" ht="66.75" customHeight="1" thickBot="1">
      <c r="A40" s="2107"/>
      <c r="B40" s="2107"/>
      <c r="C40" s="2132"/>
      <c r="D40" s="947"/>
      <c r="E40" s="947"/>
      <c r="F40" s="948"/>
      <c r="G40" s="947"/>
      <c r="H40" s="949"/>
      <c r="I40" s="1471" t="s">
        <v>1490</v>
      </c>
      <c r="J40" s="1471" t="s">
        <v>1415</v>
      </c>
      <c r="K40" s="497">
        <v>14</v>
      </c>
      <c r="L40" s="1471" t="s">
        <v>1496</v>
      </c>
      <c r="M40" s="1471" t="s">
        <v>964</v>
      </c>
      <c r="N40" s="481">
        <v>0.08</v>
      </c>
      <c r="O40" s="1471" t="s">
        <v>1463</v>
      </c>
      <c r="P40" s="490">
        <v>42736</v>
      </c>
      <c r="Q40" s="490">
        <v>43100</v>
      </c>
      <c r="R40" s="493"/>
      <c r="S40" s="493"/>
      <c r="T40" s="493"/>
      <c r="U40" s="493"/>
      <c r="V40" s="493"/>
      <c r="W40" s="1584">
        <v>7</v>
      </c>
      <c r="X40" s="493"/>
      <c r="Y40" s="493"/>
      <c r="Z40" s="493"/>
      <c r="AA40" s="493"/>
      <c r="AB40" s="493"/>
      <c r="AC40" s="1584">
        <v>7</v>
      </c>
      <c r="AD40" s="1583">
        <f>SUM(R40:AC40)</f>
        <v>14</v>
      </c>
      <c r="AE40" s="1469"/>
      <c r="AF40" s="1469"/>
      <c r="AG40" s="1469"/>
      <c r="AH40" s="1755"/>
      <c r="AI40" s="1842">
        <v>1</v>
      </c>
      <c r="AJ40" s="1842">
        <v>1</v>
      </c>
    </row>
    <row r="41" spans="1:36" s="56" customFormat="1" ht="69" customHeight="1" thickBot="1">
      <c r="A41" s="2107"/>
      <c r="B41" s="2107"/>
      <c r="C41" s="1473" t="s">
        <v>963</v>
      </c>
      <c r="D41" s="1585" t="s">
        <v>962</v>
      </c>
      <c r="E41" s="950" t="s">
        <v>961</v>
      </c>
      <c r="F41" s="915">
        <v>1</v>
      </c>
      <c r="G41" s="950"/>
      <c r="H41" s="951" t="s">
        <v>1546</v>
      </c>
      <c r="I41" s="1471" t="s">
        <v>960</v>
      </c>
      <c r="J41" s="1471" t="s">
        <v>959</v>
      </c>
      <c r="K41" s="489">
        <v>1</v>
      </c>
      <c r="L41" s="1471" t="s">
        <v>958</v>
      </c>
      <c r="M41" s="1471" t="s">
        <v>956</v>
      </c>
      <c r="N41" s="481">
        <v>0.15</v>
      </c>
      <c r="O41" s="1471" t="s">
        <v>957</v>
      </c>
      <c r="P41" s="490">
        <v>42736</v>
      </c>
      <c r="Q41" s="490">
        <v>43100</v>
      </c>
      <c r="R41" s="493">
        <v>1</v>
      </c>
      <c r="S41" s="493">
        <v>1</v>
      </c>
      <c r="T41" s="493">
        <v>1</v>
      </c>
      <c r="U41" s="493">
        <v>1</v>
      </c>
      <c r="V41" s="493">
        <v>1</v>
      </c>
      <c r="W41" s="493">
        <v>1</v>
      </c>
      <c r="X41" s="493">
        <v>1</v>
      </c>
      <c r="Y41" s="493">
        <v>1</v>
      </c>
      <c r="Z41" s="493">
        <v>1</v>
      </c>
      <c r="AA41" s="493">
        <v>1</v>
      </c>
      <c r="AB41" s="493">
        <v>1</v>
      </c>
      <c r="AC41" s="493">
        <v>1</v>
      </c>
      <c r="AD41" s="1576">
        <v>1</v>
      </c>
      <c r="AE41" s="1469">
        <v>0</v>
      </c>
      <c r="AF41" s="1469">
        <v>0</v>
      </c>
      <c r="AG41" s="1469"/>
      <c r="AH41" s="477"/>
      <c r="AI41" s="1842">
        <v>1</v>
      </c>
      <c r="AJ41" s="1842">
        <v>1</v>
      </c>
    </row>
    <row r="42" spans="1:36" s="56" customFormat="1" ht="117.75" customHeight="1" thickBot="1">
      <c r="A42" s="2107"/>
      <c r="B42" s="2107"/>
      <c r="C42" s="1473" t="s">
        <v>955</v>
      </c>
      <c r="D42" s="952" t="s">
        <v>954</v>
      </c>
      <c r="E42" s="944" t="s">
        <v>953</v>
      </c>
      <c r="F42" s="945">
        <v>1</v>
      </c>
      <c r="G42" s="944"/>
      <c r="H42" s="953" t="s">
        <v>1547</v>
      </c>
      <c r="I42" s="1471" t="s">
        <v>1743</v>
      </c>
      <c r="J42" s="1471" t="s">
        <v>952</v>
      </c>
      <c r="K42" s="489">
        <v>1</v>
      </c>
      <c r="L42" s="1471" t="s">
        <v>951</v>
      </c>
      <c r="M42" s="1471" t="s">
        <v>903</v>
      </c>
      <c r="N42" s="481">
        <v>0.15</v>
      </c>
      <c r="O42" s="1471" t="s">
        <v>950</v>
      </c>
      <c r="P42" s="490">
        <v>42736</v>
      </c>
      <c r="Q42" s="490">
        <v>43100</v>
      </c>
      <c r="R42" s="493">
        <v>1</v>
      </c>
      <c r="S42" s="493">
        <v>1</v>
      </c>
      <c r="T42" s="493">
        <v>1</v>
      </c>
      <c r="U42" s="493">
        <v>1</v>
      </c>
      <c r="V42" s="493">
        <v>1</v>
      </c>
      <c r="W42" s="493">
        <v>1</v>
      </c>
      <c r="X42" s="493">
        <v>1</v>
      </c>
      <c r="Y42" s="493">
        <v>1</v>
      </c>
      <c r="Z42" s="493">
        <v>1</v>
      </c>
      <c r="AA42" s="493">
        <v>1</v>
      </c>
      <c r="AB42" s="493">
        <v>1</v>
      </c>
      <c r="AC42" s="493">
        <v>1</v>
      </c>
      <c r="AD42" s="1576">
        <v>1</v>
      </c>
      <c r="AE42" s="1469">
        <v>0</v>
      </c>
      <c r="AF42" s="1469">
        <v>0</v>
      </c>
      <c r="AG42" s="1469"/>
      <c r="AH42" s="477"/>
      <c r="AI42" s="1842">
        <v>1</v>
      </c>
      <c r="AJ42" s="1842">
        <v>1</v>
      </c>
    </row>
    <row r="43" spans="1:36" s="46" customFormat="1" ht="19.5" customHeight="1" thickBot="1">
      <c r="A43" s="2014" t="s">
        <v>73</v>
      </c>
      <c r="B43" s="2015"/>
      <c r="C43" s="2015"/>
      <c r="D43" s="2015"/>
      <c r="E43" s="2015"/>
      <c r="F43" s="2015"/>
      <c r="G43" s="1586"/>
      <c r="H43" s="1587"/>
      <c r="I43" s="1570"/>
      <c r="J43" s="1570"/>
      <c r="K43" s="1570"/>
      <c r="L43" s="1570"/>
      <c r="M43" s="1570"/>
      <c r="N43" s="1571">
        <f>SUM(N35:N42)</f>
        <v>1</v>
      </c>
      <c r="O43" s="1570"/>
      <c r="P43" s="1570"/>
      <c r="Q43" s="1570"/>
      <c r="R43" s="1570"/>
      <c r="S43" s="1570"/>
      <c r="T43" s="1570"/>
      <c r="U43" s="1570"/>
      <c r="V43" s="1570"/>
      <c r="W43" s="1570"/>
      <c r="X43" s="1570"/>
      <c r="Y43" s="1570"/>
      <c r="Z43" s="1570"/>
      <c r="AA43" s="1570"/>
      <c r="AB43" s="1570"/>
      <c r="AC43" s="1570"/>
      <c r="AD43" s="1570"/>
      <c r="AE43" s="1588">
        <f>SUM(AE35:AE42)</f>
        <v>0</v>
      </c>
      <c r="AF43" s="1588">
        <f>SUM(AF36:AF42)</f>
        <v>0</v>
      </c>
      <c r="AG43" s="1588"/>
      <c r="AH43" s="1574"/>
      <c r="AI43" s="1849">
        <f>AVERAGE(AI35:AI42)</f>
        <v>1</v>
      </c>
      <c r="AJ43" s="1849">
        <f>AVERAGE(AJ35:AJ42)</f>
        <v>1</v>
      </c>
    </row>
    <row r="44" spans="1:36" s="56" customFormat="1" ht="103.5" customHeight="1" thickBot="1">
      <c r="A44" s="2106">
        <v>5</v>
      </c>
      <c r="B44" s="2109" t="s">
        <v>949</v>
      </c>
      <c r="C44" s="2114" t="s">
        <v>948</v>
      </c>
      <c r="D44" s="2161" t="s">
        <v>1744</v>
      </c>
      <c r="E44" s="954" t="s">
        <v>947</v>
      </c>
      <c r="F44" s="955">
        <v>1</v>
      </c>
      <c r="G44" s="956"/>
      <c r="H44" s="957"/>
      <c r="I44" s="162" t="s">
        <v>946</v>
      </c>
      <c r="J44" s="1471" t="s">
        <v>945</v>
      </c>
      <c r="K44" s="498">
        <v>1</v>
      </c>
      <c r="L44" s="162" t="s">
        <v>887</v>
      </c>
      <c r="M44" s="1471" t="s">
        <v>936</v>
      </c>
      <c r="N44" s="481">
        <v>0.1</v>
      </c>
      <c r="O44" s="1471" t="s">
        <v>944</v>
      </c>
      <c r="P44" s="490">
        <v>42736</v>
      </c>
      <c r="Q44" s="490">
        <v>43100</v>
      </c>
      <c r="R44" s="493">
        <v>1</v>
      </c>
      <c r="S44" s="493">
        <v>1</v>
      </c>
      <c r="T44" s="493">
        <v>1</v>
      </c>
      <c r="U44" s="493">
        <v>1</v>
      </c>
      <c r="V44" s="493">
        <v>1</v>
      </c>
      <c r="W44" s="493">
        <v>1</v>
      </c>
      <c r="X44" s="493">
        <v>1</v>
      </c>
      <c r="Y44" s="493">
        <v>1</v>
      </c>
      <c r="Z44" s="493">
        <v>1</v>
      </c>
      <c r="AA44" s="493">
        <v>1</v>
      </c>
      <c r="AB44" s="493">
        <v>1</v>
      </c>
      <c r="AC44" s="493">
        <v>1</v>
      </c>
      <c r="AD44" s="1576">
        <v>1</v>
      </c>
      <c r="AE44" s="1469">
        <v>0</v>
      </c>
      <c r="AF44" s="1469">
        <v>0</v>
      </c>
      <c r="AG44" s="1469"/>
      <c r="AH44" s="477"/>
      <c r="AI44" s="1842">
        <v>1</v>
      </c>
      <c r="AJ44" s="1842">
        <v>1</v>
      </c>
    </row>
    <row r="45" spans="1:36" s="56" customFormat="1" ht="77.25" customHeight="1" thickBot="1">
      <c r="A45" s="2107"/>
      <c r="B45" s="2110"/>
      <c r="C45" s="2115"/>
      <c r="D45" s="2162"/>
      <c r="E45" s="950" t="s">
        <v>943</v>
      </c>
      <c r="F45" s="919">
        <v>1</v>
      </c>
      <c r="G45" s="958"/>
      <c r="H45" s="959"/>
      <c r="I45" s="163" t="s">
        <v>942</v>
      </c>
      <c r="J45" s="1471" t="s">
        <v>941</v>
      </c>
      <c r="K45" s="162">
        <v>21</v>
      </c>
      <c r="L45" s="162" t="s">
        <v>1464</v>
      </c>
      <c r="M45" s="1471" t="s">
        <v>936</v>
      </c>
      <c r="N45" s="481">
        <v>0.05</v>
      </c>
      <c r="O45" s="1471" t="s">
        <v>935</v>
      </c>
      <c r="P45" s="499">
        <v>42750</v>
      </c>
      <c r="Q45" s="490">
        <v>43085</v>
      </c>
      <c r="R45" s="1589"/>
      <c r="S45" s="1589"/>
      <c r="T45" s="1589">
        <v>2</v>
      </c>
      <c r="U45" s="1589"/>
      <c r="V45" s="1589"/>
      <c r="W45" s="1589">
        <v>4</v>
      </c>
      <c r="X45" s="1589"/>
      <c r="Y45" s="1589"/>
      <c r="Z45" s="1581">
        <v>7</v>
      </c>
      <c r="AA45" s="1581"/>
      <c r="AB45" s="1581"/>
      <c r="AC45" s="1581">
        <v>8</v>
      </c>
      <c r="AD45" s="1583">
        <f aca="true" t="shared" si="1" ref="AD45:AD50">SUM(R45:AC45)</f>
        <v>21</v>
      </c>
      <c r="AE45" s="1469">
        <v>0</v>
      </c>
      <c r="AF45" s="1469">
        <v>0</v>
      </c>
      <c r="AG45" s="1734">
        <f>+AG81*59%</f>
        <v>365037355.793</v>
      </c>
      <c r="AH45" s="477" t="s">
        <v>52</v>
      </c>
      <c r="AI45" s="1842">
        <v>1</v>
      </c>
      <c r="AJ45" s="1842">
        <v>1</v>
      </c>
    </row>
    <row r="46" spans="1:36" s="56" customFormat="1" ht="60" customHeight="1" thickBot="1">
      <c r="A46" s="2107"/>
      <c r="B46" s="2110"/>
      <c r="C46" s="2115"/>
      <c r="D46" s="2163"/>
      <c r="E46" s="960" t="s">
        <v>940</v>
      </c>
      <c r="F46" s="961">
        <v>0</v>
      </c>
      <c r="G46" s="958"/>
      <c r="H46" s="478"/>
      <c r="I46" s="163" t="s">
        <v>939</v>
      </c>
      <c r="J46" s="1471" t="s">
        <v>938</v>
      </c>
      <c r="K46" s="162">
        <v>21</v>
      </c>
      <c r="L46" s="162" t="s">
        <v>937</v>
      </c>
      <c r="M46" s="1471" t="s">
        <v>936</v>
      </c>
      <c r="N46" s="481">
        <v>0.1</v>
      </c>
      <c r="O46" s="1471" t="s">
        <v>935</v>
      </c>
      <c r="P46" s="499">
        <v>42750</v>
      </c>
      <c r="Q46" s="490">
        <v>43085</v>
      </c>
      <c r="R46" s="1589"/>
      <c r="S46" s="1589"/>
      <c r="T46" s="1589">
        <v>2</v>
      </c>
      <c r="U46" s="1589"/>
      <c r="V46" s="1589"/>
      <c r="W46" s="1589">
        <v>4</v>
      </c>
      <c r="X46" s="1589"/>
      <c r="Y46" s="1589"/>
      <c r="Z46" s="1581">
        <v>7</v>
      </c>
      <c r="AA46" s="1581"/>
      <c r="AB46" s="1581"/>
      <c r="AC46" s="1581">
        <v>8</v>
      </c>
      <c r="AD46" s="1583">
        <f>SUM(R46:AC46)</f>
        <v>21</v>
      </c>
      <c r="AE46" s="501">
        <v>0</v>
      </c>
      <c r="AF46" s="1469">
        <v>0</v>
      </c>
      <c r="AG46" s="1469">
        <v>0</v>
      </c>
      <c r="AH46" s="477" t="s">
        <v>52</v>
      </c>
      <c r="AI46" s="1842">
        <v>1</v>
      </c>
      <c r="AJ46" s="1842">
        <v>1</v>
      </c>
    </row>
    <row r="47" spans="1:84" s="389" customFormat="1" ht="60" customHeight="1" thickBot="1">
      <c r="A47" s="2107"/>
      <c r="B47" s="2110"/>
      <c r="C47" s="2116"/>
      <c r="D47" s="41"/>
      <c r="E47" s="960"/>
      <c r="F47" s="961"/>
      <c r="G47" s="958"/>
      <c r="H47" s="478"/>
      <c r="I47" s="163" t="s">
        <v>1497</v>
      </c>
      <c r="J47" s="281" t="s">
        <v>754</v>
      </c>
      <c r="K47" s="163">
        <v>1</v>
      </c>
      <c r="L47" s="163" t="s">
        <v>1498</v>
      </c>
      <c r="M47" s="281" t="s">
        <v>1471</v>
      </c>
      <c r="N47" s="282">
        <v>0.05</v>
      </c>
      <c r="O47" s="281" t="s">
        <v>754</v>
      </c>
      <c r="P47" s="502">
        <v>42750</v>
      </c>
      <c r="Q47" s="490">
        <v>42916</v>
      </c>
      <c r="R47" s="1589"/>
      <c r="S47" s="1589"/>
      <c r="T47" s="1589"/>
      <c r="U47" s="1589"/>
      <c r="V47" s="1589"/>
      <c r="W47" s="1589">
        <v>1</v>
      </c>
      <c r="X47" s="1589"/>
      <c r="Y47" s="1589"/>
      <c r="Z47" s="1581"/>
      <c r="AA47" s="1581"/>
      <c r="AB47" s="1581"/>
      <c r="AC47" s="1581"/>
      <c r="AD47" s="719">
        <f>SUM(R47:AC47)</f>
        <v>1</v>
      </c>
      <c r="AE47" s="491">
        <v>0</v>
      </c>
      <c r="AF47" s="1469">
        <v>0</v>
      </c>
      <c r="AG47" s="1469"/>
      <c r="AH47" s="1756"/>
      <c r="AI47" s="1842">
        <v>1</v>
      </c>
      <c r="AJ47" s="1842">
        <v>1</v>
      </c>
      <c r="CF47" s="56"/>
    </row>
    <row r="48" spans="1:36" s="56" customFormat="1" ht="88.5" customHeight="1" thickBot="1">
      <c r="A48" s="2107"/>
      <c r="B48" s="2110"/>
      <c r="C48" s="1470" t="s">
        <v>934</v>
      </c>
      <c r="D48" s="1590" t="s">
        <v>933</v>
      </c>
      <c r="E48" s="960"/>
      <c r="F48" s="961"/>
      <c r="G48" s="958"/>
      <c r="H48" s="478"/>
      <c r="I48" s="163" t="s">
        <v>1465</v>
      </c>
      <c r="J48" s="1471" t="s">
        <v>932</v>
      </c>
      <c r="K48" s="162">
        <v>16</v>
      </c>
      <c r="L48" s="162" t="s">
        <v>1466</v>
      </c>
      <c r="M48" s="1471" t="s">
        <v>1471</v>
      </c>
      <c r="N48" s="481">
        <v>0.05</v>
      </c>
      <c r="O48" s="1471" t="s">
        <v>681</v>
      </c>
      <c r="P48" s="499">
        <v>42750</v>
      </c>
      <c r="Q48" s="490">
        <v>43100</v>
      </c>
      <c r="R48" s="1589"/>
      <c r="S48" s="1589"/>
      <c r="T48" s="1589"/>
      <c r="U48" s="1589"/>
      <c r="V48" s="1589"/>
      <c r="W48" s="1589">
        <v>6</v>
      </c>
      <c r="X48" s="1589"/>
      <c r="Y48" s="1589"/>
      <c r="Z48" s="1589"/>
      <c r="AA48" s="1581"/>
      <c r="AB48" s="1581">
        <v>10</v>
      </c>
      <c r="AC48" s="1581"/>
      <c r="AD48" s="1583">
        <f t="shared" si="1"/>
        <v>16</v>
      </c>
      <c r="AE48" s="1469">
        <f>(4*7000000)*12</f>
        <v>336000000</v>
      </c>
      <c r="AF48" s="1469">
        <v>0</v>
      </c>
      <c r="AG48" s="1469"/>
      <c r="AH48" s="477"/>
      <c r="AI48" s="1842" t="s">
        <v>76</v>
      </c>
      <c r="AJ48" s="1842">
        <v>1</v>
      </c>
    </row>
    <row r="49" spans="1:36" s="56" customFormat="1" ht="85.5" customHeight="1" thickBot="1">
      <c r="A49" s="2107"/>
      <c r="B49" s="2110"/>
      <c r="C49" s="377" t="s">
        <v>931</v>
      </c>
      <c r="D49" s="1591"/>
      <c r="E49" s="950"/>
      <c r="F49" s="962"/>
      <c r="G49" s="963"/>
      <c r="H49" s="959"/>
      <c r="I49" s="162" t="s">
        <v>1470</v>
      </c>
      <c r="J49" s="1471" t="s">
        <v>930</v>
      </c>
      <c r="K49" s="162">
        <v>34</v>
      </c>
      <c r="L49" s="162" t="s">
        <v>1467</v>
      </c>
      <c r="M49" s="1471" t="s">
        <v>1468</v>
      </c>
      <c r="N49" s="481">
        <v>0.1</v>
      </c>
      <c r="O49" s="1471" t="s">
        <v>681</v>
      </c>
      <c r="P49" s="499">
        <v>42750</v>
      </c>
      <c r="Q49" s="490">
        <v>43100</v>
      </c>
      <c r="R49" s="1589"/>
      <c r="S49" s="1589"/>
      <c r="T49" s="1589">
        <v>3</v>
      </c>
      <c r="U49" s="1589"/>
      <c r="V49" s="1589"/>
      <c r="W49" s="1589">
        <v>8</v>
      </c>
      <c r="X49" s="1589"/>
      <c r="Y49" s="1589"/>
      <c r="Z49" s="1589">
        <v>9</v>
      </c>
      <c r="AA49" s="1581"/>
      <c r="AB49" s="1581"/>
      <c r="AC49" s="1581">
        <v>14</v>
      </c>
      <c r="AD49" s="1583">
        <f>SUM(R49:AC49)</f>
        <v>34</v>
      </c>
      <c r="AE49" s="1469">
        <v>0</v>
      </c>
      <c r="AF49" s="1469">
        <v>0</v>
      </c>
      <c r="AG49" s="1469">
        <f>+AG81*41%</f>
        <v>253670026.907</v>
      </c>
      <c r="AH49" s="477" t="s">
        <v>52</v>
      </c>
      <c r="AI49" s="1842">
        <v>1</v>
      </c>
      <c r="AJ49" s="1842">
        <v>1</v>
      </c>
    </row>
    <row r="50" spans="1:36" s="56" customFormat="1" ht="64.5" thickBot="1">
      <c r="A50" s="2107"/>
      <c r="B50" s="2110"/>
      <c r="C50" s="2133" t="s">
        <v>929</v>
      </c>
      <c r="D50" s="950"/>
      <c r="E50" s="950" t="s">
        <v>928</v>
      </c>
      <c r="F50" s="915">
        <v>0.7</v>
      </c>
      <c r="G50" s="950"/>
      <c r="H50" s="951"/>
      <c r="I50" s="450" t="s">
        <v>927</v>
      </c>
      <c r="J50" s="1471" t="s">
        <v>754</v>
      </c>
      <c r="K50" s="162">
        <v>1</v>
      </c>
      <c r="L50" s="162" t="s">
        <v>1469</v>
      </c>
      <c r="M50" s="1471" t="s">
        <v>920</v>
      </c>
      <c r="N50" s="481">
        <v>0.1</v>
      </c>
      <c r="O50" s="1471" t="s">
        <v>320</v>
      </c>
      <c r="P50" s="499">
        <v>42750</v>
      </c>
      <c r="Q50" s="490">
        <v>42947</v>
      </c>
      <c r="R50" s="1589"/>
      <c r="S50" s="1589"/>
      <c r="T50" s="1589"/>
      <c r="U50" s="1589"/>
      <c r="V50" s="1589"/>
      <c r="W50" s="1589"/>
      <c r="X50" s="1589">
        <v>1</v>
      </c>
      <c r="Y50" s="1589"/>
      <c r="Z50" s="1589"/>
      <c r="AA50" s="1581"/>
      <c r="AB50" s="1581"/>
      <c r="AC50" s="1581"/>
      <c r="AD50" s="1583">
        <f t="shared" si="1"/>
        <v>1</v>
      </c>
      <c r="AE50" s="1469">
        <v>0</v>
      </c>
      <c r="AF50" s="1469">
        <v>0</v>
      </c>
      <c r="AG50" s="1469"/>
      <c r="AH50" s="477"/>
      <c r="AI50" s="1842">
        <v>1</v>
      </c>
      <c r="AJ50" s="1842">
        <v>1</v>
      </c>
    </row>
    <row r="51" spans="1:36" s="56" customFormat="1" ht="96.75" customHeight="1" thickBot="1">
      <c r="A51" s="2107"/>
      <c r="B51" s="2110"/>
      <c r="C51" s="2134"/>
      <c r="D51" s="960"/>
      <c r="E51" s="960" t="s">
        <v>926</v>
      </c>
      <c r="F51" s="919">
        <v>1</v>
      </c>
      <c r="G51" s="960"/>
      <c r="H51" s="478"/>
      <c r="I51" s="1471" t="s">
        <v>925</v>
      </c>
      <c r="J51" s="1471" t="s">
        <v>888</v>
      </c>
      <c r="K51" s="498">
        <v>1</v>
      </c>
      <c r="L51" s="162" t="s">
        <v>887</v>
      </c>
      <c r="M51" s="1471" t="s">
        <v>920</v>
      </c>
      <c r="N51" s="481">
        <v>0.05</v>
      </c>
      <c r="O51" s="1471" t="s">
        <v>886</v>
      </c>
      <c r="P51" s="499">
        <v>42750</v>
      </c>
      <c r="Q51" s="490">
        <v>43100</v>
      </c>
      <c r="R51" s="1592">
        <v>1</v>
      </c>
      <c r="S51" s="1592">
        <v>1</v>
      </c>
      <c r="T51" s="1592">
        <v>1</v>
      </c>
      <c r="U51" s="1592">
        <v>1</v>
      </c>
      <c r="V51" s="1592">
        <v>1</v>
      </c>
      <c r="W51" s="1592">
        <v>1</v>
      </c>
      <c r="X51" s="1592">
        <v>1</v>
      </c>
      <c r="Y51" s="1592">
        <v>1</v>
      </c>
      <c r="Z51" s="1592">
        <v>1</v>
      </c>
      <c r="AA51" s="1592">
        <v>1</v>
      </c>
      <c r="AB51" s="1592">
        <v>1</v>
      </c>
      <c r="AC51" s="1592">
        <v>1</v>
      </c>
      <c r="AD51" s="1576">
        <v>1</v>
      </c>
      <c r="AE51" s="1469">
        <v>0</v>
      </c>
      <c r="AF51" s="1469">
        <v>0</v>
      </c>
      <c r="AG51" s="1469"/>
      <c r="AH51" s="477"/>
      <c r="AI51" s="1842" t="s">
        <v>76</v>
      </c>
      <c r="AJ51" s="1842">
        <v>1</v>
      </c>
    </row>
    <row r="52" spans="1:36" s="56" customFormat="1" ht="99" customHeight="1" thickBot="1">
      <c r="A52" s="2107"/>
      <c r="B52" s="2110"/>
      <c r="C52" s="1473" t="s">
        <v>924</v>
      </c>
      <c r="D52" s="964" t="s">
        <v>923</v>
      </c>
      <c r="E52" s="944" t="s">
        <v>922</v>
      </c>
      <c r="F52" s="945">
        <v>0.67</v>
      </c>
      <c r="G52" s="944"/>
      <c r="H52" s="946"/>
      <c r="I52" s="281" t="s">
        <v>921</v>
      </c>
      <c r="J52" s="281" t="s">
        <v>883</v>
      </c>
      <c r="K52" s="504">
        <v>1</v>
      </c>
      <c r="L52" s="1374" t="s">
        <v>1745</v>
      </c>
      <c r="M52" s="1375" t="s">
        <v>920</v>
      </c>
      <c r="N52" s="282">
        <v>0.05</v>
      </c>
      <c r="O52" s="281" t="s">
        <v>919</v>
      </c>
      <c r="P52" s="502">
        <v>42750</v>
      </c>
      <c r="Q52" s="490">
        <v>43100</v>
      </c>
      <c r="R52" s="505"/>
      <c r="S52" s="505"/>
      <c r="T52" s="505"/>
      <c r="U52" s="505"/>
      <c r="V52" s="505"/>
      <c r="W52" s="505"/>
      <c r="X52" s="505"/>
      <c r="Y52" s="505"/>
      <c r="Z52" s="505"/>
      <c r="AA52" s="505"/>
      <c r="AB52" s="505"/>
      <c r="AC52" s="505">
        <v>1</v>
      </c>
      <c r="AD52" s="1593">
        <f aca="true" t="shared" si="2" ref="AD52:AD57">SUM(R52:AC52)</f>
        <v>1</v>
      </c>
      <c r="AE52" s="1469">
        <v>80000000</v>
      </c>
      <c r="AF52" s="1469">
        <v>46295608.33</v>
      </c>
      <c r="AG52" s="1469"/>
      <c r="AH52" s="1754" t="s">
        <v>482</v>
      </c>
      <c r="AI52" s="1842">
        <v>1</v>
      </c>
      <c r="AJ52" s="1842">
        <v>1</v>
      </c>
    </row>
    <row r="53" spans="1:36" s="56" customFormat="1" ht="99" customHeight="1" thickBot="1">
      <c r="A53" s="2107"/>
      <c r="B53" s="2110"/>
      <c r="C53" s="2130" t="s">
        <v>918</v>
      </c>
      <c r="D53" s="1476" t="s">
        <v>917</v>
      </c>
      <c r="E53" s="920" t="s">
        <v>916</v>
      </c>
      <c r="F53" s="965">
        <v>0.3</v>
      </c>
      <c r="G53" s="944"/>
      <c r="H53" s="966"/>
      <c r="I53" s="1471" t="s">
        <v>1680</v>
      </c>
      <c r="J53" s="1471" t="s">
        <v>915</v>
      </c>
      <c r="K53" s="162">
        <v>3</v>
      </c>
      <c r="L53" s="1376" t="s">
        <v>1746</v>
      </c>
      <c r="M53" s="1377" t="s">
        <v>913</v>
      </c>
      <c r="N53" s="481">
        <v>0.05</v>
      </c>
      <c r="O53" s="1471" t="s">
        <v>912</v>
      </c>
      <c r="P53" s="499">
        <v>42856</v>
      </c>
      <c r="Q53" s="490">
        <v>43084</v>
      </c>
      <c r="R53" s="1589"/>
      <c r="S53" s="1589"/>
      <c r="T53" s="1589"/>
      <c r="U53" s="1589"/>
      <c r="V53" s="1589">
        <v>1</v>
      </c>
      <c r="W53" s="1589"/>
      <c r="X53" s="1589">
        <v>1</v>
      </c>
      <c r="Y53" s="1589"/>
      <c r="Z53" s="1589">
        <v>1</v>
      </c>
      <c r="AA53" s="1581"/>
      <c r="AB53" s="1581"/>
      <c r="AC53" s="1581"/>
      <c r="AD53" s="1583">
        <f t="shared" si="2"/>
        <v>3</v>
      </c>
      <c r="AE53" s="1469">
        <v>0</v>
      </c>
      <c r="AF53" s="1469">
        <v>0</v>
      </c>
      <c r="AG53" s="1469"/>
      <c r="AH53" s="477"/>
      <c r="AI53" s="1842">
        <v>1</v>
      </c>
      <c r="AJ53" s="1842">
        <v>1</v>
      </c>
    </row>
    <row r="54" spans="1:36" s="56" customFormat="1" ht="99" customHeight="1" thickBot="1">
      <c r="A54" s="2107"/>
      <c r="B54" s="2110"/>
      <c r="C54" s="2131"/>
      <c r="D54" s="2112" t="s">
        <v>914</v>
      </c>
      <c r="E54" s="920"/>
      <c r="F54" s="965"/>
      <c r="G54" s="944"/>
      <c r="H54" s="949"/>
      <c r="I54" s="492" t="s">
        <v>1426</v>
      </c>
      <c r="J54" s="1471" t="s">
        <v>320</v>
      </c>
      <c r="K54" s="162">
        <v>1</v>
      </c>
      <c r="L54" s="1378" t="s">
        <v>1747</v>
      </c>
      <c r="M54" s="1373" t="s">
        <v>1748</v>
      </c>
      <c r="N54" s="481">
        <v>0.05</v>
      </c>
      <c r="O54" s="1471" t="s">
        <v>912</v>
      </c>
      <c r="P54" s="499">
        <v>42856</v>
      </c>
      <c r="Q54" s="490">
        <v>43084</v>
      </c>
      <c r="R54" s="1589"/>
      <c r="S54" s="1589"/>
      <c r="T54" s="1589"/>
      <c r="U54" s="1589"/>
      <c r="V54" s="1589"/>
      <c r="W54" s="1589"/>
      <c r="X54" s="1589"/>
      <c r="Y54" s="1589"/>
      <c r="Z54" s="1589"/>
      <c r="AA54" s="1581"/>
      <c r="AB54" s="1581"/>
      <c r="AC54" s="1581">
        <v>1</v>
      </c>
      <c r="AD54" s="1583">
        <f t="shared" si="2"/>
        <v>1</v>
      </c>
      <c r="AE54" s="1469">
        <v>0</v>
      </c>
      <c r="AF54" s="1469">
        <v>0</v>
      </c>
      <c r="AG54" s="1469"/>
      <c r="AH54" s="477"/>
      <c r="AI54" s="1842">
        <v>1</v>
      </c>
      <c r="AJ54" s="1842">
        <v>1</v>
      </c>
    </row>
    <row r="55" spans="1:36" s="56" customFormat="1" ht="99" customHeight="1" thickBot="1">
      <c r="A55" s="2107"/>
      <c r="B55" s="2110"/>
      <c r="C55" s="2131"/>
      <c r="D55" s="2113"/>
      <c r="E55" s="920" t="s">
        <v>911</v>
      </c>
      <c r="F55" s="965">
        <v>1</v>
      </c>
      <c r="G55" s="944"/>
      <c r="H55" s="949"/>
      <c r="I55" s="1471" t="s">
        <v>910</v>
      </c>
      <c r="J55" s="1471" t="s">
        <v>909</v>
      </c>
      <c r="K55" s="498">
        <v>1</v>
      </c>
      <c r="L55" s="162" t="s">
        <v>908</v>
      </c>
      <c r="M55" s="1471" t="s">
        <v>903</v>
      </c>
      <c r="N55" s="481">
        <v>0.05</v>
      </c>
      <c r="O55" s="1471" t="s">
        <v>907</v>
      </c>
      <c r="P55" s="499">
        <v>42795</v>
      </c>
      <c r="Q55" s="490">
        <v>43070</v>
      </c>
      <c r="R55" s="1592">
        <v>1</v>
      </c>
      <c r="S55" s="1592">
        <v>1</v>
      </c>
      <c r="T55" s="1592">
        <v>1</v>
      </c>
      <c r="U55" s="1592">
        <v>1</v>
      </c>
      <c r="V55" s="1592">
        <v>1</v>
      </c>
      <c r="W55" s="1592">
        <v>1</v>
      </c>
      <c r="X55" s="1592">
        <v>1</v>
      </c>
      <c r="Y55" s="1592">
        <v>1</v>
      </c>
      <c r="Z55" s="1592">
        <v>1</v>
      </c>
      <c r="AA55" s="1592">
        <v>1</v>
      </c>
      <c r="AB55" s="1592">
        <v>1</v>
      </c>
      <c r="AC55" s="1592">
        <v>1</v>
      </c>
      <c r="AD55" s="1576">
        <v>1</v>
      </c>
      <c r="AE55" s="1469">
        <v>0</v>
      </c>
      <c r="AF55" s="1469">
        <v>0</v>
      </c>
      <c r="AG55" s="1469"/>
      <c r="AH55" s="477"/>
      <c r="AI55" s="1842" t="s">
        <v>76</v>
      </c>
      <c r="AJ55" s="1842">
        <v>1</v>
      </c>
    </row>
    <row r="56" spans="1:36" s="56" customFormat="1" ht="99" customHeight="1" thickBot="1">
      <c r="A56" s="2107"/>
      <c r="B56" s="2110"/>
      <c r="C56" s="2131"/>
      <c r="D56" s="1476" t="s">
        <v>906</v>
      </c>
      <c r="E56" s="920" t="s">
        <v>905</v>
      </c>
      <c r="F56" s="965">
        <v>1</v>
      </c>
      <c r="G56" s="944"/>
      <c r="H56" s="949"/>
      <c r="I56" s="1471" t="s">
        <v>904</v>
      </c>
      <c r="J56" s="1471" t="s">
        <v>681</v>
      </c>
      <c r="K56" s="162">
        <v>3</v>
      </c>
      <c r="L56" s="162" t="s">
        <v>1472</v>
      </c>
      <c r="M56" s="1471" t="s">
        <v>903</v>
      </c>
      <c r="N56" s="481">
        <v>0.1</v>
      </c>
      <c r="O56" s="1471" t="s">
        <v>708</v>
      </c>
      <c r="P56" s="499">
        <v>42736</v>
      </c>
      <c r="Q56" s="490">
        <v>75911</v>
      </c>
      <c r="R56" s="1589"/>
      <c r="S56" s="1589"/>
      <c r="T56" s="1589"/>
      <c r="U56" s="1589">
        <v>1</v>
      </c>
      <c r="V56" s="1589"/>
      <c r="W56" s="1589"/>
      <c r="X56" s="1589"/>
      <c r="Y56" s="1589">
        <v>1</v>
      </c>
      <c r="Z56" s="1589"/>
      <c r="AA56" s="1581"/>
      <c r="AB56" s="1581"/>
      <c r="AC56" s="1581">
        <v>1</v>
      </c>
      <c r="AD56" s="1583">
        <f t="shared" si="2"/>
        <v>3</v>
      </c>
      <c r="AE56" s="1469">
        <v>0</v>
      </c>
      <c r="AF56" s="1469">
        <v>0</v>
      </c>
      <c r="AG56" s="1469"/>
      <c r="AH56" s="477"/>
      <c r="AI56" s="1842">
        <v>1</v>
      </c>
      <c r="AJ56" s="1842">
        <v>1</v>
      </c>
    </row>
    <row r="57" spans="1:36" s="56" customFormat="1" ht="33.75" customHeight="1" thickBot="1">
      <c r="A57" s="2108"/>
      <c r="B57" s="2111"/>
      <c r="C57" s="2132"/>
      <c r="D57" s="920"/>
      <c r="E57" s="920" t="s">
        <v>902</v>
      </c>
      <c r="F57" s="965">
        <v>1</v>
      </c>
      <c r="G57" s="944"/>
      <c r="H57" s="476"/>
      <c r="I57" s="1471" t="s">
        <v>901</v>
      </c>
      <c r="J57" s="1471" t="s">
        <v>900</v>
      </c>
      <c r="K57" s="162">
        <v>1</v>
      </c>
      <c r="L57" s="162" t="s">
        <v>1473</v>
      </c>
      <c r="M57" s="1471" t="s">
        <v>913</v>
      </c>
      <c r="N57" s="481">
        <v>0.1</v>
      </c>
      <c r="O57" s="1471" t="s">
        <v>899</v>
      </c>
      <c r="P57" s="499">
        <v>42736</v>
      </c>
      <c r="Q57" s="490">
        <v>75940</v>
      </c>
      <c r="R57" s="1589"/>
      <c r="S57" s="1589"/>
      <c r="T57" s="1589"/>
      <c r="U57" s="1589"/>
      <c r="V57" s="1589"/>
      <c r="W57" s="1589"/>
      <c r="X57" s="1589"/>
      <c r="Y57" s="1589"/>
      <c r="Z57" s="1589"/>
      <c r="AA57" s="1581">
        <v>1</v>
      </c>
      <c r="AB57" s="1581"/>
      <c r="AC57" s="1581"/>
      <c r="AD57" s="719">
        <f t="shared" si="2"/>
        <v>1</v>
      </c>
      <c r="AE57" s="1469">
        <v>250000000</v>
      </c>
      <c r="AF57" s="1716">
        <v>200000000</v>
      </c>
      <c r="AG57" s="1469"/>
      <c r="AH57" s="1754" t="s">
        <v>482</v>
      </c>
      <c r="AI57" s="1842" t="s">
        <v>76</v>
      </c>
      <c r="AJ57" s="1842">
        <v>1</v>
      </c>
    </row>
    <row r="58" spans="1:84" s="46" customFormat="1" ht="18.75" thickBot="1">
      <c r="A58" s="2014" t="s">
        <v>73</v>
      </c>
      <c r="B58" s="2015"/>
      <c r="C58" s="2015"/>
      <c r="D58" s="2015"/>
      <c r="E58" s="2015"/>
      <c r="F58" s="2015"/>
      <c r="G58" s="1594"/>
      <c r="H58" s="1595"/>
      <c r="I58" s="1570"/>
      <c r="J58" s="1570"/>
      <c r="K58" s="1570"/>
      <c r="L58" s="1570"/>
      <c r="M58" s="1570"/>
      <c r="N58" s="1571">
        <f>SUM(N44:N57)</f>
        <v>1.0000000000000002</v>
      </c>
      <c r="O58" s="1570"/>
      <c r="P58" s="1570"/>
      <c r="Q58" s="1570"/>
      <c r="R58" s="1570"/>
      <c r="S58" s="1570"/>
      <c r="T58" s="1570"/>
      <c r="U58" s="1570"/>
      <c r="V58" s="1570"/>
      <c r="W58" s="1570"/>
      <c r="X58" s="1570"/>
      <c r="Y58" s="1570"/>
      <c r="Z58" s="1570"/>
      <c r="AA58" s="1570"/>
      <c r="AB58" s="1570"/>
      <c r="AC58" s="1570"/>
      <c r="AD58" s="1570"/>
      <c r="AE58" s="1588">
        <f>SUM(AE44:AE57)</f>
        <v>666000000</v>
      </c>
      <c r="AF58" s="1588">
        <f>SUM(AF44:AF57)</f>
        <v>246295608.32999998</v>
      </c>
      <c r="AG58" s="1588"/>
      <c r="AH58" s="1574"/>
      <c r="AI58" s="1810">
        <f>AVERAGE(AI44:AI57)</f>
        <v>1</v>
      </c>
      <c r="AJ58" s="1849">
        <f>AVERAGE(AJ44:AJ57)</f>
        <v>1</v>
      </c>
      <c r="CF58" s="56"/>
    </row>
    <row r="59" spans="1:36" s="56" customFormat="1" ht="50.25" customHeight="1" thickBot="1">
      <c r="A59" s="2117">
        <v>6</v>
      </c>
      <c r="B59" s="2106" t="s">
        <v>898</v>
      </c>
      <c r="C59" s="2114" t="s">
        <v>897</v>
      </c>
      <c r="D59" s="2148" t="s">
        <v>896</v>
      </c>
      <c r="E59" s="1475" t="s">
        <v>895</v>
      </c>
      <c r="F59" s="967">
        <v>1</v>
      </c>
      <c r="G59" s="941"/>
      <c r="H59" s="968"/>
      <c r="I59" s="1471" t="s">
        <v>894</v>
      </c>
      <c r="J59" s="1471" t="s">
        <v>893</v>
      </c>
      <c r="K59" s="163">
        <v>4</v>
      </c>
      <c r="L59" s="162" t="s">
        <v>1474</v>
      </c>
      <c r="M59" s="281" t="s">
        <v>878</v>
      </c>
      <c r="N59" s="282">
        <v>0.15</v>
      </c>
      <c r="O59" s="281" t="s">
        <v>892</v>
      </c>
      <c r="P59" s="490">
        <v>42767</v>
      </c>
      <c r="Q59" s="490">
        <v>43084</v>
      </c>
      <c r="R59" s="506"/>
      <c r="S59" s="506"/>
      <c r="T59" s="506">
        <v>1</v>
      </c>
      <c r="U59" s="506"/>
      <c r="V59" s="506"/>
      <c r="W59" s="506">
        <v>1</v>
      </c>
      <c r="X59" s="506"/>
      <c r="Y59" s="506"/>
      <c r="Z59" s="506">
        <v>1</v>
      </c>
      <c r="AA59" s="506"/>
      <c r="AB59" s="506"/>
      <c r="AC59" s="506">
        <v>1</v>
      </c>
      <c r="AD59" s="1593">
        <f>SUM(R59:AC59)</f>
        <v>4</v>
      </c>
      <c r="AE59" s="1469">
        <v>0</v>
      </c>
      <c r="AF59" s="1469">
        <v>0</v>
      </c>
      <c r="AG59" s="1469"/>
      <c r="AH59" s="477"/>
      <c r="AI59" s="1842" t="s">
        <v>76</v>
      </c>
      <c r="AJ59" s="1842">
        <v>1</v>
      </c>
    </row>
    <row r="60" spans="1:36" s="56" customFormat="1" ht="50.25" customHeight="1" thickBot="1">
      <c r="A60" s="2118"/>
      <c r="B60" s="2107"/>
      <c r="C60" s="2115"/>
      <c r="D60" s="2149"/>
      <c r="E60" s="1475"/>
      <c r="F60" s="967"/>
      <c r="G60" s="1476"/>
      <c r="H60" s="943"/>
      <c r="I60" s="2129" t="s">
        <v>891</v>
      </c>
      <c r="J60" s="1471" t="s">
        <v>890</v>
      </c>
      <c r="K60" s="163">
        <v>1</v>
      </c>
      <c r="L60" s="162" t="s">
        <v>1475</v>
      </c>
      <c r="M60" s="281" t="s">
        <v>878</v>
      </c>
      <c r="N60" s="282">
        <v>0.2</v>
      </c>
      <c r="O60" s="281" t="s">
        <v>66</v>
      </c>
      <c r="P60" s="490">
        <v>42745</v>
      </c>
      <c r="Q60" s="490">
        <v>43008</v>
      </c>
      <c r="R60" s="506"/>
      <c r="S60" s="506"/>
      <c r="T60" s="506"/>
      <c r="U60" s="506"/>
      <c r="V60" s="506"/>
      <c r="W60" s="506"/>
      <c r="X60" s="506"/>
      <c r="Y60" s="506"/>
      <c r="Z60" s="506">
        <v>1</v>
      </c>
      <c r="AA60" s="506"/>
      <c r="AB60" s="506"/>
      <c r="AC60" s="506"/>
      <c r="AD60" s="1593">
        <f>SUM(R60:AC60)</f>
        <v>1</v>
      </c>
      <c r="AE60" s="1469">
        <v>0</v>
      </c>
      <c r="AF60" s="1469">
        <v>0</v>
      </c>
      <c r="AG60" s="1469"/>
      <c r="AH60" s="477"/>
      <c r="AI60" s="1842">
        <v>1</v>
      </c>
      <c r="AJ60" s="1842">
        <v>1</v>
      </c>
    </row>
    <row r="61" spans="1:36" s="56" customFormat="1" ht="50.25" customHeight="1" thickBot="1">
      <c r="A61" s="2118"/>
      <c r="B61" s="2107"/>
      <c r="C61" s="2115"/>
      <c r="D61" s="2149"/>
      <c r="E61" s="1475"/>
      <c r="F61" s="967"/>
      <c r="G61" s="1476"/>
      <c r="H61" s="943"/>
      <c r="I61" s="2129"/>
      <c r="J61" s="1471" t="s">
        <v>715</v>
      </c>
      <c r="K61" s="163">
        <v>2</v>
      </c>
      <c r="L61" s="162" t="s">
        <v>1476</v>
      </c>
      <c r="M61" s="281" t="s">
        <v>878</v>
      </c>
      <c r="N61" s="282">
        <v>0.1</v>
      </c>
      <c r="O61" s="281" t="s">
        <v>889</v>
      </c>
      <c r="P61" s="490">
        <v>43009</v>
      </c>
      <c r="Q61" s="490">
        <v>43069</v>
      </c>
      <c r="R61" s="506"/>
      <c r="S61" s="506"/>
      <c r="T61" s="506"/>
      <c r="U61" s="506"/>
      <c r="V61" s="506"/>
      <c r="W61" s="506"/>
      <c r="X61" s="506"/>
      <c r="Y61" s="506"/>
      <c r="Z61" s="506"/>
      <c r="AA61" s="506">
        <v>2</v>
      </c>
      <c r="AB61" s="506"/>
      <c r="AC61" s="506"/>
      <c r="AD61" s="1593">
        <f>SUM(R61:AC61)</f>
        <v>2</v>
      </c>
      <c r="AE61" s="1469">
        <v>0</v>
      </c>
      <c r="AF61" s="1469">
        <v>0</v>
      </c>
      <c r="AG61" s="1469"/>
      <c r="AH61" s="477"/>
      <c r="AI61" s="1842">
        <v>1</v>
      </c>
      <c r="AJ61" s="1842">
        <v>1</v>
      </c>
    </row>
    <row r="62" spans="1:36" s="56" customFormat="1" ht="50.25" customHeight="1" thickBot="1">
      <c r="A62" s="2118"/>
      <c r="B62" s="2107"/>
      <c r="C62" s="2116"/>
      <c r="D62" s="2150"/>
      <c r="E62" s="1475" t="s">
        <v>885</v>
      </c>
      <c r="F62" s="967">
        <v>1</v>
      </c>
      <c r="G62" s="1476"/>
      <c r="H62" s="479"/>
      <c r="I62" s="1471" t="s">
        <v>884</v>
      </c>
      <c r="J62" s="1596" t="s">
        <v>883</v>
      </c>
      <c r="K62" s="1378">
        <v>1</v>
      </c>
      <c r="L62" s="1378" t="s">
        <v>1478</v>
      </c>
      <c r="M62" s="1373" t="s">
        <v>878</v>
      </c>
      <c r="N62" s="1379">
        <v>0.25</v>
      </c>
      <c r="O62" s="1373" t="s">
        <v>66</v>
      </c>
      <c r="P62" s="1380">
        <v>42767</v>
      </c>
      <c r="Q62" s="1380">
        <v>43099</v>
      </c>
      <c r="R62" s="506"/>
      <c r="S62" s="506"/>
      <c r="T62" s="506"/>
      <c r="U62" s="506"/>
      <c r="V62" s="506"/>
      <c r="W62" s="506"/>
      <c r="X62" s="506"/>
      <c r="Y62" s="506"/>
      <c r="Z62" s="506"/>
      <c r="AA62" s="506"/>
      <c r="AB62" s="506">
        <v>1</v>
      </c>
      <c r="AC62" s="506"/>
      <c r="AD62" s="1593">
        <f>SUM(R62:AC62)</f>
        <v>1</v>
      </c>
      <c r="AE62" s="1469">
        <v>0</v>
      </c>
      <c r="AF62" s="1469">
        <v>0</v>
      </c>
      <c r="AG62" s="1469"/>
      <c r="AH62" s="477"/>
      <c r="AI62" s="1842" t="s">
        <v>76</v>
      </c>
      <c r="AJ62" s="1842">
        <v>1</v>
      </c>
    </row>
    <row r="63" spans="1:36" s="56" customFormat="1" ht="99" customHeight="1" thickBot="1">
      <c r="A63" s="2118"/>
      <c r="B63" s="2107"/>
      <c r="C63" s="1472" t="s">
        <v>882</v>
      </c>
      <c r="D63" s="1475" t="s">
        <v>881</v>
      </c>
      <c r="E63" s="944"/>
      <c r="F63" s="945"/>
      <c r="G63" s="920"/>
      <c r="H63" s="476"/>
      <c r="I63" s="1471" t="s">
        <v>880</v>
      </c>
      <c r="J63" s="1597" t="s">
        <v>879</v>
      </c>
      <c r="K63" s="1381">
        <v>450</v>
      </c>
      <c r="L63" s="1598" t="s">
        <v>1477</v>
      </c>
      <c r="M63" s="1382" t="s">
        <v>878</v>
      </c>
      <c r="N63" s="1599">
        <v>0.3</v>
      </c>
      <c r="O63" s="1382" t="s">
        <v>1416</v>
      </c>
      <c r="P63" s="1383">
        <v>42736</v>
      </c>
      <c r="Q63" s="1383">
        <v>43084</v>
      </c>
      <c r="R63" s="506"/>
      <c r="S63" s="506"/>
      <c r="T63" s="506"/>
      <c r="U63" s="506">
        <v>50</v>
      </c>
      <c r="V63" s="506"/>
      <c r="W63" s="506">
        <v>100</v>
      </c>
      <c r="X63" s="506"/>
      <c r="Y63" s="506">
        <v>100</v>
      </c>
      <c r="Z63" s="506"/>
      <c r="AA63" s="506">
        <v>100</v>
      </c>
      <c r="AB63" s="506">
        <v>100</v>
      </c>
      <c r="AC63" s="506"/>
      <c r="AD63" s="1593">
        <f>SUM(R63:AC63)</f>
        <v>450</v>
      </c>
      <c r="AE63" s="1469">
        <v>80000000</v>
      </c>
      <c r="AF63" s="1716">
        <v>80000000</v>
      </c>
      <c r="AG63" s="1469"/>
      <c r="AH63" s="1754" t="s">
        <v>482</v>
      </c>
      <c r="AI63" s="1842">
        <v>1</v>
      </c>
      <c r="AJ63" s="1842">
        <v>1</v>
      </c>
    </row>
    <row r="64" spans="1:36" s="46" customFormat="1" ht="19.5" customHeight="1" thickBot="1">
      <c r="A64" s="2014" t="s">
        <v>73</v>
      </c>
      <c r="B64" s="2015"/>
      <c r="C64" s="2015"/>
      <c r="D64" s="2015"/>
      <c r="E64" s="2015"/>
      <c r="F64" s="2015"/>
      <c r="G64" s="1595"/>
      <c r="H64" s="1595"/>
      <c r="I64" s="1587"/>
      <c r="J64" s="1587"/>
      <c r="K64" s="1587"/>
      <c r="L64" s="1587"/>
      <c r="M64" s="1587"/>
      <c r="N64" s="1600">
        <f>SUM(N59:N63)</f>
        <v>1</v>
      </c>
      <c r="O64" s="1587"/>
      <c r="P64" s="1587"/>
      <c r="Q64" s="1587"/>
      <c r="R64" s="1587"/>
      <c r="S64" s="1587"/>
      <c r="T64" s="1587"/>
      <c r="U64" s="1587"/>
      <c r="V64" s="1587"/>
      <c r="W64" s="1587"/>
      <c r="X64" s="1587"/>
      <c r="Y64" s="1587"/>
      <c r="Z64" s="1587"/>
      <c r="AA64" s="1587"/>
      <c r="AB64" s="1587"/>
      <c r="AC64" s="1587"/>
      <c r="AD64" s="1587"/>
      <c r="AE64" s="1601">
        <f>SUM(AE59:AE63)</f>
        <v>80000000</v>
      </c>
      <c r="AF64" s="1601">
        <f>SUM(AF59:AF63)</f>
        <v>80000000</v>
      </c>
      <c r="AG64" s="1601"/>
      <c r="AH64" s="1602"/>
      <c r="AI64" s="1850">
        <v>1</v>
      </c>
      <c r="AJ64" s="1850">
        <f>AVERAGE(AJ59:AJ63)</f>
        <v>1</v>
      </c>
    </row>
    <row r="65" spans="1:36" s="46" customFormat="1" ht="19.5" customHeight="1" thickBot="1">
      <c r="A65" s="2154" t="s">
        <v>83</v>
      </c>
      <c r="B65" s="2155"/>
      <c r="C65" s="2155"/>
      <c r="D65" s="2155"/>
      <c r="E65" s="2155"/>
      <c r="F65" s="2155"/>
      <c r="G65" s="1603"/>
      <c r="H65" s="1603"/>
      <c r="I65" s="1603"/>
      <c r="J65" s="1604"/>
      <c r="K65" s="1604"/>
      <c r="L65" s="1604"/>
      <c r="M65" s="1605"/>
      <c r="N65" s="1605"/>
      <c r="O65" s="1605"/>
      <c r="P65" s="1605"/>
      <c r="Q65" s="1605"/>
      <c r="R65" s="1605"/>
      <c r="S65" s="1605"/>
      <c r="T65" s="1605"/>
      <c r="U65" s="1605"/>
      <c r="V65" s="1605"/>
      <c r="W65" s="1605"/>
      <c r="X65" s="1605"/>
      <c r="Y65" s="1605"/>
      <c r="Z65" s="1605"/>
      <c r="AA65" s="1605"/>
      <c r="AB65" s="1605"/>
      <c r="AC65" s="1605"/>
      <c r="AD65" s="1605"/>
      <c r="AE65" s="1606">
        <f>+AE64+AE58+AE43</f>
        <v>746000000</v>
      </c>
      <c r="AF65" s="932">
        <f>+AF64+AF58+AF43</f>
        <v>326295608.33</v>
      </c>
      <c r="AG65" s="1606"/>
      <c r="AH65" s="1607"/>
      <c r="AI65" s="1851">
        <v>1</v>
      </c>
      <c r="AJ65" s="1851">
        <v>1</v>
      </c>
    </row>
    <row r="66" spans="1:34" s="55" customFormat="1" ht="9.75" customHeight="1" thickBot="1">
      <c r="A66" s="2156"/>
      <c r="B66" s="2157"/>
      <c r="C66" s="2157"/>
      <c r="D66" s="2157"/>
      <c r="E66" s="2157"/>
      <c r="F66" s="2157"/>
      <c r="G66" s="2157"/>
      <c r="H66" s="2157"/>
      <c r="I66" s="2157"/>
      <c r="J66" s="2157"/>
      <c r="K66" s="2157"/>
      <c r="L66" s="2157"/>
      <c r="M66" s="2157"/>
      <c r="N66" s="2157"/>
      <c r="O66" s="2157"/>
      <c r="P66" s="2157"/>
      <c r="Q66" s="2157"/>
      <c r="R66" s="2157"/>
      <c r="S66" s="2157"/>
      <c r="T66" s="2157"/>
      <c r="U66" s="2157"/>
      <c r="V66" s="2157"/>
      <c r="W66" s="2157"/>
      <c r="X66" s="2157"/>
      <c r="Y66" s="2157"/>
      <c r="Z66" s="2157"/>
      <c r="AA66" s="2157"/>
      <c r="AB66" s="2157"/>
      <c r="AC66" s="2157"/>
      <c r="AD66" s="2157"/>
      <c r="AE66" s="2157"/>
      <c r="AF66" s="2157"/>
      <c r="AG66" s="2157"/>
      <c r="AH66" s="2158"/>
    </row>
    <row r="67" spans="1:34" s="44" customFormat="1" ht="21" customHeight="1" thickBot="1">
      <c r="A67" s="2138" t="s">
        <v>7</v>
      </c>
      <c r="B67" s="2138"/>
      <c r="C67" s="2138"/>
      <c r="D67" s="2138"/>
      <c r="E67" s="2138"/>
      <c r="F67" s="2138"/>
      <c r="G67" s="1474"/>
      <c r="H67" s="1474"/>
      <c r="I67" s="1474"/>
      <c r="J67" s="2145" t="s">
        <v>84</v>
      </c>
      <c r="K67" s="2146"/>
      <c r="L67" s="2146"/>
      <c r="M67" s="2146"/>
      <c r="N67" s="2146"/>
      <c r="O67" s="2146"/>
      <c r="P67" s="2146"/>
      <c r="Q67" s="2146"/>
      <c r="R67" s="2146"/>
      <c r="S67" s="2146"/>
      <c r="T67" s="2146"/>
      <c r="U67" s="2146"/>
      <c r="V67" s="2146"/>
      <c r="W67" s="2146"/>
      <c r="X67" s="2146"/>
      <c r="Y67" s="2146"/>
      <c r="Z67" s="2146"/>
      <c r="AA67" s="2146"/>
      <c r="AB67" s="2146"/>
      <c r="AC67" s="2146"/>
      <c r="AD67" s="2146"/>
      <c r="AE67" s="2146"/>
      <c r="AF67" s="2146"/>
      <c r="AG67" s="2146"/>
      <c r="AH67" s="2147"/>
    </row>
    <row r="68" spans="1:34" s="55" customFormat="1" ht="9.75" customHeight="1" thickBot="1">
      <c r="A68" s="2156"/>
      <c r="B68" s="2157"/>
      <c r="C68" s="2157"/>
      <c r="D68" s="2157"/>
      <c r="E68" s="2157"/>
      <c r="F68" s="2157"/>
      <c r="G68" s="2157"/>
      <c r="H68" s="2157"/>
      <c r="I68" s="2157"/>
      <c r="J68" s="2157"/>
      <c r="K68" s="2157"/>
      <c r="L68" s="2157"/>
      <c r="M68" s="2157"/>
      <c r="N68" s="2157"/>
      <c r="O68" s="2157"/>
      <c r="P68" s="2157"/>
      <c r="Q68" s="2157"/>
      <c r="R68" s="2157"/>
      <c r="S68" s="2157"/>
      <c r="T68" s="2157"/>
      <c r="U68" s="2157"/>
      <c r="V68" s="2157"/>
      <c r="W68" s="2157"/>
      <c r="X68" s="2157"/>
      <c r="Y68" s="2157"/>
      <c r="Z68" s="2157"/>
      <c r="AA68" s="2157"/>
      <c r="AB68" s="2157"/>
      <c r="AC68" s="2157"/>
      <c r="AD68" s="2157"/>
      <c r="AE68" s="2157"/>
      <c r="AF68" s="2157"/>
      <c r="AG68" s="2157"/>
      <c r="AH68" s="2158"/>
    </row>
    <row r="69" spans="1:36" s="54" customFormat="1" ht="56.25" customHeight="1" thickBot="1">
      <c r="A69" s="1608" t="s">
        <v>9</v>
      </c>
      <c r="B69" s="1609" t="s">
        <v>877</v>
      </c>
      <c r="C69" s="1608" t="s">
        <v>876</v>
      </c>
      <c r="D69" s="1610" t="s">
        <v>686</v>
      </c>
      <c r="E69" s="1610" t="s">
        <v>875</v>
      </c>
      <c r="F69" s="1610" t="s">
        <v>874</v>
      </c>
      <c r="G69" s="1610" t="s">
        <v>874</v>
      </c>
      <c r="H69" s="1609"/>
      <c r="I69" s="1611" t="s">
        <v>12</v>
      </c>
      <c r="J69" s="1612" t="s">
        <v>13</v>
      </c>
      <c r="K69" s="1612" t="s">
        <v>14</v>
      </c>
      <c r="L69" s="1612" t="s">
        <v>15</v>
      </c>
      <c r="M69" s="1612" t="s">
        <v>16</v>
      </c>
      <c r="N69" s="1612" t="s">
        <v>17</v>
      </c>
      <c r="O69" s="1612" t="s">
        <v>86</v>
      </c>
      <c r="P69" s="1612" t="s">
        <v>19</v>
      </c>
      <c r="Q69" s="1612" t="s">
        <v>20</v>
      </c>
      <c r="R69" s="1613" t="s">
        <v>21</v>
      </c>
      <c r="S69" s="1613" t="s">
        <v>22</v>
      </c>
      <c r="T69" s="1613" t="s">
        <v>23</v>
      </c>
      <c r="U69" s="1613" t="s">
        <v>24</v>
      </c>
      <c r="V69" s="1613" t="s">
        <v>25</v>
      </c>
      <c r="W69" s="1613" t="s">
        <v>26</v>
      </c>
      <c r="X69" s="1613" t="s">
        <v>27</v>
      </c>
      <c r="Y69" s="1613" t="s">
        <v>28</v>
      </c>
      <c r="Z69" s="1613" t="s">
        <v>29</v>
      </c>
      <c r="AA69" s="1613" t="s">
        <v>30</v>
      </c>
      <c r="AB69" s="1613" t="s">
        <v>31</v>
      </c>
      <c r="AC69" s="1613" t="s">
        <v>32</v>
      </c>
      <c r="AD69" s="1612" t="s">
        <v>33</v>
      </c>
      <c r="AE69" s="1614" t="s">
        <v>34</v>
      </c>
      <c r="AF69" s="1614"/>
      <c r="AG69" s="1614"/>
      <c r="AH69" s="1612" t="s">
        <v>87</v>
      </c>
      <c r="AI69" s="1826" t="s">
        <v>1774</v>
      </c>
      <c r="AJ69" s="1826" t="s">
        <v>1775</v>
      </c>
    </row>
    <row r="70" spans="1:36" s="53" customFormat="1" ht="81" customHeight="1" thickBot="1">
      <c r="A70" s="978">
        <v>1</v>
      </c>
      <c r="B70" s="979" t="s">
        <v>93</v>
      </c>
      <c r="C70" s="980" t="s">
        <v>94</v>
      </c>
      <c r="D70" s="1615"/>
      <c r="E70" s="1615" t="s">
        <v>296</v>
      </c>
      <c r="F70" s="1616">
        <v>1</v>
      </c>
      <c r="G70" s="1617"/>
      <c r="H70" s="1618"/>
      <c r="I70" s="1439" t="s">
        <v>1716</v>
      </c>
      <c r="J70" s="540" t="s">
        <v>1720</v>
      </c>
      <c r="K70" s="541">
        <v>2</v>
      </c>
      <c r="L70" s="542" t="s">
        <v>1728</v>
      </c>
      <c r="M70" s="1471" t="s">
        <v>786</v>
      </c>
      <c r="N70" s="548">
        <v>1</v>
      </c>
      <c r="O70" s="1440" t="s">
        <v>1718</v>
      </c>
      <c r="P70" s="1441">
        <v>42736</v>
      </c>
      <c r="Q70" s="1441">
        <v>43100</v>
      </c>
      <c r="R70" s="1277"/>
      <c r="S70" s="1277"/>
      <c r="T70" s="1277">
        <v>2</v>
      </c>
      <c r="U70" s="1277"/>
      <c r="V70" s="1277"/>
      <c r="W70" s="1277"/>
      <c r="X70" s="1277"/>
      <c r="Y70" s="1277"/>
      <c r="Z70" s="1277"/>
      <c r="AA70" s="1277"/>
      <c r="AB70" s="1277"/>
      <c r="AC70" s="1277"/>
      <c r="AD70" s="547">
        <f>SUM(R70:AB70)</f>
        <v>2</v>
      </c>
      <c r="AE70" s="509">
        <v>0</v>
      </c>
      <c r="AF70" s="509"/>
      <c r="AG70" s="509"/>
      <c r="AH70" s="1757"/>
      <c r="AI70" s="1843">
        <v>1</v>
      </c>
      <c r="AJ70" s="1843">
        <v>1</v>
      </c>
    </row>
    <row r="71" spans="1:36" s="46" customFormat="1" ht="19.5" customHeight="1" thickBot="1">
      <c r="A71" s="2014" t="s">
        <v>73</v>
      </c>
      <c r="B71" s="2015"/>
      <c r="C71" s="2015"/>
      <c r="D71" s="2015"/>
      <c r="E71" s="2015"/>
      <c r="F71" s="2015"/>
      <c r="G71" s="1619"/>
      <c r="H71" s="1619"/>
      <c r="I71" s="1570"/>
      <c r="J71" s="1570"/>
      <c r="K71" s="1570"/>
      <c r="L71" s="1570"/>
      <c r="M71" s="1570"/>
      <c r="N71" s="1572">
        <f>SUM(N70)</f>
        <v>1</v>
      </c>
      <c r="O71" s="1570"/>
      <c r="P71" s="1570"/>
      <c r="Q71" s="1570"/>
      <c r="R71" s="1570"/>
      <c r="S71" s="1570"/>
      <c r="T71" s="1570"/>
      <c r="U71" s="1570"/>
      <c r="V71" s="1570"/>
      <c r="W71" s="1570"/>
      <c r="X71" s="1570"/>
      <c r="Y71" s="1570"/>
      <c r="Z71" s="1570"/>
      <c r="AA71" s="1570"/>
      <c r="AB71" s="1570"/>
      <c r="AC71" s="1570"/>
      <c r="AD71" s="1570"/>
      <c r="AE71" s="1588">
        <f>SUM(AE70)</f>
        <v>0</v>
      </c>
      <c r="AF71" s="1588"/>
      <c r="AG71" s="1588"/>
      <c r="AH71" s="1574"/>
      <c r="AI71" s="1849">
        <f>AVERAGE(AI70)</f>
        <v>1</v>
      </c>
      <c r="AJ71" s="1849">
        <f>AVERAGE(AJ70)</f>
        <v>1</v>
      </c>
    </row>
    <row r="72" spans="1:36" s="378" customFormat="1" ht="39" thickBot="1">
      <c r="A72" s="2139">
        <v>2</v>
      </c>
      <c r="B72" s="2140" t="s">
        <v>142</v>
      </c>
      <c r="C72" s="2128" t="s">
        <v>226</v>
      </c>
      <c r="D72" s="1620"/>
      <c r="E72" s="1620" t="s">
        <v>391</v>
      </c>
      <c r="F72" s="1621">
        <v>1</v>
      </c>
      <c r="G72" s="1617"/>
      <c r="H72" s="1622"/>
      <c r="I72" s="1471" t="s">
        <v>391</v>
      </c>
      <c r="J72" s="1471" t="s">
        <v>785</v>
      </c>
      <c r="K72" s="1623">
        <v>1</v>
      </c>
      <c r="L72" s="1471" t="s">
        <v>678</v>
      </c>
      <c r="M72" s="1471" t="s">
        <v>786</v>
      </c>
      <c r="N72" s="481">
        <v>0.17</v>
      </c>
      <c r="O72" s="1471" t="s">
        <v>787</v>
      </c>
      <c r="P72" s="490">
        <v>42736</v>
      </c>
      <c r="Q72" s="490">
        <v>43100</v>
      </c>
      <c r="R72" s="1624">
        <v>1</v>
      </c>
      <c r="S72" s="1624">
        <v>1</v>
      </c>
      <c r="T72" s="1624">
        <v>1</v>
      </c>
      <c r="U72" s="1624">
        <v>1</v>
      </c>
      <c r="V72" s="1624">
        <v>1</v>
      </c>
      <c r="W72" s="1624">
        <v>1</v>
      </c>
      <c r="X72" s="1624">
        <v>1</v>
      </c>
      <c r="Y72" s="1624">
        <v>1</v>
      </c>
      <c r="Z72" s="1624">
        <v>1</v>
      </c>
      <c r="AA72" s="1624">
        <v>1</v>
      </c>
      <c r="AB72" s="1624">
        <v>1</v>
      </c>
      <c r="AC72" s="1624">
        <v>1</v>
      </c>
      <c r="AD72" s="1625">
        <v>1</v>
      </c>
      <c r="AE72" s="509">
        <v>0</v>
      </c>
      <c r="AF72" s="509"/>
      <c r="AG72" s="509"/>
      <c r="AH72" s="1757"/>
      <c r="AI72" s="1844">
        <v>1</v>
      </c>
      <c r="AJ72" s="1844">
        <v>1</v>
      </c>
    </row>
    <row r="73" spans="1:36" s="378" customFormat="1" ht="46.5" customHeight="1" thickBot="1">
      <c r="A73" s="2139"/>
      <c r="B73" s="2140"/>
      <c r="C73" s="2128"/>
      <c r="D73" s="1626"/>
      <c r="E73" s="1626"/>
      <c r="F73" s="1627">
        <v>1</v>
      </c>
      <c r="G73" s="1617"/>
      <c r="H73" s="1628"/>
      <c r="I73" s="1471" t="s">
        <v>148</v>
      </c>
      <c r="J73" s="1471" t="s">
        <v>788</v>
      </c>
      <c r="K73" s="1623">
        <v>1</v>
      </c>
      <c r="L73" s="1471" t="s">
        <v>680</v>
      </c>
      <c r="M73" s="1471" t="s">
        <v>786</v>
      </c>
      <c r="N73" s="481">
        <v>0.17</v>
      </c>
      <c r="O73" s="1471" t="s">
        <v>787</v>
      </c>
      <c r="P73" s="490">
        <v>42736</v>
      </c>
      <c r="Q73" s="490">
        <v>43100</v>
      </c>
      <c r="R73" s="1624">
        <v>1</v>
      </c>
      <c r="S73" s="1624">
        <v>1</v>
      </c>
      <c r="T73" s="1624">
        <v>1</v>
      </c>
      <c r="U73" s="1624">
        <v>1</v>
      </c>
      <c r="V73" s="1624">
        <v>1</v>
      </c>
      <c r="W73" s="1624">
        <v>1</v>
      </c>
      <c r="X73" s="1624">
        <v>1</v>
      </c>
      <c r="Y73" s="1624">
        <v>1</v>
      </c>
      <c r="Z73" s="1624">
        <v>1</v>
      </c>
      <c r="AA73" s="1624">
        <v>1</v>
      </c>
      <c r="AB73" s="1624">
        <v>1</v>
      </c>
      <c r="AC73" s="1624">
        <v>1</v>
      </c>
      <c r="AD73" s="1625">
        <v>1</v>
      </c>
      <c r="AE73" s="509">
        <v>0</v>
      </c>
      <c r="AF73" s="509"/>
      <c r="AG73" s="509"/>
      <c r="AH73" s="1757"/>
      <c r="AI73" s="1844">
        <v>1</v>
      </c>
      <c r="AJ73" s="1844">
        <v>1</v>
      </c>
    </row>
    <row r="74" spans="1:36" s="378" customFormat="1" ht="46.5" customHeight="1" thickBot="1">
      <c r="A74" s="2139"/>
      <c r="B74" s="2140"/>
      <c r="C74" s="2164" t="s">
        <v>88</v>
      </c>
      <c r="D74" s="1629"/>
      <c r="E74" s="1629" t="s">
        <v>152</v>
      </c>
      <c r="F74" s="1630">
        <v>0.83</v>
      </c>
      <c r="G74" s="1617"/>
      <c r="H74" s="1628"/>
      <c r="I74" s="1471" t="s">
        <v>152</v>
      </c>
      <c r="J74" s="1471" t="s">
        <v>789</v>
      </c>
      <c r="K74" s="1631">
        <v>6</v>
      </c>
      <c r="L74" s="1471" t="s">
        <v>790</v>
      </c>
      <c r="M74" s="1471" t="s">
        <v>786</v>
      </c>
      <c r="N74" s="481">
        <v>0.16</v>
      </c>
      <c r="O74" s="1471" t="s">
        <v>791</v>
      </c>
      <c r="P74" s="490">
        <v>42736</v>
      </c>
      <c r="Q74" s="490">
        <v>43100</v>
      </c>
      <c r="R74" s="1632"/>
      <c r="S74" s="1632">
        <v>1</v>
      </c>
      <c r="T74" s="1632"/>
      <c r="U74" s="1632">
        <v>1</v>
      </c>
      <c r="V74" s="1632"/>
      <c r="W74" s="1632">
        <v>1</v>
      </c>
      <c r="X74" s="1632"/>
      <c r="Y74" s="1632">
        <v>1</v>
      </c>
      <c r="Z74" s="1632"/>
      <c r="AA74" s="1632">
        <v>1</v>
      </c>
      <c r="AB74" s="1632"/>
      <c r="AC74" s="1632">
        <v>1</v>
      </c>
      <c r="AD74" s="1633">
        <f>SUM(R74:AC74)</f>
        <v>6</v>
      </c>
      <c r="AE74" s="509">
        <v>0</v>
      </c>
      <c r="AF74" s="509"/>
      <c r="AG74" s="509"/>
      <c r="AH74" s="1757"/>
      <c r="AI74" s="1844">
        <v>1</v>
      </c>
      <c r="AJ74" s="1844">
        <v>1</v>
      </c>
    </row>
    <row r="75" spans="1:36" s="378" customFormat="1" ht="46.5" customHeight="1" thickBot="1">
      <c r="A75" s="2139"/>
      <c r="B75" s="2140"/>
      <c r="C75" s="2164"/>
      <c r="D75" s="1634"/>
      <c r="E75" s="1634" t="s">
        <v>679</v>
      </c>
      <c r="F75" s="1635">
        <v>0.83</v>
      </c>
      <c r="G75" s="1617"/>
      <c r="H75" s="1628"/>
      <c r="I75" s="1471" t="s">
        <v>679</v>
      </c>
      <c r="J75" s="1471" t="s">
        <v>715</v>
      </c>
      <c r="K75" s="1631">
        <v>6</v>
      </c>
      <c r="L75" s="1471" t="s">
        <v>792</v>
      </c>
      <c r="M75" s="1471" t="s">
        <v>786</v>
      </c>
      <c r="N75" s="481">
        <v>0.16</v>
      </c>
      <c r="O75" s="1471" t="s">
        <v>791</v>
      </c>
      <c r="P75" s="490">
        <v>42736</v>
      </c>
      <c r="Q75" s="490">
        <v>43100</v>
      </c>
      <c r="R75" s="1632"/>
      <c r="S75" s="1632">
        <v>1</v>
      </c>
      <c r="T75" s="1632"/>
      <c r="U75" s="1632">
        <v>1</v>
      </c>
      <c r="V75" s="1632"/>
      <c r="W75" s="1632">
        <v>1</v>
      </c>
      <c r="X75" s="1632"/>
      <c r="Y75" s="1632">
        <v>1</v>
      </c>
      <c r="Z75" s="1632"/>
      <c r="AA75" s="1632">
        <v>1</v>
      </c>
      <c r="AB75" s="1632"/>
      <c r="AC75" s="1632">
        <v>1</v>
      </c>
      <c r="AD75" s="1633">
        <f>SUM(R75:AC75)</f>
        <v>6</v>
      </c>
      <c r="AE75" s="509">
        <v>0</v>
      </c>
      <c r="AF75" s="509"/>
      <c r="AG75" s="509"/>
      <c r="AH75" s="1757"/>
      <c r="AI75" s="1844">
        <v>1</v>
      </c>
      <c r="AJ75" s="1844">
        <v>1</v>
      </c>
    </row>
    <row r="76" spans="1:36" s="378" customFormat="1" ht="58.5" customHeight="1" thickBot="1">
      <c r="A76" s="2139"/>
      <c r="B76" s="2140"/>
      <c r="C76" s="2164"/>
      <c r="D76" s="1629"/>
      <c r="E76" s="1629" t="s">
        <v>157</v>
      </c>
      <c r="F76" s="1630">
        <v>0.83</v>
      </c>
      <c r="G76" s="1617"/>
      <c r="H76" s="1628"/>
      <c r="I76" s="1471" t="s">
        <v>157</v>
      </c>
      <c r="J76" s="1471" t="s">
        <v>793</v>
      </c>
      <c r="K76" s="1631">
        <v>1</v>
      </c>
      <c r="L76" s="1471" t="s">
        <v>794</v>
      </c>
      <c r="M76" s="1471" t="s">
        <v>786</v>
      </c>
      <c r="N76" s="481">
        <v>0.17</v>
      </c>
      <c r="O76" s="1471" t="s">
        <v>795</v>
      </c>
      <c r="P76" s="490">
        <v>42736</v>
      </c>
      <c r="Q76" s="490">
        <v>43100</v>
      </c>
      <c r="R76" s="1624">
        <v>1</v>
      </c>
      <c r="S76" s="1624">
        <v>1</v>
      </c>
      <c r="T76" s="1624">
        <v>1</v>
      </c>
      <c r="U76" s="1624">
        <v>1</v>
      </c>
      <c r="V76" s="1624">
        <v>1</v>
      </c>
      <c r="W76" s="1624">
        <v>1</v>
      </c>
      <c r="X76" s="1624">
        <v>1</v>
      </c>
      <c r="Y76" s="1624">
        <v>1</v>
      </c>
      <c r="Z76" s="1624">
        <v>1</v>
      </c>
      <c r="AA76" s="1624">
        <v>1</v>
      </c>
      <c r="AB76" s="1624">
        <v>1</v>
      </c>
      <c r="AC76" s="1624">
        <v>1</v>
      </c>
      <c r="AD76" s="1625">
        <v>1</v>
      </c>
      <c r="AE76" s="509">
        <v>0</v>
      </c>
      <c r="AF76" s="509"/>
      <c r="AG76" s="509"/>
      <c r="AH76" s="1757"/>
      <c r="AI76" s="1844">
        <v>1</v>
      </c>
      <c r="AJ76" s="1844">
        <v>1</v>
      </c>
    </row>
    <row r="77" spans="1:36" s="378" customFormat="1" ht="46.5" customHeight="1" thickBot="1">
      <c r="A77" s="2139"/>
      <c r="B77" s="2140"/>
      <c r="C77" s="2164"/>
      <c r="D77" s="1634"/>
      <c r="E77" s="1634" t="s">
        <v>241</v>
      </c>
      <c r="F77" s="1635">
        <v>1</v>
      </c>
      <c r="G77" s="1617"/>
      <c r="H77" s="1636"/>
      <c r="I77" s="1439" t="s">
        <v>1741</v>
      </c>
      <c r="J77" s="1442" t="s">
        <v>788</v>
      </c>
      <c r="K77" s="541">
        <v>6</v>
      </c>
      <c r="L77" s="1443" t="s">
        <v>1719</v>
      </c>
      <c r="M77" s="1471" t="s">
        <v>786</v>
      </c>
      <c r="N77" s="544">
        <v>0.16666666666666666</v>
      </c>
      <c r="O77" s="1444" t="s">
        <v>294</v>
      </c>
      <c r="P77" s="1441">
        <v>42736</v>
      </c>
      <c r="Q77" s="1441">
        <v>43100</v>
      </c>
      <c r="R77" s="1277"/>
      <c r="S77" s="1277"/>
      <c r="T77" s="1277">
        <v>2</v>
      </c>
      <c r="U77" s="1277"/>
      <c r="V77" s="1277"/>
      <c r="W77" s="1277"/>
      <c r="X77" s="1277">
        <v>2</v>
      </c>
      <c r="Y77" s="1277"/>
      <c r="Z77" s="1277"/>
      <c r="AA77" s="1277"/>
      <c r="AB77" s="1277"/>
      <c r="AC77" s="1277">
        <v>2</v>
      </c>
      <c r="AD77" s="547">
        <f>SUM(R77:AC77)</f>
        <v>6</v>
      </c>
      <c r="AE77" s="509">
        <v>0</v>
      </c>
      <c r="AF77" s="509"/>
      <c r="AG77" s="509"/>
      <c r="AH77" s="1757"/>
      <c r="AI77" s="1844" t="s">
        <v>76</v>
      </c>
      <c r="AJ77" s="1844">
        <v>1</v>
      </c>
    </row>
    <row r="78" spans="1:36" s="46" customFormat="1" ht="19.5" customHeight="1" thickBot="1">
      <c r="A78" s="2165" t="s">
        <v>73</v>
      </c>
      <c r="B78" s="2166"/>
      <c r="C78" s="2166"/>
      <c r="D78" s="2166"/>
      <c r="E78" s="2166"/>
      <c r="F78" s="2166"/>
      <c r="G78" s="917"/>
      <c r="H78" s="917"/>
      <c r="I78" s="926"/>
      <c r="J78" s="926"/>
      <c r="K78" s="926"/>
      <c r="L78" s="926"/>
      <c r="M78" s="926"/>
      <c r="N78" s="927">
        <f>SUM(N72:N77)</f>
        <v>0.9966666666666667</v>
      </c>
      <c r="O78" s="926"/>
      <c r="P78" s="926"/>
      <c r="Q78" s="926"/>
      <c r="R78" s="926"/>
      <c r="S78" s="926"/>
      <c r="T78" s="926"/>
      <c r="U78" s="926"/>
      <c r="V78" s="926"/>
      <c r="W78" s="926"/>
      <c r="X78" s="926"/>
      <c r="Y78" s="926"/>
      <c r="Z78" s="926"/>
      <c r="AA78" s="926"/>
      <c r="AB78" s="926"/>
      <c r="AC78" s="926"/>
      <c r="AD78" s="926"/>
      <c r="AE78" s="928">
        <f>SUM(AE72:AE77)</f>
        <v>0</v>
      </c>
      <c r="AF78" s="928"/>
      <c r="AG78" s="928"/>
      <c r="AH78" s="929"/>
      <c r="AI78" s="1846">
        <f>AVERAGE(AI72:AI77)</f>
        <v>1</v>
      </c>
      <c r="AJ78" s="1846">
        <f>AVERAGE(AJ72:AJ77)</f>
        <v>1</v>
      </c>
    </row>
    <row r="79" spans="1:36" s="46" customFormat="1" ht="19.5" customHeight="1" thickBot="1">
      <c r="A79" s="2152" t="s">
        <v>83</v>
      </c>
      <c r="B79" s="2153"/>
      <c r="C79" s="2153"/>
      <c r="D79" s="2153"/>
      <c r="E79" s="2153"/>
      <c r="F79" s="2153"/>
      <c r="G79" s="930"/>
      <c r="H79" s="930"/>
      <c r="I79" s="930"/>
      <c r="J79" s="981"/>
      <c r="K79" s="930"/>
      <c r="L79" s="930"/>
      <c r="M79" s="930"/>
      <c r="N79" s="930"/>
      <c r="O79" s="930"/>
      <c r="P79" s="930"/>
      <c r="Q79" s="930"/>
      <c r="R79" s="930"/>
      <c r="S79" s="930"/>
      <c r="T79" s="930"/>
      <c r="U79" s="930"/>
      <c r="V79" s="930"/>
      <c r="W79" s="930"/>
      <c r="X79" s="930"/>
      <c r="Y79" s="930"/>
      <c r="Z79" s="930"/>
      <c r="AA79" s="930"/>
      <c r="AB79" s="930"/>
      <c r="AC79" s="930"/>
      <c r="AD79" s="930"/>
      <c r="AE79" s="982">
        <f>+AE78+AE71</f>
        <v>0</v>
      </c>
      <c r="AF79" s="932">
        <f>+AF64+AF58+AF29</f>
        <v>406295608.33</v>
      </c>
      <c r="AG79" s="932">
        <f>+AG45+AG49</f>
        <v>618707382.7</v>
      </c>
      <c r="AH79" s="933" t="s">
        <v>33</v>
      </c>
      <c r="AI79" s="1847">
        <v>1</v>
      </c>
      <c r="AJ79" s="1847">
        <v>1</v>
      </c>
    </row>
    <row r="80" spans="1:36" s="52" customFormat="1" ht="28.5" customHeight="1" thickBot="1">
      <c r="A80" s="1973" t="s">
        <v>297</v>
      </c>
      <c r="B80" s="1974"/>
      <c r="C80" s="1974"/>
      <c r="D80" s="1974"/>
      <c r="E80" s="971"/>
      <c r="F80" s="971"/>
      <c r="G80" s="971"/>
      <c r="H80" s="971"/>
      <c r="I80" s="971"/>
      <c r="J80" s="971"/>
      <c r="K80" s="972"/>
      <c r="L80" s="971"/>
      <c r="M80" s="971"/>
      <c r="N80" s="973"/>
      <c r="O80" s="971"/>
      <c r="P80" s="974"/>
      <c r="Q80" s="974"/>
      <c r="R80" s="971"/>
      <c r="S80" s="971"/>
      <c r="T80" s="971"/>
      <c r="U80" s="971"/>
      <c r="V80" s="971"/>
      <c r="W80" s="971"/>
      <c r="X80" s="971"/>
      <c r="Y80" s="971"/>
      <c r="Z80" s="971"/>
      <c r="AA80" s="971"/>
      <c r="AB80" s="971"/>
      <c r="AC80" s="971"/>
      <c r="AD80" s="975"/>
      <c r="AE80" s="976">
        <f>+AE79+AE65+AE30</f>
        <v>1196000000</v>
      </c>
      <c r="AF80" s="976">
        <f>+AF65+AF30</f>
        <v>406295608.33</v>
      </c>
      <c r="AG80" s="976">
        <f>+AG79</f>
        <v>618707382.7</v>
      </c>
      <c r="AH80" s="1718">
        <f>+AG80+AF80</f>
        <v>1025002991.03</v>
      </c>
      <c r="AI80" s="1758">
        <v>1</v>
      </c>
      <c r="AJ80" s="1758">
        <v>1</v>
      </c>
    </row>
    <row r="81" ht="15">
      <c r="AG81" s="1717">
        <v>618707382.7</v>
      </c>
    </row>
  </sheetData>
  <sheetProtection/>
  <mergeCells count="63">
    <mergeCell ref="C74:C77"/>
    <mergeCell ref="A80:D80"/>
    <mergeCell ref="A78:F78"/>
    <mergeCell ref="A68:AH68"/>
    <mergeCell ref="A71:F71"/>
    <mergeCell ref="B59:B63"/>
    <mergeCell ref="A14:AH14"/>
    <mergeCell ref="A35:A42"/>
    <mergeCell ref="C35:C37"/>
    <mergeCell ref="J13:AH13"/>
    <mergeCell ref="A79:F79"/>
    <mergeCell ref="A65:F65"/>
    <mergeCell ref="A64:F64"/>
    <mergeCell ref="J67:AH67"/>
    <mergeCell ref="A66:AH66"/>
    <mergeCell ref="A30:F30"/>
    <mergeCell ref="A72:A77"/>
    <mergeCell ref="B72:B77"/>
    <mergeCell ref="A22:F22"/>
    <mergeCell ref="A20:F20"/>
    <mergeCell ref="A31:AH31"/>
    <mergeCell ref="J32:AH32"/>
    <mergeCell ref="D59:D62"/>
    <mergeCell ref="A43:F43"/>
    <mergeCell ref="C38:C40"/>
    <mergeCell ref="A32:F32"/>
    <mergeCell ref="C72:C73"/>
    <mergeCell ref="I60:I61"/>
    <mergeCell ref="C53:C57"/>
    <mergeCell ref="C50:C51"/>
    <mergeCell ref="A58:F58"/>
    <mergeCell ref="A23:A28"/>
    <mergeCell ref="B23:B28"/>
    <mergeCell ref="D23:D24"/>
    <mergeCell ref="C59:C62"/>
    <mergeCell ref="A67:F67"/>
    <mergeCell ref="D16:D18"/>
    <mergeCell ref="A6:AH6"/>
    <mergeCell ref="A7:AH7"/>
    <mergeCell ref="B16:B19"/>
    <mergeCell ref="J11:AH11"/>
    <mergeCell ref="C23:C28"/>
    <mergeCell ref="E26:E28"/>
    <mergeCell ref="C18:C19"/>
    <mergeCell ref="A16:A19"/>
    <mergeCell ref="A13:F13"/>
    <mergeCell ref="A44:A57"/>
    <mergeCell ref="B44:B57"/>
    <mergeCell ref="D54:D55"/>
    <mergeCell ref="C44:C47"/>
    <mergeCell ref="B35:B42"/>
    <mergeCell ref="A59:A63"/>
    <mergeCell ref="D44:D46"/>
    <mergeCell ref="A1:C4"/>
    <mergeCell ref="C16:C17"/>
    <mergeCell ref="AH1:AH4"/>
    <mergeCell ref="AG1:AG4"/>
    <mergeCell ref="I1:AF2"/>
    <mergeCell ref="I3:AF4"/>
    <mergeCell ref="A5:AH5"/>
    <mergeCell ref="A8:AH8"/>
    <mergeCell ref="A9:AH9"/>
    <mergeCell ref="A11:F11"/>
  </mergeCells>
  <printOptions horizontalCentered="1" verticalCentered="1"/>
  <pageMargins left="0.7" right="0.7" top="0.75" bottom="0.75" header="0.3" footer="0.3"/>
  <pageSetup horizontalDpi="600" verticalDpi="600" orientation="landscape" scale="23" r:id="rId4"/>
  <rowBreaks count="2" manualBreakCount="2">
    <brk id="43" max="35" man="1"/>
    <brk id="65" max="35"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E74"/>
  <sheetViews>
    <sheetView view="pageBreakPreview" zoomScale="60" zoomScaleNormal="40" zoomScalePageLayoutView="0" workbookViewId="0" topLeftCell="A1">
      <pane xSplit="4" ySplit="15" topLeftCell="E52" activePane="bottomRight" state="frozen"/>
      <selection pane="topLeft" activeCell="A15" sqref="A15"/>
      <selection pane="topRight" activeCell="F15" sqref="F15"/>
      <selection pane="bottomLeft" activeCell="A16" sqref="A16"/>
      <selection pane="bottomRight" activeCell="K54" sqref="K54"/>
    </sheetView>
  </sheetViews>
  <sheetFormatPr defaultColWidth="11.421875" defaultRowHeight="15"/>
  <cols>
    <col min="1" max="1" width="11.421875" style="164" customWidth="1"/>
    <col min="2" max="2" width="21.7109375" style="164" customWidth="1"/>
    <col min="3" max="3" width="32.28125" style="164" customWidth="1"/>
    <col min="4" max="4" width="35.28125" style="164" customWidth="1"/>
    <col min="5" max="5" width="18.28125" style="164" customWidth="1"/>
    <col min="6" max="6" width="11.421875" style="164" customWidth="1"/>
    <col min="7" max="7" width="17.7109375" style="164" customWidth="1"/>
    <col min="8" max="8" width="20.00390625" style="164" customWidth="1"/>
    <col min="9" max="9" width="11.421875" style="164" customWidth="1"/>
    <col min="10" max="10" width="28.8515625" style="164" customWidth="1"/>
    <col min="11" max="12" width="11.421875" style="177" customWidth="1"/>
    <col min="13" max="14" width="6.57421875" style="164" bestFit="1" customWidth="1"/>
    <col min="15" max="23" width="6.00390625" style="164" customWidth="1"/>
    <col min="24" max="24" width="6.28125" style="164" customWidth="1"/>
    <col min="25" max="25" width="11.421875" style="183" customWidth="1"/>
    <col min="26" max="29" width="24.8515625" style="164" customWidth="1"/>
    <col min="30" max="30" width="28.57421875" style="164" customWidth="1"/>
    <col min="31" max="31" width="28.28125" style="164" customWidth="1"/>
    <col min="32" max="16384" width="11.421875" style="164" customWidth="1"/>
  </cols>
  <sheetData>
    <row r="1" spans="1:29" ht="18.75" customHeight="1" hidden="1">
      <c r="A1" s="2259"/>
      <c r="B1" s="2260"/>
      <c r="C1" s="2261"/>
      <c r="D1" s="2272" t="s">
        <v>1551</v>
      </c>
      <c r="E1" s="2273"/>
      <c r="F1" s="2273"/>
      <c r="G1" s="2273"/>
      <c r="H1" s="2273"/>
      <c r="I1" s="2273"/>
      <c r="J1" s="2273"/>
      <c r="K1" s="2273"/>
      <c r="L1" s="2273"/>
      <c r="M1" s="2273"/>
      <c r="N1" s="2273"/>
      <c r="O1" s="2273"/>
      <c r="P1" s="2273"/>
      <c r="Q1" s="2273"/>
      <c r="R1" s="2273"/>
      <c r="S1" s="2273"/>
      <c r="T1" s="2273"/>
      <c r="U1" s="2273"/>
      <c r="V1" s="2273"/>
      <c r="W1" s="2273"/>
      <c r="X1" s="2273"/>
      <c r="Y1" s="2273"/>
      <c r="Z1" s="2273"/>
      <c r="AA1" s="2274"/>
      <c r="AB1" s="2271" t="s">
        <v>1561</v>
      </c>
      <c r="AC1" s="2268" t="s">
        <v>1562</v>
      </c>
    </row>
    <row r="2" spans="1:29" ht="18.75" customHeight="1" hidden="1" thickBot="1">
      <c r="A2" s="2262"/>
      <c r="B2" s="2263"/>
      <c r="C2" s="2264"/>
      <c r="D2" s="2275"/>
      <c r="E2" s="2276"/>
      <c r="F2" s="2276"/>
      <c r="G2" s="2276"/>
      <c r="H2" s="2276"/>
      <c r="I2" s="2276"/>
      <c r="J2" s="2276"/>
      <c r="K2" s="2276"/>
      <c r="L2" s="2276"/>
      <c r="M2" s="2276"/>
      <c r="N2" s="2276"/>
      <c r="O2" s="2276"/>
      <c r="P2" s="2276"/>
      <c r="Q2" s="2276"/>
      <c r="R2" s="2276"/>
      <c r="S2" s="2276"/>
      <c r="T2" s="2276"/>
      <c r="U2" s="2276"/>
      <c r="V2" s="2276"/>
      <c r="W2" s="2276"/>
      <c r="X2" s="2276"/>
      <c r="Y2" s="2276"/>
      <c r="Z2" s="2276"/>
      <c r="AA2" s="2277"/>
      <c r="AB2" s="2269"/>
      <c r="AC2" s="2269"/>
    </row>
    <row r="3" spans="1:29" ht="18.75" customHeight="1" hidden="1">
      <c r="A3" s="2262"/>
      <c r="B3" s="2263"/>
      <c r="C3" s="2264"/>
      <c r="D3" s="2272" t="s">
        <v>1</v>
      </c>
      <c r="E3" s="2273"/>
      <c r="F3" s="2273"/>
      <c r="G3" s="2273"/>
      <c r="H3" s="2273"/>
      <c r="I3" s="2273"/>
      <c r="J3" s="2273"/>
      <c r="K3" s="2273"/>
      <c r="L3" s="2273"/>
      <c r="M3" s="2273"/>
      <c r="N3" s="2273"/>
      <c r="O3" s="2273"/>
      <c r="P3" s="2273"/>
      <c r="Q3" s="2273"/>
      <c r="R3" s="2273"/>
      <c r="S3" s="2273"/>
      <c r="T3" s="2273"/>
      <c r="U3" s="2273"/>
      <c r="V3" s="2273"/>
      <c r="W3" s="2273"/>
      <c r="X3" s="2273"/>
      <c r="Y3" s="2273"/>
      <c r="Z3" s="2273"/>
      <c r="AA3" s="2274"/>
      <c r="AB3" s="2269"/>
      <c r="AC3" s="2269"/>
    </row>
    <row r="4" spans="1:29" ht="18.75" customHeight="1" hidden="1" thickBot="1">
      <c r="A4" s="2265"/>
      <c r="B4" s="2266"/>
      <c r="C4" s="2267"/>
      <c r="D4" s="2275"/>
      <c r="E4" s="2276"/>
      <c r="F4" s="2276"/>
      <c r="G4" s="2276"/>
      <c r="H4" s="2276"/>
      <c r="I4" s="2276"/>
      <c r="J4" s="2276"/>
      <c r="K4" s="2276"/>
      <c r="L4" s="2276"/>
      <c r="M4" s="2276"/>
      <c r="N4" s="2276"/>
      <c r="O4" s="2276"/>
      <c r="P4" s="2276"/>
      <c r="Q4" s="2276"/>
      <c r="R4" s="2276"/>
      <c r="S4" s="2276"/>
      <c r="T4" s="2276"/>
      <c r="U4" s="2276"/>
      <c r="V4" s="2276"/>
      <c r="W4" s="2276"/>
      <c r="X4" s="2276"/>
      <c r="Y4" s="2276"/>
      <c r="Z4" s="2276"/>
      <c r="AA4" s="2277"/>
      <c r="AB4" s="2270"/>
      <c r="AC4" s="2270"/>
    </row>
    <row r="5" spans="1:29" ht="15" customHeight="1" hidden="1">
      <c r="A5" s="2253" t="s">
        <v>1564</v>
      </c>
      <c r="B5" s="2254"/>
      <c r="C5" s="2254"/>
      <c r="D5" s="2254"/>
      <c r="E5" s="2254"/>
      <c r="F5" s="2254"/>
      <c r="G5" s="2254"/>
      <c r="H5" s="2254"/>
      <c r="I5" s="2254"/>
      <c r="J5" s="2254"/>
      <c r="K5" s="2254"/>
      <c r="L5" s="2254"/>
      <c r="M5" s="2254"/>
      <c r="N5" s="2254"/>
      <c r="O5" s="2254"/>
      <c r="P5" s="2254"/>
      <c r="Q5" s="2254"/>
      <c r="R5" s="2254"/>
      <c r="S5" s="2254"/>
      <c r="T5" s="2254"/>
      <c r="U5" s="2254"/>
      <c r="V5" s="2254"/>
      <c r="W5" s="2254"/>
      <c r="X5" s="2254"/>
      <c r="Y5" s="2254"/>
      <c r="Z5" s="2254"/>
      <c r="AA5" s="2254"/>
      <c r="AB5" s="2254"/>
      <c r="AC5" s="2255"/>
    </row>
    <row r="6" spans="1:29" ht="15" customHeight="1" hidden="1">
      <c r="A6" s="2256"/>
      <c r="B6" s="2257"/>
      <c r="C6" s="2257"/>
      <c r="D6" s="2257"/>
      <c r="E6" s="2257"/>
      <c r="F6" s="2257"/>
      <c r="G6" s="2257"/>
      <c r="H6" s="2257"/>
      <c r="I6" s="2257"/>
      <c r="J6" s="2257"/>
      <c r="K6" s="2257"/>
      <c r="L6" s="2257"/>
      <c r="M6" s="2257"/>
      <c r="N6" s="2257"/>
      <c r="O6" s="2257"/>
      <c r="P6" s="2257"/>
      <c r="Q6" s="2257"/>
      <c r="R6" s="2257"/>
      <c r="S6" s="2257"/>
      <c r="T6" s="2257"/>
      <c r="U6" s="2257"/>
      <c r="V6" s="2257"/>
      <c r="W6" s="2257"/>
      <c r="X6" s="2257"/>
      <c r="Y6" s="2257"/>
      <c r="Z6" s="2257"/>
      <c r="AA6" s="2257"/>
      <c r="AB6" s="2257"/>
      <c r="AC6" s="2258"/>
    </row>
    <row r="7" spans="1:29" ht="15.75" customHeight="1" hidden="1">
      <c r="A7" s="2256"/>
      <c r="B7" s="2257"/>
      <c r="C7" s="2257"/>
      <c r="D7" s="2257"/>
      <c r="E7" s="2257"/>
      <c r="F7" s="2257"/>
      <c r="G7" s="2257"/>
      <c r="H7" s="2257"/>
      <c r="I7" s="2257"/>
      <c r="J7" s="2257"/>
      <c r="K7" s="2257"/>
      <c r="L7" s="2257"/>
      <c r="M7" s="2257"/>
      <c r="N7" s="2257"/>
      <c r="O7" s="2257"/>
      <c r="P7" s="2257"/>
      <c r="Q7" s="2257"/>
      <c r="R7" s="2257"/>
      <c r="S7" s="2257"/>
      <c r="T7" s="2257"/>
      <c r="U7" s="2257"/>
      <c r="V7" s="2257"/>
      <c r="W7" s="2257"/>
      <c r="X7" s="2257"/>
      <c r="Y7" s="2257"/>
      <c r="Z7" s="2257"/>
      <c r="AA7" s="2257"/>
      <c r="AB7" s="2257"/>
      <c r="AC7" s="2258"/>
    </row>
    <row r="8" spans="1:29" ht="15" customHeight="1" hidden="1">
      <c r="A8" s="2256"/>
      <c r="B8" s="2257"/>
      <c r="C8" s="2257"/>
      <c r="D8" s="2257"/>
      <c r="E8" s="2257"/>
      <c r="F8" s="2257"/>
      <c r="G8" s="2257"/>
      <c r="H8" s="2257"/>
      <c r="I8" s="2257"/>
      <c r="J8" s="2257"/>
      <c r="K8" s="2257"/>
      <c r="L8" s="2257"/>
      <c r="M8" s="2257"/>
      <c r="N8" s="2257"/>
      <c r="O8" s="2257"/>
      <c r="P8" s="2257"/>
      <c r="Q8" s="2257"/>
      <c r="R8" s="2257"/>
      <c r="S8" s="2257"/>
      <c r="T8" s="2257"/>
      <c r="U8" s="2257"/>
      <c r="V8" s="2257"/>
      <c r="W8" s="2257"/>
      <c r="X8" s="2257"/>
      <c r="Y8" s="2257"/>
      <c r="Z8" s="2257"/>
      <c r="AA8" s="2257"/>
      <c r="AB8" s="2257"/>
      <c r="AC8" s="2258"/>
    </row>
    <row r="9" spans="1:29" ht="15.75" customHeight="1" hidden="1">
      <c r="A9" s="2256"/>
      <c r="B9" s="2257"/>
      <c r="C9" s="2257"/>
      <c r="D9" s="2257"/>
      <c r="E9" s="2257"/>
      <c r="F9" s="2257"/>
      <c r="G9" s="2257"/>
      <c r="H9" s="2257"/>
      <c r="I9" s="2257"/>
      <c r="J9" s="2257"/>
      <c r="K9" s="2257"/>
      <c r="L9" s="2257"/>
      <c r="M9" s="2257"/>
      <c r="N9" s="2257"/>
      <c r="O9" s="2257"/>
      <c r="P9" s="2257"/>
      <c r="Q9" s="2257"/>
      <c r="R9" s="2257"/>
      <c r="S9" s="2257"/>
      <c r="T9" s="2257"/>
      <c r="U9" s="2257"/>
      <c r="V9" s="2257"/>
      <c r="W9" s="2257"/>
      <c r="X9" s="2257"/>
      <c r="Y9" s="2257"/>
      <c r="Z9" s="2257"/>
      <c r="AA9" s="2257"/>
      <c r="AB9" s="2257"/>
      <c r="AC9" s="2258"/>
    </row>
    <row r="10" spans="1:29" ht="7.5" customHeight="1" hidden="1">
      <c r="A10" s="1209"/>
      <c r="B10" s="1210"/>
      <c r="C10" s="1211"/>
      <c r="D10" s="1211"/>
      <c r="E10" s="1211"/>
      <c r="F10" s="1212"/>
      <c r="G10" s="1211"/>
      <c r="H10" s="1211"/>
      <c r="I10" s="1213"/>
      <c r="J10" s="1211"/>
      <c r="K10" s="1214"/>
      <c r="L10" s="1214"/>
      <c r="M10" s="1211"/>
      <c r="N10" s="1211"/>
      <c r="O10" s="1211"/>
      <c r="P10" s="1211"/>
      <c r="Q10" s="1211"/>
      <c r="R10" s="1211"/>
      <c r="S10" s="1211"/>
      <c r="T10" s="1211"/>
      <c r="U10" s="1211"/>
      <c r="V10" s="1211"/>
      <c r="W10" s="1211"/>
      <c r="X10" s="1211"/>
      <c r="Y10" s="1210"/>
      <c r="Z10" s="1215"/>
      <c r="AA10" s="1215"/>
      <c r="AB10" s="1215"/>
      <c r="AC10" s="1216"/>
    </row>
    <row r="11" spans="1:29" ht="27.75" customHeight="1" hidden="1">
      <c r="A11" s="2233" t="s">
        <v>5</v>
      </c>
      <c r="B11" s="2234"/>
      <c r="C11" s="2234"/>
      <c r="D11" s="2247" t="s">
        <v>997</v>
      </c>
      <c r="E11" s="2248"/>
      <c r="F11" s="2248"/>
      <c r="G11" s="2248"/>
      <c r="H11" s="2248"/>
      <c r="I11" s="2248"/>
      <c r="J11" s="2248"/>
      <c r="K11" s="2248"/>
      <c r="L11" s="2248"/>
      <c r="M11" s="2248"/>
      <c r="N11" s="2248"/>
      <c r="O11" s="2248"/>
      <c r="P11" s="2248"/>
      <c r="Q11" s="2248"/>
      <c r="R11" s="2248"/>
      <c r="S11" s="2248"/>
      <c r="T11" s="2248"/>
      <c r="U11" s="2248"/>
      <c r="V11" s="2248"/>
      <c r="W11" s="2248"/>
      <c r="X11" s="2248"/>
      <c r="Y11" s="2248"/>
      <c r="Z11" s="2248"/>
      <c r="AA11" s="2248"/>
      <c r="AB11" s="2248"/>
      <c r="AC11" s="2249"/>
    </row>
    <row r="12" spans="1:29" ht="8.25" customHeight="1" hidden="1">
      <c r="A12" s="1209"/>
      <c r="B12" s="1210"/>
      <c r="C12" s="1211"/>
      <c r="D12" s="1211"/>
      <c r="E12" s="1211"/>
      <c r="F12" s="1212"/>
      <c r="G12" s="1211"/>
      <c r="H12" s="1211"/>
      <c r="I12" s="1213"/>
      <c r="J12" s="1211"/>
      <c r="K12" s="1214"/>
      <c r="L12" s="1214"/>
      <c r="M12" s="1211"/>
      <c r="N12" s="1211"/>
      <c r="O12" s="1211"/>
      <c r="P12" s="1211"/>
      <c r="Q12" s="1211"/>
      <c r="R12" s="1211"/>
      <c r="S12" s="1211"/>
      <c r="T12" s="1211"/>
      <c r="U12" s="1211"/>
      <c r="V12" s="1211"/>
      <c r="W12" s="1211"/>
      <c r="X12" s="1211"/>
      <c r="Y12" s="1210"/>
      <c r="Z12" s="1215"/>
      <c r="AA12" s="1215"/>
      <c r="AB12" s="1215"/>
      <c r="AC12" s="1216"/>
    </row>
    <row r="13" spans="1:29" ht="15.75" customHeight="1" hidden="1">
      <c r="A13" s="2235" t="s">
        <v>7</v>
      </c>
      <c r="B13" s="2236"/>
      <c r="C13" s="2236"/>
      <c r="D13" s="2250" t="s">
        <v>8</v>
      </c>
      <c r="E13" s="2251"/>
      <c r="F13" s="2251"/>
      <c r="G13" s="2251"/>
      <c r="H13" s="2251"/>
      <c r="I13" s="2251"/>
      <c r="J13" s="2251"/>
      <c r="K13" s="2251"/>
      <c r="L13" s="2251"/>
      <c r="M13" s="2251"/>
      <c r="N13" s="2251"/>
      <c r="O13" s="2251"/>
      <c r="P13" s="2251"/>
      <c r="Q13" s="2251"/>
      <c r="R13" s="2251"/>
      <c r="S13" s="2251"/>
      <c r="T13" s="2251"/>
      <c r="U13" s="2251"/>
      <c r="V13" s="2251"/>
      <c r="W13" s="2251"/>
      <c r="X13" s="2251"/>
      <c r="Y13" s="2251"/>
      <c r="Z13" s="2251"/>
      <c r="AA13" s="2251"/>
      <c r="AB13" s="2251"/>
      <c r="AC13" s="2252"/>
    </row>
    <row r="14" spans="1:29" ht="6" customHeight="1" thickBot="1">
      <c r="A14" s="2237"/>
      <c r="B14" s="2238"/>
      <c r="C14" s="2238"/>
      <c r="D14" s="2238"/>
      <c r="E14" s="2238"/>
      <c r="F14" s="2238"/>
      <c r="G14" s="2238"/>
      <c r="H14" s="2238"/>
      <c r="I14" s="2238"/>
      <c r="J14" s="2238"/>
      <c r="K14" s="2238"/>
      <c r="L14" s="2238"/>
      <c r="M14" s="2238"/>
      <c r="N14" s="2238"/>
      <c r="O14" s="2238"/>
      <c r="P14" s="2238"/>
      <c r="Q14" s="2238"/>
      <c r="R14" s="2238"/>
      <c r="S14" s="2238"/>
      <c r="T14" s="2238"/>
      <c r="U14" s="2238"/>
      <c r="V14" s="2238"/>
      <c r="W14" s="2238"/>
      <c r="X14" s="2238"/>
      <c r="Y14" s="2238"/>
      <c r="Z14" s="2238"/>
      <c r="AA14" s="1217"/>
      <c r="AB14" s="1217"/>
      <c r="AC14" s="1218"/>
    </row>
    <row r="15" spans="1:31" ht="77.25" thickBot="1">
      <c r="A15" s="1219" t="s">
        <v>9</v>
      </c>
      <c r="B15" s="1220" t="s">
        <v>10</v>
      </c>
      <c r="C15" s="1220" t="s">
        <v>11</v>
      </c>
      <c r="D15" s="1220" t="s">
        <v>110</v>
      </c>
      <c r="E15" s="1220" t="s">
        <v>13</v>
      </c>
      <c r="F15" s="1220" t="s">
        <v>14</v>
      </c>
      <c r="G15" s="1220" t="s">
        <v>15</v>
      </c>
      <c r="H15" s="1220" t="s">
        <v>16</v>
      </c>
      <c r="I15" s="1220" t="s">
        <v>17</v>
      </c>
      <c r="J15" s="1220" t="s">
        <v>86</v>
      </c>
      <c r="K15" s="1220" t="s">
        <v>998</v>
      </c>
      <c r="L15" s="1220" t="s">
        <v>20</v>
      </c>
      <c r="M15" s="1221" t="s">
        <v>21</v>
      </c>
      <c r="N15" s="1221" t="s">
        <v>22</v>
      </c>
      <c r="O15" s="1221" t="s">
        <v>23</v>
      </c>
      <c r="P15" s="1221" t="s">
        <v>24</v>
      </c>
      <c r="Q15" s="1221" t="s">
        <v>25</v>
      </c>
      <c r="R15" s="1221" t="s">
        <v>26</v>
      </c>
      <c r="S15" s="1221" t="s">
        <v>27</v>
      </c>
      <c r="T15" s="1221" t="s">
        <v>28</v>
      </c>
      <c r="U15" s="1221" t="s">
        <v>29</v>
      </c>
      <c r="V15" s="1221" t="s">
        <v>30</v>
      </c>
      <c r="W15" s="1221" t="s">
        <v>31</v>
      </c>
      <c r="X15" s="1221" t="s">
        <v>32</v>
      </c>
      <c r="Y15" s="1220" t="s">
        <v>33</v>
      </c>
      <c r="Z15" s="1222" t="s">
        <v>34</v>
      </c>
      <c r="AA15" s="1223" t="s">
        <v>300</v>
      </c>
      <c r="AB15" s="1224" t="s">
        <v>1384</v>
      </c>
      <c r="AC15" s="1225" t="s">
        <v>87</v>
      </c>
      <c r="AD15" s="1826" t="s">
        <v>1774</v>
      </c>
      <c r="AE15" s="1826" t="s">
        <v>1775</v>
      </c>
    </row>
    <row r="16" spans="1:31" ht="114.75">
      <c r="A16" s="2241">
        <v>1</v>
      </c>
      <c r="B16" s="2244" t="s">
        <v>684</v>
      </c>
      <c r="C16" s="2239" t="s">
        <v>683</v>
      </c>
      <c r="D16" s="1668" t="s">
        <v>999</v>
      </c>
      <c r="E16" s="1669" t="s">
        <v>1000</v>
      </c>
      <c r="F16" s="1667">
        <v>1</v>
      </c>
      <c r="G16" s="1669" t="s">
        <v>1001</v>
      </c>
      <c r="H16" s="1669" t="s">
        <v>1002</v>
      </c>
      <c r="I16" s="1667">
        <v>0.55</v>
      </c>
      <c r="J16" s="1669" t="s">
        <v>1003</v>
      </c>
      <c r="K16" s="1441">
        <v>42736</v>
      </c>
      <c r="L16" s="1441">
        <v>43100</v>
      </c>
      <c r="M16" s="514">
        <v>1</v>
      </c>
      <c r="N16" s="514">
        <v>1</v>
      </c>
      <c r="O16" s="514">
        <v>1</v>
      </c>
      <c r="P16" s="514">
        <v>1</v>
      </c>
      <c r="Q16" s="514">
        <v>1</v>
      </c>
      <c r="R16" s="514">
        <v>1</v>
      </c>
      <c r="S16" s="514">
        <v>1</v>
      </c>
      <c r="T16" s="514">
        <v>1</v>
      </c>
      <c r="U16" s="514">
        <v>1</v>
      </c>
      <c r="V16" s="514">
        <v>1</v>
      </c>
      <c r="W16" s="514">
        <v>1</v>
      </c>
      <c r="X16" s="514">
        <v>1</v>
      </c>
      <c r="Y16" s="1670">
        <v>1</v>
      </c>
      <c r="Z16" s="537">
        <v>0</v>
      </c>
      <c r="AA16" s="537"/>
      <c r="AB16" s="537"/>
      <c r="AC16" s="1759"/>
      <c r="AD16" s="1900">
        <v>1</v>
      </c>
      <c r="AE16" s="1900">
        <v>1</v>
      </c>
    </row>
    <row r="17" spans="1:31" ht="115.5" customHeight="1" thickBot="1">
      <c r="A17" s="2242"/>
      <c r="B17" s="2245"/>
      <c r="C17" s="2240"/>
      <c r="D17" s="1668" t="s">
        <v>1004</v>
      </c>
      <c r="E17" s="1669" t="s">
        <v>1000</v>
      </c>
      <c r="F17" s="1667">
        <v>1</v>
      </c>
      <c r="G17" s="1669" t="s">
        <v>1001</v>
      </c>
      <c r="H17" s="1669" t="s">
        <v>1002</v>
      </c>
      <c r="I17" s="1667">
        <v>0.2</v>
      </c>
      <c r="J17" s="1669" t="s">
        <v>1005</v>
      </c>
      <c r="K17" s="1441">
        <v>42736</v>
      </c>
      <c r="L17" s="1441">
        <v>43100</v>
      </c>
      <c r="M17" s="514">
        <v>1</v>
      </c>
      <c r="N17" s="514">
        <v>1</v>
      </c>
      <c r="O17" s="514">
        <v>1</v>
      </c>
      <c r="P17" s="514">
        <v>1</v>
      </c>
      <c r="Q17" s="514">
        <v>1</v>
      </c>
      <c r="R17" s="514">
        <v>1</v>
      </c>
      <c r="S17" s="514">
        <v>1</v>
      </c>
      <c r="T17" s="514">
        <v>1</v>
      </c>
      <c r="U17" s="514">
        <v>1</v>
      </c>
      <c r="V17" s="514">
        <v>1</v>
      </c>
      <c r="W17" s="514">
        <v>1</v>
      </c>
      <c r="X17" s="514">
        <v>1</v>
      </c>
      <c r="Y17" s="1670">
        <v>1</v>
      </c>
      <c r="Z17" s="537">
        <v>0</v>
      </c>
      <c r="AA17" s="537"/>
      <c r="AB17" s="537"/>
      <c r="AC17" s="1759"/>
      <c r="AD17" s="1900">
        <v>1</v>
      </c>
      <c r="AE17" s="1900">
        <v>1</v>
      </c>
    </row>
    <row r="18" spans="1:31" s="177" customFormat="1" ht="115.5" customHeight="1" thickBot="1">
      <c r="A18" s="2243"/>
      <c r="B18" s="2246"/>
      <c r="C18" s="1226" t="s">
        <v>995</v>
      </c>
      <c r="D18" s="1671" t="s">
        <v>1444</v>
      </c>
      <c r="E18" s="162" t="s">
        <v>994</v>
      </c>
      <c r="F18" s="162">
        <v>4</v>
      </c>
      <c r="G18" s="162" t="s">
        <v>993</v>
      </c>
      <c r="H18" s="162" t="s">
        <v>1445</v>
      </c>
      <c r="I18" s="481">
        <v>0.25</v>
      </c>
      <c r="J18" s="162" t="s">
        <v>992</v>
      </c>
      <c r="K18" s="517">
        <v>42736</v>
      </c>
      <c r="L18" s="517">
        <v>43100</v>
      </c>
      <c r="M18" s="1672"/>
      <c r="N18" s="1672"/>
      <c r="O18" s="1672">
        <v>1</v>
      </c>
      <c r="P18" s="1672"/>
      <c r="Q18" s="1672"/>
      <c r="R18" s="1672">
        <v>1</v>
      </c>
      <c r="S18" s="1672"/>
      <c r="T18" s="1672"/>
      <c r="U18" s="1672">
        <v>1</v>
      </c>
      <c r="V18" s="1672"/>
      <c r="W18" s="1672"/>
      <c r="X18" s="1672">
        <v>1</v>
      </c>
      <c r="Y18" s="1673">
        <f>SUM(M18:X18)</f>
        <v>4</v>
      </c>
      <c r="Z18" s="1674">
        <v>0</v>
      </c>
      <c r="AA18" s="1674"/>
      <c r="AB18" s="1674"/>
      <c r="AC18" s="1760"/>
      <c r="AD18" s="1900" t="s">
        <v>76</v>
      </c>
      <c r="AE18" s="1900">
        <v>1</v>
      </c>
    </row>
    <row r="19" spans="1:31" ht="18.75" thickBot="1">
      <c r="A19" s="2231" t="s">
        <v>73</v>
      </c>
      <c r="B19" s="2232"/>
      <c r="C19" s="2232"/>
      <c r="D19" s="510"/>
      <c r="E19" s="165"/>
      <c r="F19" s="757"/>
      <c r="G19" s="757"/>
      <c r="H19" s="757"/>
      <c r="I19" s="166">
        <f>SUM(I16:I18)</f>
        <v>1</v>
      </c>
      <c r="J19" s="757"/>
      <c r="K19" s="757"/>
      <c r="L19" s="757"/>
      <c r="M19" s="757"/>
      <c r="N19" s="757"/>
      <c r="O19" s="757"/>
      <c r="P19" s="757"/>
      <c r="Q19" s="757"/>
      <c r="R19" s="757"/>
      <c r="S19" s="757"/>
      <c r="T19" s="757"/>
      <c r="U19" s="757"/>
      <c r="V19" s="757"/>
      <c r="W19" s="757"/>
      <c r="X19" s="757"/>
      <c r="Y19" s="757"/>
      <c r="Z19" s="167">
        <f>SUM(Z16:Z17)</f>
        <v>0</v>
      </c>
      <c r="AA19" s="167">
        <f>SUM(AA16:AA17)</f>
        <v>0</v>
      </c>
      <c r="AB19" s="167"/>
      <c r="AC19" s="168"/>
      <c r="AD19" s="1901">
        <f>AVERAGE(AD16:AD18)</f>
        <v>1</v>
      </c>
      <c r="AE19" s="1901">
        <f>AVERAGE(AE16:AE18)</f>
        <v>1</v>
      </c>
    </row>
    <row r="20" spans="1:31" ht="76.5">
      <c r="A20" s="2213">
        <v>2</v>
      </c>
      <c r="B20" s="2216" t="s">
        <v>1006</v>
      </c>
      <c r="C20" s="2219" t="s">
        <v>1007</v>
      </c>
      <c r="D20" s="550" t="s">
        <v>1008</v>
      </c>
      <c r="E20" s="511" t="s">
        <v>1009</v>
      </c>
      <c r="F20" s="511">
        <v>1</v>
      </c>
      <c r="G20" s="511" t="s">
        <v>1010</v>
      </c>
      <c r="H20" s="511" t="s">
        <v>1011</v>
      </c>
      <c r="I20" s="520">
        <v>0.5</v>
      </c>
      <c r="J20" s="511" t="s">
        <v>1012</v>
      </c>
      <c r="K20" s="513">
        <v>42736</v>
      </c>
      <c r="L20" s="513">
        <v>43100</v>
      </c>
      <c r="M20" s="518"/>
      <c r="N20" s="518"/>
      <c r="O20" s="518"/>
      <c r="P20" s="518"/>
      <c r="Q20" s="518"/>
      <c r="R20" s="518"/>
      <c r="S20" s="518">
        <v>1</v>
      </c>
      <c r="T20" s="518"/>
      <c r="U20" s="518"/>
      <c r="V20" s="518"/>
      <c r="W20" s="518"/>
      <c r="X20" s="518"/>
      <c r="Y20" s="521">
        <f>SUM(M20:X20)</f>
        <v>1</v>
      </c>
      <c r="Z20" s="516">
        <v>0</v>
      </c>
      <c r="AA20" s="516"/>
      <c r="AB20" s="516"/>
      <c r="AC20" s="1761"/>
      <c r="AD20" s="1900">
        <v>1</v>
      </c>
      <c r="AE20" s="1900">
        <v>1</v>
      </c>
    </row>
    <row r="21" spans="1:31" ht="57.75" customHeight="1" thickBot="1">
      <c r="A21" s="2214"/>
      <c r="B21" s="2217"/>
      <c r="C21" s="2220"/>
      <c r="D21" s="550" t="s">
        <v>1013</v>
      </c>
      <c r="E21" s="511" t="s">
        <v>66</v>
      </c>
      <c r="F21" s="511">
        <v>1</v>
      </c>
      <c r="G21" s="511" t="s">
        <v>1014</v>
      </c>
      <c r="H21" s="511" t="s">
        <v>1011</v>
      </c>
      <c r="I21" s="520">
        <v>0.25</v>
      </c>
      <c r="J21" s="511" t="s">
        <v>1015</v>
      </c>
      <c r="K21" s="513">
        <v>42736</v>
      </c>
      <c r="L21" s="513">
        <v>43100</v>
      </c>
      <c r="M21" s="518"/>
      <c r="N21" s="518"/>
      <c r="O21" s="518"/>
      <c r="P21" s="518"/>
      <c r="Q21" s="518"/>
      <c r="R21" s="518"/>
      <c r="S21" s="518"/>
      <c r="T21" s="518"/>
      <c r="U21" s="518"/>
      <c r="V21" s="518"/>
      <c r="W21" s="518"/>
      <c r="X21" s="518">
        <v>1</v>
      </c>
      <c r="Y21" s="521">
        <f>SUM(M21:X21)</f>
        <v>1</v>
      </c>
      <c r="Z21" s="516"/>
      <c r="AA21" s="516"/>
      <c r="AB21" s="516"/>
      <c r="AC21" s="1761"/>
      <c r="AD21" s="1900">
        <v>1</v>
      </c>
      <c r="AE21" s="1900">
        <v>1</v>
      </c>
    </row>
    <row r="22" spans="1:31" ht="99" customHeight="1" thickBot="1">
      <c r="A22" s="2215"/>
      <c r="B22" s="2218"/>
      <c r="C22" s="1226" t="s">
        <v>1016</v>
      </c>
      <c r="D22" s="550" t="s">
        <v>1017</v>
      </c>
      <c r="E22" s="511" t="s">
        <v>66</v>
      </c>
      <c r="F22" s="511">
        <v>1</v>
      </c>
      <c r="G22" s="511" t="s">
        <v>1018</v>
      </c>
      <c r="H22" s="511" t="s">
        <v>1019</v>
      </c>
      <c r="I22" s="520">
        <v>0.25</v>
      </c>
      <c r="J22" s="511" t="s">
        <v>1020</v>
      </c>
      <c r="K22" s="513">
        <v>42736</v>
      </c>
      <c r="L22" s="513">
        <v>43100</v>
      </c>
      <c r="M22" s="518"/>
      <c r="N22" s="518"/>
      <c r="O22" s="518"/>
      <c r="P22" s="518"/>
      <c r="Q22" s="518"/>
      <c r="R22" s="518"/>
      <c r="S22" s="518"/>
      <c r="T22" s="518"/>
      <c r="U22" s="518"/>
      <c r="V22" s="518"/>
      <c r="W22" s="518">
        <v>1</v>
      </c>
      <c r="X22" s="518"/>
      <c r="Y22" s="521">
        <f>SUM(M22:X22)</f>
        <v>1</v>
      </c>
      <c r="Z22" s="516">
        <v>0</v>
      </c>
      <c r="AA22" s="516"/>
      <c r="AB22" s="516"/>
      <c r="AC22" s="1761"/>
      <c r="AD22" s="1900">
        <v>1</v>
      </c>
      <c r="AE22" s="1900">
        <v>1</v>
      </c>
    </row>
    <row r="23" spans="1:31" ht="18.75" thickBot="1">
      <c r="A23" s="2221" t="s">
        <v>73</v>
      </c>
      <c r="B23" s="2222"/>
      <c r="C23" s="2223"/>
      <c r="D23" s="1227"/>
      <c r="E23" s="165"/>
      <c r="F23" s="757"/>
      <c r="G23" s="757"/>
      <c r="H23" s="757"/>
      <c r="I23" s="166">
        <f>SUM(I20:I22)</f>
        <v>1</v>
      </c>
      <c r="J23" s="757"/>
      <c r="K23" s="757"/>
      <c r="L23" s="757"/>
      <c r="M23" s="757"/>
      <c r="N23" s="757"/>
      <c r="O23" s="757"/>
      <c r="P23" s="757"/>
      <c r="Q23" s="757"/>
      <c r="R23" s="757"/>
      <c r="S23" s="757"/>
      <c r="T23" s="757"/>
      <c r="U23" s="757"/>
      <c r="V23" s="757"/>
      <c r="W23" s="757"/>
      <c r="X23" s="757"/>
      <c r="Y23" s="757"/>
      <c r="Z23" s="167">
        <f>SUM(Z20:Z22)</f>
        <v>0</v>
      </c>
      <c r="AA23" s="167">
        <f>SUM(AA20:AA22)</f>
        <v>0</v>
      </c>
      <c r="AB23" s="372"/>
      <c r="AC23" s="168"/>
      <c r="AD23" s="1901">
        <f>AVERAGE(AD20:AD22)</f>
        <v>1</v>
      </c>
      <c r="AE23" s="1901">
        <f>AVERAGE(AE20:AE22)</f>
        <v>1</v>
      </c>
    </row>
    <row r="24" spans="1:31" ht="95.25" customHeight="1">
      <c r="A24" s="2225">
        <v>3</v>
      </c>
      <c r="B24" s="2228" t="s">
        <v>1780</v>
      </c>
      <c r="C24" s="2219" t="s">
        <v>1021</v>
      </c>
      <c r="D24" s="550" t="s">
        <v>1022</v>
      </c>
      <c r="E24" s="523" t="s">
        <v>1023</v>
      </c>
      <c r="F24" s="523">
        <v>1</v>
      </c>
      <c r="G24" s="523" t="s">
        <v>1024</v>
      </c>
      <c r="H24" s="523" t="s">
        <v>1417</v>
      </c>
      <c r="I24" s="524">
        <v>0.15</v>
      </c>
      <c r="J24" s="523" t="s">
        <v>1026</v>
      </c>
      <c r="K24" s="513">
        <v>42736</v>
      </c>
      <c r="L24" s="513">
        <v>43008</v>
      </c>
      <c r="M24" s="518"/>
      <c r="N24" s="518"/>
      <c r="O24" s="518"/>
      <c r="P24" s="518"/>
      <c r="Q24" s="518"/>
      <c r="R24" s="518"/>
      <c r="S24" s="518"/>
      <c r="T24" s="518"/>
      <c r="U24" s="518">
        <v>1</v>
      </c>
      <c r="V24" s="518"/>
      <c r="W24" s="518"/>
      <c r="X24" s="518">
        <v>1</v>
      </c>
      <c r="Y24" s="521">
        <f>SUM(M24:X24)</f>
        <v>2</v>
      </c>
      <c r="Z24" s="522">
        <v>2500000000</v>
      </c>
      <c r="AA24" s="522">
        <v>0</v>
      </c>
      <c r="AB24" s="522"/>
      <c r="AC24" s="1762"/>
      <c r="AD24" s="1900" t="s">
        <v>76</v>
      </c>
      <c r="AE24" s="1900">
        <v>1</v>
      </c>
    </row>
    <row r="25" spans="1:31" ht="95.25" customHeight="1">
      <c r="A25" s="2226"/>
      <c r="B25" s="2229"/>
      <c r="C25" s="2224"/>
      <c r="D25" s="550" t="s">
        <v>1027</v>
      </c>
      <c r="E25" s="523" t="s">
        <v>1023</v>
      </c>
      <c r="F25" s="523">
        <v>1</v>
      </c>
      <c r="G25" s="523" t="s">
        <v>1028</v>
      </c>
      <c r="H25" s="523" t="s">
        <v>1417</v>
      </c>
      <c r="I25" s="524">
        <v>0.15</v>
      </c>
      <c r="J25" s="523" t="s">
        <v>1029</v>
      </c>
      <c r="K25" s="513">
        <v>42736</v>
      </c>
      <c r="L25" s="513">
        <v>43008</v>
      </c>
      <c r="M25" s="518"/>
      <c r="N25" s="518"/>
      <c r="O25" s="518"/>
      <c r="P25" s="518"/>
      <c r="Q25" s="518"/>
      <c r="R25" s="518"/>
      <c r="S25" s="518"/>
      <c r="T25" s="518"/>
      <c r="U25" s="518">
        <v>1</v>
      </c>
      <c r="V25" s="518"/>
      <c r="W25" s="518"/>
      <c r="X25" s="518"/>
      <c r="Y25" s="521">
        <f>SUM(M25:X25)</f>
        <v>1</v>
      </c>
      <c r="Z25" s="522">
        <v>0</v>
      </c>
      <c r="AA25" s="522">
        <v>745996485.556823</v>
      </c>
      <c r="AB25" s="522"/>
      <c r="AC25" s="1762"/>
      <c r="AD25" s="1900" t="s">
        <v>76</v>
      </c>
      <c r="AE25" s="1900">
        <v>1</v>
      </c>
    </row>
    <row r="26" spans="1:31" ht="95.25" customHeight="1">
      <c r="A26" s="2226"/>
      <c r="B26" s="2229"/>
      <c r="C26" s="2224"/>
      <c r="D26" s="550" t="s">
        <v>1432</v>
      </c>
      <c r="E26" s="523" t="s">
        <v>320</v>
      </c>
      <c r="F26" s="523">
        <v>1</v>
      </c>
      <c r="G26" s="523" t="s">
        <v>1030</v>
      </c>
      <c r="H26" s="523" t="s">
        <v>1417</v>
      </c>
      <c r="I26" s="524">
        <v>0.15</v>
      </c>
      <c r="J26" s="523" t="s">
        <v>1031</v>
      </c>
      <c r="K26" s="513">
        <v>42736</v>
      </c>
      <c r="L26" s="513">
        <v>42946</v>
      </c>
      <c r="M26" s="518"/>
      <c r="N26" s="518"/>
      <c r="O26" s="518"/>
      <c r="P26" s="518"/>
      <c r="Q26" s="518"/>
      <c r="R26" s="518"/>
      <c r="S26" s="518">
        <v>1</v>
      </c>
      <c r="T26" s="518"/>
      <c r="U26" s="518"/>
      <c r="V26" s="518"/>
      <c r="W26" s="518"/>
      <c r="X26" s="518"/>
      <c r="Y26" s="521">
        <f>SUM(M26:X26)</f>
        <v>1</v>
      </c>
      <c r="Z26" s="522">
        <v>0</v>
      </c>
      <c r="AA26" s="522"/>
      <c r="AB26" s="522"/>
      <c r="AC26" s="1762"/>
      <c r="AD26" s="1900" t="s">
        <v>76</v>
      </c>
      <c r="AE26" s="1900">
        <v>1</v>
      </c>
    </row>
    <row r="27" spans="1:31" ht="95.25" customHeight="1">
      <c r="A27" s="2226"/>
      <c r="B27" s="2229"/>
      <c r="C27" s="2224"/>
      <c r="D27" s="550" t="s">
        <v>1032</v>
      </c>
      <c r="E27" s="523" t="s">
        <v>66</v>
      </c>
      <c r="F27" s="523">
        <v>1</v>
      </c>
      <c r="G27" s="523" t="s">
        <v>1033</v>
      </c>
      <c r="H27" s="523" t="s">
        <v>1025</v>
      </c>
      <c r="I27" s="524">
        <v>0.15</v>
      </c>
      <c r="J27" s="523" t="s">
        <v>1020</v>
      </c>
      <c r="K27" s="513">
        <v>42736</v>
      </c>
      <c r="L27" s="513">
        <v>42946</v>
      </c>
      <c r="M27" s="518"/>
      <c r="N27" s="518"/>
      <c r="O27" s="518"/>
      <c r="P27" s="518"/>
      <c r="Q27" s="518"/>
      <c r="R27" s="518"/>
      <c r="S27" s="518">
        <v>1</v>
      </c>
      <c r="T27" s="518"/>
      <c r="U27" s="518"/>
      <c r="V27" s="518"/>
      <c r="W27" s="518"/>
      <c r="X27" s="518"/>
      <c r="Y27" s="521">
        <f>SUM(M27:X27)</f>
        <v>1</v>
      </c>
      <c r="Z27" s="522">
        <v>500000000</v>
      </c>
      <c r="AA27" s="522">
        <v>0</v>
      </c>
      <c r="AB27" s="522"/>
      <c r="AC27" s="1762"/>
      <c r="AD27" s="1900" t="s">
        <v>76</v>
      </c>
      <c r="AE27" s="1900">
        <v>1</v>
      </c>
    </row>
    <row r="28" spans="1:31" ht="95.25" customHeight="1" thickBot="1">
      <c r="A28" s="2226"/>
      <c r="B28" s="2229"/>
      <c r="C28" s="2220"/>
      <c r="D28" s="550" t="s">
        <v>1034</v>
      </c>
      <c r="E28" s="523" t="s">
        <v>1035</v>
      </c>
      <c r="F28" s="523">
        <v>1</v>
      </c>
      <c r="G28" s="523" t="s">
        <v>1036</v>
      </c>
      <c r="H28" s="523" t="s">
        <v>1417</v>
      </c>
      <c r="I28" s="524">
        <v>0.15</v>
      </c>
      <c r="J28" s="523" t="s">
        <v>1037</v>
      </c>
      <c r="K28" s="513">
        <v>42736</v>
      </c>
      <c r="L28" s="513">
        <v>42946</v>
      </c>
      <c r="M28" s="518"/>
      <c r="N28" s="518"/>
      <c r="O28" s="518"/>
      <c r="P28" s="518"/>
      <c r="Q28" s="518"/>
      <c r="R28" s="518"/>
      <c r="S28" s="518">
        <v>1</v>
      </c>
      <c r="T28" s="518"/>
      <c r="U28" s="518"/>
      <c r="V28" s="518"/>
      <c r="W28" s="518"/>
      <c r="X28" s="518"/>
      <c r="Y28" s="521">
        <f>SUM(M28:X28)</f>
        <v>1</v>
      </c>
      <c r="Z28" s="522">
        <v>100000000</v>
      </c>
      <c r="AA28" s="522">
        <v>0</v>
      </c>
      <c r="AB28" s="522"/>
      <c r="AC28" s="1762"/>
      <c r="AD28" s="1900">
        <v>1</v>
      </c>
      <c r="AE28" s="1900">
        <v>1</v>
      </c>
    </row>
    <row r="29" spans="1:31" ht="178.5" customHeight="1">
      <c r="A29" s="2226"/>
      <c r="B29" s="2229"/>
      <c r="C29" s="2219" t="s">
        <v>1038</v>
      </c>
      <c r="D29" s="550" t="s">
        <v>1039</v>
      </c>
      <c r="E29" s="523" t="s">
        <v>1040</v>
      </c>
      <c r="F29" s="525">
        <v>1</v>
      </c>
      <c r="G29" s="523" t="s">
        <v>1041</v>
      </c>
      <c r="H29" s="523" t="s">
        <v>1418</v>
      </c>
      <c r="I29" s="526">
        <v>0.15</v>
      </c>
      <c r="J29" s="523" t="s">
        <v>1042</v>
      </c>
      <c r="K29" s="513">
        <v>42736</v>
      </c>
      <c r="L29" s="513">
        <v>43100</v>
      </c>
      <c r="M29" s="514">
        <v>1</v>
      </c>
      <c r="N29" s="514">
        <v>1</v>
      </c>
      <c r="O29" s="514">
        <v>1</v>
      </c>
      <c r="P29" s="514">
        <v>1</v>
      </c>
      <c r="Q29" s="514">
        <v>1</v>
      </c>
      <c r="R29" s="514">
        <v>1</v>
      </c>
      <c r="S29" s="514">
        <v>1</v>
      </c>
      <c r="T29" s="514">
        <v>1</v>
      </c>
      <c r="U29" s="514">
        <v>1</v>
      </c>
      <c r="V29" s="514">
        <v>1</v>
      </c>
      <c r="W29" s="514">
        <v>1</v>
      </c>
      <c r="X29" s="514">
        <v>1</v>
      </c>
      <c r="Y29" s="515">
        <v>1</v>
      </c>
      <c r="Z29" s="527">
        <v>10000000000</v>
      </c>
      <c r="AA29" s="522">
        <v>0</v>
      </c>
      <c r="AB29" s="527"/>
      <c r="AC29" s="1763"/>
      <c r="AD29" s="1900">
        <v>1</v>
      </c>
      <c r="AE29" s="1900">
        <v>1</v>
      </c>
    </row>
    <row r="30" spans="1:31" s="375" customFormat="1" ht="50.25" customHeight="1" thickBot="1">
      <c r="A30" s="2227"/>
      <c r="B30" s="2230"/>
      <c r="C30" s="2220"/>
      <c r="D30" s="550" t="s">
        <v>1419</v>
      </c>
      <c r="E30" s="523" t="s">
        <v>439</v>
      </c>
      <c r="F30" s="525">
        <v>1</v>
      </c>
      <c r="G30" s="523" t="s">
        <v>1646</v>
      </c>
      <c r="H30" s="523" t="s">
        <v>1418</v>
      </c>
      <c r="I30" s="526">
        <v>0.1</v>
      </c>
      <c r="J30" s="523" t="s">
        <v>1422</v>
      </c>
      <c r="K30" s="513">
        <v>42736</v>
      </c>
      <c r="L30" s="513">
        <v>43100</v>
      </c>
      <c r="M30" s="514">
        <v>1</v>
      </c>
      <c r="N30" s="514">
        <v>1</v>
      </c>
      <c r="O30" s="514">
        <v>1</v>
      </c>
      <c r="P30" s="514">
        <v>1</v>
      </c>
      <c r="Q30" s="514">
        <v>1</v>
      </c>
      <c r="R30" s="514">
        <v>1</v>
      </c>
      <c r="S30" s="514">
        <v>1</v>
      </c>
      <c r="T30" s="514">
        <v>1</v>
      </c>
      <c r="U30" s="514">
        <v>1</v>
      </c>
      <c r="V30" s="514">
        <v>1</v>
      </c>
      <c r="W30" s="514">
        <v>1</v>
      </c>
      <c r="X30" s="514">
        <v>1</v>
      </c>
      <c r="Y30" s="515">
        <v>1</v>
      </c>
      <c r="Z30" s="528">
        <v>0</v>
      </c>
      <c r="AA30" s="529">
        <v>0</v>
      </c>
      <c r="AB30" s="530"/>
      <c r="AC30" s="1764"/>
      <c r="AD30" s="1900">
        <v>1</v>
      </c>
      <c r="AE30" s="1900">
        <v>1</v>
      </c>
    </row>
    <row r="31" spans="1:31" ht="18.75" thickBot="1">
      <c r="A31" s="2190" t="s">
        <v>73</v>
      </c>
      <c r="B31" s="2191"/>
      <c r="C31" s="2191"/>
      <c r="D31" s="758"/>
      <c r="E31" s="758"/>
      <c r="F31" s="758"/>
      <c r="G31" s="758"/>
      <c r="H31" s="758"/>
      <c r="I31" s="169">
        <f>SUM(I24:I30)</f>
        <v>1</v>
      </c>
      <c r="J31" s="758"/>
      <c r="K31" s="758"/>
      <c r="L31" s="758"/>
      <c r="M31" s="758"/>
      <c r="N31" s="758"/>
      <c r="O31" s="758"/>
      <c r="P31" s="758"/>
      <c r="Q31" s="758"/>
      <c r="R31" s="758"/>
      <c r="S31" s="758"/>
      <c r="T31" s="758"/>
      <c r="U31" s="758"/>
      <c r="V31" s="758"/>
      <c r="W31" s="758"/>
      <c r="X31" s="758"/>
      <c r="Y31" s="758"/>
      <c r="Z31" s="170">
        <f>Z24+Z29+Z28+Z27</f>
        <v>13100000000</v>
      </c>
      <c r="AA31" s="170">
        <f>SUM(AA24:AA29)</f>
        <v>745996485.556823</v>
      </c>
      <c r="AB31" s="170"/>
      <c r="AC31" s="178"/>
      <c r="AD31" s="1902">
        <f>AVERAGE(AD24:AD30)</f>
        <v>1</v>
      </c>
      <c r="AE31" s="1902">
        <f>AVERAGE(AE24:AE30)</f>
        <v>1</v>
      </c>
    </row>
    <row r="32" spans="1:31" ht="18.75" thickBot="1">
      <c r="A32" s="2167" t="s">
        <v>83</v>
      </c>
      <c r="B32" s="2168"/>
      <c r="C32" s="2168"/>
      <c r="D32" s="1228"/>
      <c r="E32" s="1228"/>
      <c r="F32" s="1228"/>
      <c r="G32" s="1228"/>
      <c r="H32" s="1228"/>
      <c r="I32" s="1229">
        <v>1</v>
      </c>
      <c r="J32" s="1228"/>
      <c r="K32" s="1228"/>
      <c r="L32" s="1228"/>
      <c r="M32" s="1228"/>
      <c r="N32" s="1228"/>
      <c r="O32" s="1228"/>
      <c r="P32" s="1228"/>
      <c r="Q32" s="1228"/>
      <c r="R32" s="1228"/>
      <c r="S32" s="1228"/>
      <c r="T32" s="1228"/>
      <c r="U32" s="1228"/>
      <c r="V32" s="1228"/>
      <c r="W32" s="1228"/>
      <c r="X32" s="1228"/>
      <c r="Y32" s="1228"/>
      <c r="Z32" s="1230">
        <f>SUM(Z31+Z23+Z19)</f>
        <v>13100000000</v>
      </c>
      <c r="AA32" s="1230">
        <f>SUM(AA31+AA23+AA19)</f>
        <v>745996485.556823</v>
      </c>
      <c r="AB32" s="1231"/>
      <c r="AC32" s="1232"/>
      <c r="AD32" s="1903">
        <v>1</v>
      </c>
      <c r="AE32" s="1903">
        <v>1</v>
      </c>
    </row>
    <row r="33" spans="1:29" ht="15" thickBot="1">
      <c r="A33" s="2192"/>
      <c r="B33" s="2193"/>
      <c r="C33" s="2193"/>
      <c r="D33" s="2193"/>
      <c r="E33" s="2193"/>
      <c r="F33" s="2193"/>
      <c r="G33" s="2193"/>
      <c r="H33" s="2193"/>
      <c r="I33" s="2193"/>
      <c r="J33" s="2193"/>
      <c r="K33" s="2193"/>
      <c r="L33" s="2193"/>
      <c r="M33" s="2193"/>
      <c r="N33" s="2193"/>
      <c r="O33" s="2193"/>
      <c r="P33" s="2193"/>
      <c r="Q33" s="2193"/>
      <c r="R33" s="2193"/>
      <c r="S33" s="2193"/>
      <c r="T33" s="2193"/>
      <c r="U33" s="2193"/>
      <c r="V33" s="2193"/>
      <c r="W33" s="2193"/>
      <c r="X33" s="2193"/>
      <c r="Y33" s="2193"/>
      <c r="Z33" s="2193"/>
      <c r="AA33" s="759"/>
      <c r="AB33" s="759"/>
      <c r="AC33" s="1233"/>
    </row>
    <row r="34" spans="1:29" ht="15.75" customHeight="1" thickBot="1">
      <c r="A34" s="2194" t="s">
        <v>7</v>
      </c>
      <c r="B34" s="2195"/>
      <c r="C34" s="2196"/>
      <c r="D34" s="1234" t="s">
        <v>7</v>
      </c>
      <c r="E34" s="2197" t="s">
        <v>1043</v>
      </c>
      <c r="F34" s="2198"/>
      <c r="G34" s="2198"/>
      <c r="H34" s="2198"/>
      <c r="I34" s="2198"/>
      <c r="J34" s="2198"/>
      <c r="K34" s="2198"/>
      <c r="L34" s="2198"/>
      <c r="M34" s="2198"/>
      <c r="N34" s="2198"/>
      <c r="O34" s="2198"/>
      <c r="P34" s="2198"/>
      <c r="Q34" s="2198"/>
      <c r="R34" s="2198"/>
      <c r="S34" s="2198"/>
      <c r="T34" s="2198"/>
      <c r="U34" s="2198"/>
      <c r="V34" s="2198"/>
      <c r="W34" s="2198"/>
      <c r="X34" s="2198"/>
      <c r="Y34" s="2198"/>
      <c r="Z34" s="2198"/>
      <c r="AA34" s="2198"/>
      <c r="AB34" s="2198"/>
      <c r="AC34" s="2199"/>
    </row>
    <row r="35" spans="1:29" ht="15.75" thickBot="1">
      <c r="A35" s="1235"/>
      <c r="B35" s="172"/>
      <c r="C35" s="171"/>
      <c r="D35" s="171"/>
      <c r="E35" s="171"/>
      <c r="F35" s="173"/>
      <c r="G35" s="171"/>
      <c r="H35" s="171"/>
      <c r="I35" s="174"/>
      <c r="J35" s="171"/>
      <c r="K35" s="175"/>
      <c r="L35" s="175"/>
      <c r="M35" s="171"/>
      <c r="N35" s="171"/>
      <c r="O35" s="171"/>
      <c r="P35" s="171"/>
      <c r="Q35" s="171"/>
      <c r="R35" s="171"/>
      <c r="S35" s="171"/>
      <c r="T35" s="171"/>
      <c r="U35" s="171"/>
      <c r="V35" s="171"/>
      <c r="W35" s="171"/>
      <c r="X35" s="171"/>
      <c r="Y35" s="172"/>
      <c r="Z35" s="176"/>
      <c r="AA35" s="176"/>
      <c r="AB35" s="176"/>
      <c r="AC35" s="1236"/>
    </row>
    <row r="36" spans="1:29" ht="51.75" thickBot="1">
      <c r="A36" s="1237" t="s">
        <v>9</v>
      </c>
      <c r="B36" s="1238" t="s">
        <v>10</v>
      </c>
      <c r="C36" s="1238" t="s">
        <v>11</v>
      </c>
      <c r="D36" s="1239"/>
      <c r="E36" s="1239" t="s">
        <v>13</v>
      </c>
      <c r="F36" s="1240" t="s">
        <v>14</v>
      </c>
      <c r="G36" s="1239" t="s">
        <v>15</v>
      </c>
      <c r="H36" s="1239" t="s">
        <v>16</v>
      </c>
      <c r="I36" s="1241" t="s">
        <v>17</v>
      </c>
      <c r="J36" s="1239" t="s">
        <v>86</v>
      </c>
      <c r="K36" s="1239" t="s">
        <v>1044</v>
      </c>
      <c r="L36" s="1239" t="s">
        <v>20</v>
      </c>
      <c r="M36" s="1239" t="s">
        <v>21</v>
      </c>
      <c r="N36" s="1239" t="s">
        <v>22</v>
      </c>
      <c r="O36" s="1239" t="s">
        <v>23</v>
      </c>
      <c r="P36" s="1239" t="s">
        <v>24</v>
      </c>
      <c r="Q36" s="1239" t="s">
        <v>25</v>
      </c>
      <c r="R36" s="1239" t="s">
        <v>26</v>
      </c>
      <c r="S36" s="1239" t="s">
        <v>27</v>
      </c>
      <c r="T36" s="1239" t="s">
        <v>28</v>
      </c>
      <c r="U36" s="1239" t="s">
        <v>29</v>
      </c>
      <c r="V36" s="1239" t="s">
        <v>30</v>
      </c>
      <c r="W36" s="1239" t="s">
        <v>31</v>
      </c>
      <c r="X36" s="1239" t="s">
        <v>32</v>
      </c>
      <c r="Y36" s="1239" t="s">
        <v>33</v>
      </c>
      <c r="Z36" s="1242" t="s">
        <v>34</v>
      </c>
      <c r="AA36" s="1242"/>
      <c r="AB36" s="1243"/>
      <c r="AC36" s="1244"/>
    </row>
    <row r="37" spans="1:31" ht="242.25" customHeight="1">
      <c r="A37" s="2205">
        <v>4</v>
      </c>
      <c r="B37" s="2205" t="s">
        <v>1045</v>
      </c>
      <c r="C37" s="2202" t="s">
        <v>1046</v>
      </c>
      <c r="D37" s="551" t="s">
        <v>1047</v>
      </c>
      <c r="E37" s="523" t="s">
        <v>501</v>
      </c>
      <c r="F37" s="523">
        <v>2</v>
      </c>
      <c r="G37" s="523" t="s">
        <v>1048</v>
      </c>
      <c r="H37" s="1386" t="s">
        <v>1685</v>
      </c>
      <c r="I37" s="525">
        <v>0.1</v>
      </c>
      <c r="J37" s="523" t="s">
        <v>1049</v>
      </c>
      <c r="K37" s="513">
        <v>42887</v>
      </c>
      <c r="L37" s="513">
        <v>43100</v>
      </c>
      <c r="M37" s="518"/>
      <c r="N37" s="518"/>
      <c r="O37" s="518"/>
      <c r="P37" s="518"/>
      <c r="Q37" s="518"/>
      <c r="R37" s="518"/>
      <c r="S37" s="518">
        <v>1</v>
      </c>
      <c r="T37" s="518"/>
      <c r="U37" s="518"/>
      <c r="V37" s="518"/>
      <c r="W37" s="518">
        <v>1</v>
      </c>
      <c r="X37" s="518">
        <v>0</v>
      </c>
      <c r="Y37" s="519">
        <f>SUM(M37:X37)</f>
        <v>2</v>
      </c>
      <c r="Z37" s="531">
        <v>10000000</v>
      </c>
      <c r="AA37" s="532">
        <v>0</v>
      </c>
      <c r="AB37" s="532"/>
      <c r="AC37" s="1765"/>
      <c r="AD37" s="1900">
        <v>1</v>
      </c>
      <c r="AE37" s="1900">
        <v>1</v>
      </c>
    </row>
    <row r="38" spans="1:31" ht="242.25" customHeight="1">
      <c r="A38" s="2205"/>
      <c r="B38" s="2205"/>
      <c r="C38" s="2203"/>
      <c r="D38" s="552" t="s">
        <v>1050</v>
      </c>
      <c r="E38" s="511" t="s">
        <v>1051</v>
      </c>
      <c r="F38" s="511">
        <v>14</v>
      </c>
      <c r="G38" s="511" t="s">
        <v>1052</v>
      </c>
      <c r="H38" s="511" t="s">
        <v>1420</v>
      </c>
      <c r="I38" s="512">
        <v>0.1</v>
      </c>
      <c r="J38" s="511" t="s">
        <v>1053</v>
      </c>
      <c r="K38" s="513">
        <v>42736</v>
      </c>
      <c r="L38" s="513">
        <v>43100</v>
      </c>
      <c r="M38" s="518"/>
      <c r="N38" s="518"/>
      <c r="O38" s="518"/>
      <c r="P38" s="518"/>
      <c r="Q38" s="518"/>
      <c r="R38" s="518"/>
      <c r="S38" s="518">
        <v>7</v>
      </c>
      <c r="T38" s="518"/>
      <c r="U38" s="518"/>
      <c r="V38" s="518"/>
      <c r="W38" s="518">
        <v>7</v>
      </c>
      <c r="X38" s="518"/>
      <c r="Y38" s="519">
        <f aca="true" t="shared" si="0" ref="Y38:Y45">SUM(M38:X38)</f>
        <v>14</v>
      </c>
      <c r="Z38" s="534">
        <v>0</v>
      </c>
      <c r="AA38" s="535"/>
      <c r="AB38" s="535"/>
      <c r="AC38" s="1766"/>
      <c r="AD38" s="1900" t="s">
        <v>76</v>
      </c>
      <c r="AE38" s="1900">
        <v>1</v>
      </c>
    </row>
    <row r="39" spans="1:31" ht="51">
      <c r="A39" s="2205"/>
      <c r="B39" s="2205"/>
      <c r="C39" s="2203"/>
      <c r="D39" s="552" t="s">
        <v>1054</v>
      </c>
      <c r="E39" s="511" t="s">
        <v>1055</v>
      </c>
      <c r="F39" s="511">
        <v>14</v>
      </c>
      <c r="G39" s="511" t="s">
        <v>1056</v>
      </c>
      <c r="H39" s="511" t="s">
        <v>1420</v>
      </c>
      <c r="I39" s="512">
        <v>0.1</v>
      </c>
      <c r="J39" s="511" t="s">
        <v>1057</v>
      </c>
      <c r="K39" s="513">
        <v>42736</v>
      </c>
      <c r="L39" s="513">
        <v>43100</v>
      </c>
      <c r="M39" s="518"/>
      <c r="N39" s="518"/>
      <c r="O39" s="518"/>
      <c r="P39" s="518"/>
      <c r="Q39" s="518"/>
      <c r="R39" s="518"/>
      <c r="S39" s="518">
        <v>7</v>
      </c>
      <c r="T39" s="518"/>
      <c r="U39" s="518"/>
      <c r="V39" s="518"/>
      <c r="W39" s="518">
        <v>7</v>
      </c>
      <c r="X39" s="518">
        <v>0</v>
      </c>
      <c r="Y39" s="519">
        <f t="shared" si="0"/>
        <v>14</v>
      </c>
      <c r="Z39" s="534">
        <v>0</v>
      </c>
      <c r="AA39" s="535"/>
      <c r="AB39" s="535"/>
      <c r="AC39" s="1766"/>
      <c r="AD39" s="1900" t="s">
        <v>76</v>
      </c>
      <c r="AE39" s="1900">
        <v>1</v>
      </c>
    </row>
    <row r="40" spans="1:31" s="177" customFormat="1" ht="63.75">
      <c r="A40" s="2205"/>
      <c r="B40" s="2205"/>
      <c r="C40" s="2203"/>
      <c r="D40" s="551" t="s">
        <v>1058</v>
      </c>
      <c r="E40" s="523" t="s">
        <v>1059</v>
      </c>
      <c r="F40" s="523">
        <v>3</v>
      </c>
      <c r="G40" s="523" t="s">
        <v>1060</v>
      </c>
      <c r="H40" s="523" t="s">
        <v>1061</v>
      </c>
      <c r="I40" s="525">
        <v>0.1</v>
      </c>
      <c r="J40" s="523" t="s">
        <v>1062</v>
      </c>
      <c r="K40" s="513">
        <v>42736</v>
      </c>
      <c r="L40" s="513">
        <v>42977</v>
      </c>
      <c r="M40" s="518"/>
      <c r="N40" s="518"/>
      <c r="O40" s="518"/>
      <c r="P40" s="518"/>
      <c r="Q40" s="518"/>
      <c r="R40" s="518"/>
      <c r="S40" s="518">
        <v>3</v>
      </c>
      <c r="T40" s="518"/>
      <c r="U40" s="518"/>
      <c r="V40" s="518"/>
      <c r="W40" s="518"/>
      <c r="X40" s="518"/>
      <c r="Y40" s="519">
        <f t="shared" si="0"/>
        <v>3</v>
      </c>
      <c r="Z40" s="531"/>
      <c r="AA40" s="532"/>
      <c r="AB40" s="532"/>
      <c r="AC40" s="1765"/>
      <c r="AD40" s="1900">
        <v>1</v>
      </c>
      <c r="AE40" s="1900">
        <v>1</v>
      </c>
    </row>
    <row r="41" spans="1:31" s="177" customFormat="1" ht="51.75" thickBot="1">
      <c r="A41" s="2205"/>
      <c r="B41" s="2205"/>
      <c r="C41" s="2204"/>
      <c r="D41" s="551" t="s">
        <v>1063</v>
      </c>
      <c r="E41" s="523" t="s">
        <v>1064</v>
      </c>
      <c r="F41" s="523">
        <v>500</v>
      </c>
      <c r="G41" s="523" t="s">
        <v>1065</v>
      </c>
      <c r="H41" s="523" t="s">
        <v>1420</v>
      </c>
      <c r="I41" s="525">
        <v>0.1</v>
      </c>
      <c r="J41" s="523" t="s">
        <v>1066</v>
      </c>
      <c r="K41" s="513">
        <v>42887</v>
      </c>
      <c r="L41" s="513">
        <v>43100</v>
      </c>
      <c r="M41" s="518"/>
      <c r="N41" s="518"/>
      <c r="O41" s="518"/>
      <c r="P41" s="518"/>
      <c r="Q41" s="518"/>
      <c r="R41" s="518"/>
      <c r="S41" s="518"/>
      <c r="T41" s="518"/>
      <c r="U41" s="518"/>
      <c r="V41" s="518">
        <v>500</v>
      </c>
      <c r="W41" s="518"/>
      <c r="X41" s="518"/>
      <c r="Y41" s="519">
        <f t="shared" si="0"/>
        <v>500</v>
      </c>
      <c r="Z41" s="531">
        <v>200000000</v>
      </c>
      <c r="AA41" s="532">
        <v>0</v>
      </c>
      <c r="AB41" s="532"/>
      <c r="AC41" s="1765"/>
      <c r="AD41" s="1900" t="s">
        <v>76</v>
      </c>
      <c r="AE41" s="1900">
        <v>1</v>
      </c>
    </row>
    <row r="42" spans="1:31" ht="90" customHeight="1">
      <c r="A42" s="2205"/>
      <c r="B42" s="2205"/>
      <c r="C42" s="2202" t="s">
        <v>1067</v>
      </c>
      <c r="D42" s="552" t="s">
        <v>1068</v>
      </c>
      <c r="E42" s="511" t="s">
        <v>1069</v>
      </c>
      <c r="F42" s="1667">
        <v>1</v>
      </c>
      <c r="G42" s="511" t="s">
        <v>1070</v>
      </c>
      <c r="H42" s="1385" t="s">
        <v>1684</v>
      </c>
      <c r="I42" s="512">
        <v>0.1</v>
      </c>
      <c r="J42" s="511" t="s">
        <v>1071</v>
      </c>
      <c r="K42" s="513">
        <v>42736</v>
      </c>
      <c r="L42" s="513">
        <v>43100</v>
      </c>
      <c r="M42" s="514">
        <v>1</v>
      </c>
      <c r="N42" s="514">
        <v>1</v>
      </c>
      <c r="O42" s="514">
        <v>1</v>
      </c>
      <c r="P42" s="514">
        <v>1</v>
      </c>
      <c r="Q42" s="514">
        <v>1</v>
      </c>
      <c r="R42" s="514">
        <v>1</v>
      </c>
      <c r="S42" s="514">
        <v>1</v>
      </c>
      <c r="T42" s="514">
        <v>1</v>
      </c>
      <c r="U42" s="514">
        <v>1</v>
      </c>
      <c r="V42" s="514">
        <v>1</v>
      </c>
      <c r="W42" s="514">
        <v>1</v>
      </c>
      <c r="X42" s="514">
        <v>1</v>
      </c>
      <c r="Y42" s="536">
        <v>1</v>
      </c>
      <c r="Z42" s="516">
        <v>0</v>
      </c>
      <c r="AA42" s="537"/>
      <c r="AB42" s="537"/>
      <c r="AC42" s="1759"/>
      <c r="AD42" s="1900">
        <v>1</v>
      </c>
      <c r="AE42" s="1900">
        <v>1</v>
      </c>
    </row>
    <row r="43" spans="1:31" ht="63.75">
      <c r="A43" s="2205"/>
      <c r="B43" s="2205"/>
      <c r="C43" s="2203"/>
      <c r="D43" s="552" t="s">
        <v>1072</v>
      </c>
      <c r="E43" s="533" t="s">
        <v>320</v>
      </c>
      <c r="F43" s="533">
        <v>1</v>
      </c>
      <c r="G43" s="533" t="s">
        <v>1073</v>
      </c>
      <c r="H43" s="533" t="s">
        <v>1074</v>
      </c>
      <c r="I43" s="520">
        <v>0.1</v>
      </c>
      <c r="J43" s="533" t="s">
        <v>1075</v>
      </c>
      <c r="K43" s="513">
        <v>42736</v>
      </c>
      <c r="L43" s="513" t="s">
        <v>220</v>
      </c>
      <c r="M43" s="518"/>
      <c r="N43" s="518"/>
      <c r="O43" s="518"/>
      <c r="P43" s="518"/>
      <c r="Q43" s="518"/>
      <c r="R43" s="518">
        <v>1</v>
      </c>
      <c r="S43" s="518"/>
      <c r="T43" s="518"/>
      <c r="U43" s="538"/>
      <c r="V43" s="538"/>
      <c r="W43" s="538"/>
      <c r="X43" s="538"/>
      <c r="Y43" s="519">
        <f t="shared" si="0"/>
        <v>1</v>
      </c>
      <c r="Z43" s="516">
        <v>0</v>
      </c>
      <c r="AA43" s="539"/>
      <c r="AB43" s="539"/>
      <c r="AC43" s="1767"/>
      <c r="AD43" s="1900">
        <v>1</v>
      </c>
      <c r="AE43" s="1900">
        <v>1</v>
      </c>
    </row>
    <row r="44" spans="1:31" ht="51">
      <c r="A44" s="2205"/>
      <c r="B44" s="2205"/>
      <c r="C44" s="2203"/>
      <c r="D44" s="552" t="s">
        <v>1076</v>
      </c>
      <c r="E44" s="533" t="s">
        <v>320</v>
      </c>
      <c r="F44" s="533">
        <v>1</v>
      </c>
      <c r="G44" s="533" t="s">
        <v>1073</v>
      </c>
      <c r="H44" s="533" t="s">
        <v>1074</v>
      </c>
      <c r="I44" s="520">
        <v>0.1</v>
      </c>
      <c r="J44" s="533" t="s">
        <v>1077</v>
      </c>
      <c r="K44" s="513">
        <v>42736</v>
      </c>
      <c r="L44" s="513">
        <v>43100</v>
      </c>
      <c r="M44" s="518"/>
      <c r="N44" s="518"/>
      <c r="O44" s="518"/>
      <c r="P44" s="518"/>
      <c r="Q44" s="518"/>
      <c r="R44" s="518"/>
      <c r="S44" s="518"/>
      <c r="T44" s="518"/>
      <c r="U44" s="538"/>
      <c r="V44" s="538"/>
      <c r="W44" s="538">
        <v>1</v>
      </c>
      <c r="X44" s="538"/>
      <c r="Y44" s="519">
        <f t="shared" si="0"/>
        <v>1</v>
      </c>
      <c r="Z44" s="516">
        <v>0</v>
      </c>
      <c r="AA44" s="539"/>
      <c r="AB44" s="539"/>
      <c r="AC44" s="1767"/>
      <c r="AD44" s="1900">
        <v>1</v>
      </c>
      <c r="AE44" s="1900">
        <v>1</v>
      </c>
    </row>
    <row r="45" spans="1:31" ht="51">
      <c r="A45" s="2205"/>
      <c r="B45" s="2205"/>
      <c r="C45" s="2203"/>
      <c r="D45" s="552" t="s">
        <v>1078</v>
      </c>
      <c r="E45" s="533" t="s">
        <v>1079</v>
      </c>
      <c r="F45" s="533">
        <v>1</v>
      </c>
      <c r="G45" s="533" t="s">
        <v>1080</v>
      </c>
      <c r="H45" s="511" t="s">
        <v>1421</v>
      </c>
      <c r="I45" s="520">
        <v>0.1</v>
      </c>
      <c r="J45" s="533" t="s">
        <v>1081</v>
      </c>
      <c r="K45" s="513">
        <v>42736</v>
      </c>
      <c r="L45" s="513">
        <v>43100</v>
      </c>
      <c r="M45" s="518"/>
      <c r="N45" s="518"/>
      <c r="O45" s="518"/>
      <c r="P45" s="518"/>
      <c r="Q45" s="518"/>
      <c r="R45" s="518"/>
      <c r="S45" s="518"/>
      <c r="T45" s="518"/>
      <c r="U45" s="538"/>
      <c r="V45" s="538"/>
      <c r="W45" s="538">
        <v>1</v>
      </c>
      <c r="X45" s="538"/>
      <c r="Y45" s="519">
        <f t="shared" si="0"/>
        <v>1</v>
      </c>
      <c r="Z45" s="516">
        <v>0</v>
      </c>
      <c r="AA45" s="539"/>
      <c r="AB45" s="539"/>
      <c r="AC45" s="1767"/>
      <c r="AD45" s="1900" t="s">
        <v>76</v>
      </c>
      <c r="AE45" s="1900" t="s">
        <v>76</v>
      </c>
    </row>
    <row r="46" spans="1:31" ht="61.5" customHeight="1">
      <c r="A46" s="2205"/>
      <c r="B46" s="2205"/>
      <c r="C46" s="2203"/>
      <c r="D46" s="552" t="s">
        <v>1082</v>
      </c>
      <c r="E46" s="533" t="s">
        <v>1083</v>
      </c>
      <c r="F46" s="520">
        <v>1</v>
      </c>
      <c r="G46" s="533" t="s">
        <v>1084</v>
      </c>
      <c r="H46" s="533" t="s">
        <v>1085</v>
      </c>
      <c r="I46" s="520">
        <v>0.1</v>
      </c>
      <c r="J46" s="533" t="s">
        <v>1683</v>
      </c>
      <c r="K46" s="513">
        <v>42736</v>
      </c>
      <c r="L46" s="513">
        <v>43100</v>
      </c>
      <c r="M46" s="514">
        <v>1</v>
      </c>
      <c r="N46" s="514">
        <v>1</v>
      </c>
      <c r="O46" s="514">
        <v>1</v>
      </c>
      <c r="P46" s="514">
        <v>1</v>
      </c>
      <c r="Q46" s="514">
        <v>1</v>
      </c>
      <c r="R46" s="514">
        <v>1</v>
      </c>
      <c r="S46" s="514">
        <v>1</v>
      </c>
      <c r="T46" s="514">
        <v>1</v>
      </c>
      <c r="U46" s="514">
        <v>1</v>
      </c>
      <c r="V46" s="514">
        <v>1</v>
      </c>
      <c r="W46" s="514">
        <v>1</v>
      </c>
      <c r="X46" s="514">
        <v>1</v>
      </c>
      <c r="Y46" s="536">
        <v>1</v>
      </c>
      <c r="Z46" s="516">
        <v>0</v>
      </c>
      <c r="AA46" s="539"/>
      <c r="AB46" s="539"/>
      <c r="AC46" s="1767"/>
      <c r="AD46" s="1900">
        <v>1</v>
      </c>
      <c r="AE46" s="1900">
        <v>1</v>
      </c>
    </row>
    <row r="47" spans="1:31" ht="61.5" customHeight="1" thickBot="1">
      <c r="A47" s="2206"/>
      <c r="B47" s="2206"/>
      <c r="C47" s="2204"/>
      <c r="D47" s="552" t="s">
        <v>1087</v>
      </c>
      <c r="E47" s="533" t="s">
        <v>1083</v>
      </c>
      <c r="F47" s="520">
        <v>1</v>
      </c>
      <c r="G47" s="533" t="s">
        <v>1084</v>
      </c>
      <c r="H47" s="533" t="s">
        <v>1085</v>
      </c>
      <c r="I47" s="520">
        <v>0.1</v>
      </c>
      <c r="J47" s="533" t="s">
        <v>1086</v>
      </c>
      <c r="K47" s="513">
        <v>42736</v>
      </c>
      <c r="L47" s="513">
        <v>43100</v>
      </c>
      <c r="M47" s="514">
        <v>1</v>
      </c>
      <c r="N47" s="514">
        <v>1</v>
      </c>
      <c r="O47" s="514">
        <v>1</v>
      </c>
      <c r="P47" s="514">
        <v>1</v>
      </c>
      <c r="Q47" s="514">
        <v>1</v>
      </c>
      <c r="R47" s="514">
        <v>1</v>
      </c>
      <c r="S47" s="514">
        <v>1</v>
      </c>
      <c r="T47" s="514">
        <v>1</v>
      </c>
      <c r="U47" s="514">
        <v>1</v>
      </c>
      <c r="V47" s="514">
        <v>1</v>
      </c>
      <c r="W47" s="514">
        <v>1</v>
      </c>
      <c r="X47" s="514">
        <v>1</v>
      </c>
      <c r="Y47" s="536">
        <v>1</v>
      </c>
      <c r="Z47" s="516">
        <v>0</v>
      </c>
      <c r="AA47" s="539"/>
      <c r="AB47" s="539"/>
      <c r="AC47" s="1767"/>
      <c r="AD47" s="1900">
        <v>1</v>
      </c>
      <c r="AE47" s="1900">
        <v>1</v>
      </c>
    </row>
    <row r="48" spans="1:31" ht="18.75" thickBot="1">
      <c r="A48" s="2186" t="s">
        <v>302</v>
      </c>
      <c r="B48" s="2187"/>
      <c r="C48" s="2207"/>
      <c r="D48" s="1245"/>
      <c r="E48" s="757"/>
      <c r="F48" s="757"/>
      <c r="G48" s="757"/>
      <c r="H48" s="757"/>
      <c r="I48" s="166">
        <f>I37+I38+I39+I40+I41+I42+IT43+I44+I45+I46+I47</f>
        <v>0.9999999999999999</v>
      </c>
      <c r="J48" s="757"/>
      <c r="K48" s="757"/>
      <c r="L48" s="757"/>
      <c r="M48" s="757"/>
      <c r="N48" s="757"/>
      <c r="O48" s="757"/>
      <c r="P48" s="757"/>
      <c r="Q48" s="757"/>
      <c r="R48" s="757"/>
      <c r="S48" s="757"/>
      <c r="T48" s="757"/>
      <c r="U48" s="757"/>
      <c r="V48" s="757"/>
      <c r="W48" s="757"/>
      <c r="X48" s="757"/>
      <c r="Y48" s="757"/>
      <c r="Z48" s="167">
        <f>SUM(Z37:Z43)</f>
        <v>210000000</v>
      </c>
      <c r="AA48" s="170">
        <f>SUM(AA37:AA47)</f>
        <v>0</v>
      </c>
      <c r="AB48" s="373"/>
      <c r="AC48" s="178"/>
      <c r="AD48" s="1902">
        <f>AVERAGE(AD37:AD47)</f>
        <v>1</v>
      </c>
      <c r="AE48" s="1902">
        <f>AVERAGE(AE37:AE47)</f>
        <v>1</v>
      </c>
    </row>
    <row r="49" spans="1:31" ht="63.75">
      <c r="A49" s="2208">
        <v>5</v>
      </c>
      <c r="B49" s="2208" t="s">
        <v>1088</v>
      </c>
      <c r="C49" s="2202" t="s">
        <v>1089</v>
      </c>
      <c r="D49" s="1677" t="s">
        <v>1090</v>
      </c>
      <c r="E49" s="1675" t="s">
        <v>1091</v>
      </c>
      <c r="F49" s="1676">
        <v>1</v>
      </c>
      <c r="G49" s="1678" t="s">
        <v>1092</v>
      </c>
      <c r="H49" s="1675" t="s">
        <v>1074</v>
      </c>
      <c r="I49" s="1667">
        <v>0.25</v>
      </c>
      <c r="J49" s="1675" t="s">
        <v>1093</v>
      </c>
      <c r="K49" s="1441">
        <v>42736</v>
      </c>
      <c r="L49" s="1441">
        <v>43100</v>
      </c>
      <c r="M49" s="514">
        <v>1</v>
      </c>
      <c r="N49" s="514">
        <v>1</v>
      </c>
      <c r="O49" s="514">
        <v>1</v>
      </c>
      <c r="P49" s="514">
        <v>1</v>
      </c>
      <c r="Q49" s="514">
        <v>1</v>
      </c>
      <c r="R49" s="514">
        <v>1</v>
      </c>
      <c r="S49" s="514">
        <v>1</v>
      </c>
      <c r="T49" s="514">
        <v>1</v>
      </c>
      <c r="U49" s="514">
        <v>1</v>
      </c>
      <c r="V49" s="514">
        <v>1</v>
      </c>
      <c r="W49" s="514">
        <v>1</v>
      </c>
      <c r="X49" s="514">
        <v>1</v>
      </c>
      <c r="Y49" s="1670">
        <v>1</v>
      </c>
      <c r="Z49" s="537">
        <v>0</v>
      </c>
      <c r="AA49" s="537"/>
      <c r="AB49" s="537"/>
      <c r="AC49" s="1759"/>
      <c r="AD49" s="1900">
        <v>1</v>
      </c>
      <c r="AE49" s="1900">
        <v>1</v>
      </c>
    </row>
    <row r="50" spans="1:31" ht="45" customHeight="1">
      <c r="A50" s="2209"/>
      <c r="B50" s="2211"/>
      <c r="C50" s="2203"/>
      <c r="D50" s="1671" t="s">
        <v>1094</v>
      </c>
      <c r="E50" s="1675" t="s">
        <v>681</v>
      </c>
      <c r="F50" s="1675">
        <v>2</v>
      </c>
      <c r="G50" s="1675" t="s">
        <v>1095</v>
      </c>
      <c r="H50" s="1675" t="s">
        <v>1096</v>
      </c>
      <c r="I50" s="1667">
        <v>0.25</v>
      </c>
      <c r="J50" s="1675" t="s">
        <v>1097</v>
      </c>
      <c r="K50" s="1441">
        <v>42736</v>
      </c>
      <c r="L50" s="1441">
        <v>43100</v>
      </c>
      <c r="M50" s="1672"/>
      <c r="N50" s="1672"/>
      <c r="O50" s="1672"/>
      <c r="P50" s="1672"/>
      <c r="Q50" s="1672"/>
      <c r="R50" s="1672">
        <v>1</v>
      </c>
      <c r="S50" s="1672"/>
      <c r="T50" s="1672"/>
      <c r="U50" s="1672"/>
      <c r="V50" s="1672"/>
      <c r="W50" s="1672">
        <v>1</v>
      </c>
      <c r="X50" s="1672"/>
      <c r="Y50" s="1679">
        <f>SUM(M50:X50)</f>
        <v>2</v>
      </c>
      <c r="Z50" s="537"/>
      <c r="AA50" s="537"/>
      <c r="AB50" s="537"/>
      <c r="AC50" s="1759"/>
      <c r="AD50" s="1900">
        <v>1</v>
      </c>
      <c r="AE50" s="1900">
        <v>1</v>
      </c>
    </row>
    <row r="51" spans="1:31" ht="64.5" thickBot="1">
      <c r="A51" s="2209"/>
      <c r="B51" s="2211"/>
      <c r="C51" s="2204"/>
      <c r="D51" s="1671" t="s">
        <v>1098</v>
      </c>
      <c r="E51" s="1675" t="s">
        <v>1099</v>
      </c>
      <c r="F51" s="1675">
        <v>973</v>
      </c>
      <c r="G51" s="1675" t="s">
        <v>1100</v>
      </c>
      <c r="H51" s="1675" t="s">
        <v>1101</v>
      </c>
      <c r="I51" s="1667">
        <v>0.25</v>
      </c>
      <c r="J51" s="1675" t="s">
        <v>1102</v>
      </c>
      <c r="K51" s="1441">
        <v>42736</v>
      </c>
      <c r="L51" s="1441">
        <v>43100</v>
      </c>
      <c r="M51" s="1672">
        <v>80</v>
      </c>
      <c r="N51" s="1672">
        <v>80</v>
      </c>
      <c r="O51" s="1672">
        <v>80</v>
      </c>
      <c r="P51" s="1672">
        <v>80</v>
      </c>
      <c r="Q51" s="1672">
        <v>80</v>
      </c>
      <c r="R51" s="1672">
        <v>80</v>
      </c>
      <c r="S51" s="1672">
        <v>82</v>
      </c>
      <c r="T51" s="1672">
        <v>82</v>
      </c>
      <c r="U51" s="1672">
        <v>82</v>
      </c>
      <c r="V51" s="1672">
        <v>82</v>
      </c>
      <c r="W51" s="1672">
        <v>82</v>
      </c>
      <c r="X51" s="1672">
        <v>83</v>
      </c>
      <c r="Y51" s="1679">
        <f>SUM(M51:X51)</f>
        <v>973</v>
      </c>
      <c r="Z51" s="537">
        <v>0</v>
      </c>
      <c r="AA51" s="537"/>
      <c r="AB51" s="537"/>
      <c r="AC51" s="1759"/>
      <c r="AD51" s="1900">
        <v>1</v>
      </c>
      <c r="AE51" s="1900">
        <v>1</v>
      </c>
    </row>
    <row r="52" spans="1:31" ht="64.5" thickBot="1">
      <c r="A52" s="2210"/>
      <c r="B52" s="2212"/>
      <c r="C52" s="1246" t="s">
        <v>1103</v>
      </c>
      <c r="D52" s="1677" t="s">
        <v>1104</v>
      </c>
      <c r="E52" s="1675" t="s">
        <v>1105</v>
      </c>
      <c r="F52" s="1676">
        <v>1</v>
      </c>
      <c r="G52" s="1675" t="s">
        <v>1106</v>
      </c>
      <c r="H52" s="1675" t="s">
        <v>1433</v>
      </c>
      <c r="I52" s="1667">
        <v>0.25</v>
      </c>
      <c r="J52" s="1675" t="s">
        <v>1107</v>
      </c>
      <c r="K52" s="1441">
        <v>42736</v>
      </c>
      <c r="L52" s="1441">
        <v>43100</v>
      </c>
      <c r="M52" s="514">
        <v>1</v>
      </c>
      <c r="N52" s="514">
        <v>1</v>
      </c>
      <c r="O52" s="514">
        <v>1</v>
      </c>
      <c r="P52" s="514">
        <v>1</v>
      </c>
      <c r="Q52" s="514">
        <v>1</v>
      </c>
      <c r="R52" s="514">
        <v>1</v>
      </c>
      <c r="S52" s="514">
        <v>1</v>
      </c>
      <c r="T52" s="514">
        <v>1</v>
      </c>
      <c r="U52" s="514">
        <v>1</v>
      </c>
      <c r="V52" s="514">
        <v>1</v>
      </c>
      <c r="W52" s="514">
        <v>1</v>
      </c>
      <c r="X52" s="514">
        <v>1</v>
      </c>
      <c r="Y52" s="1670">
        <v>1</v>
      </c>
      <c r="Z52" s="537">
        <v>0</v>
      </c>
      <c r="AA52" s="537"/>
      <c r="AB52" s="537"/>
      <c r="AC52" s="1759"/>
      <c r="AD52" s="1900">
        <v>1</v>
      </c>
      <c r="AE52" s="1900">
        <v>1</v>
      </c>
    </row>
    <row r="53" spans="1:31" ht="18.75" thickBot="1">
      <c r="A53" s="2190" t="s">
        <v>73</v>
      </c>
      <c r="B53" s="2191"/>
      <c r="C53" s="2191"/>
      <c r="D53" s="757"/>
      <c r="E53" s="757"/>
      <c r="F53" s="757"/>
      <c r="G53" s="757"/>
      <c r="H53" s="757"/>
      <c r="I53" s="166">
        <f>I49+I50+I51+I52</f>
        <v>1</v>
      </c>
      <c r="J53" s="757"/>
      <c r="K53" s="757"/>
      <c r="L53" s="757"/>
      <c r="M53" s="757"/>
      <c r="N53" s="757"/>
      <c r="O53" s="757"/>
      <c r="P53" s="757"/>
      <c r="Q53" s="757"/>
      <c r="R53" s="757"/>
      <c r="S53" s="757"/>
      <c r="T53" s="757"/>
      <c r="U53" s="757"/>
      <c r="V53" s="757"/>
      <c r="W53" s="757"/>
      <c r="X53" s="757"/>
      <c r="Y53" s="757"/>
      <c r="Z53" s="167">
        <f>SUM(Z49:Z52)</f>
        <v>0</v>
      </c>
      <c r="AA53" s="170">
        <f>SUM(AA49:AA52)</f>
        <v>0</v>
      </c>
      <c r="AB53" s="170"/>
      <c r="AC53" s="178"/>
      <c r="AD53" s="1902">
        <f>AVERAGE(AD49:AD52)</f>
        <v>1</v>
      </c>
      <c r="AE53" s="1902">
        <f>AVERAGE(AE49:AE52)</f>
        <v>1</v>
      </c>
    </row>
    <row r="54" spans="1:31" ht="76.5">
      <c r="A54" s="2182">
        <v>6</v>
      </c>
      <c r="B54" s="2182" t="s">
        <v>1108</v>
      </c>
      <c r="C54" s="2184" t="s">
        <v>1108</v>
      </c>
      <c r="D54" s="1666" t="s">
        <v>1109</v>
      </c>
      <c r="E54" s="1675" t="s">
        <v>1110</v>
      </c>
      <c r="F54" s="1676">
        <v>1</v>
      </c>
      <c r="G54" s="1675" t="s">
        <v>1111</v>
      </c>
      <c r="H54" s="1675" t="s">
        <v>1434</v>
      </c>
      <c r="I54" s="1667">
        <v>0.5</v>
      </c>
      <c r="J54" s="1675" t="s">
        <v>1112</v>
      </c>
      <c r="K54" s="1441">
        <v>42736</v>
      </c>
      <c r="L54" s="1441">
        <v>43100</v>
      </c>
      <c r="M54" s="514">
        <v>1</v>
      </c>
      <c r="N54" s="514">
        <v>1</v>
      </c>
      <c r="O54" s="514">
        <v>1</v>
      </c>
      <c r="P54" s="514">
        <v>1</v>
      </c>
      <c r="Q54" s="514">
        <v>1</v>
      </c>
      <c r="R54" s="514">
        <v>1</v>
      </c>
      <c r="S54" s="514">
        <v>1</v>
      </c>
      <c r="T54" s="514">
        <v>1</v>
      </c>
      <c r="U54" s="514">
        <v>1</v>
      </c>
      <c r="V54" s="514">
        <v>1</v>
      </c>
      <c r="W54" s="514">
        <v>1</v>
      </c>
      <c r="X54" s="514">
        <v>1</v>
      </c>
      <c r="Y54" s="1670">
        <v>1</v>
      </c>
      <c r="Z54" s="537">
        <v>3000000000</v>
      </c>
      <c r="AA54" s="537">
        <v>0</v>
      </c>
      <c r="AB54" s="537"/>
      <c r="AC54" s="1759"/>
      <c r="AD54" s="1900">
        <v>1</v>
      </c>
      <c r="AE54" s="1904">
        <v>1</v>
      </c>
    </row>
    <row r="55" spans="1:31" ht="99.75" customHeight="1" thickBot="1">
      <c r="A55" s="2183"/>
      <c r="B55" s="2183"/>
      <c r="C55" s="2185"/>
      <c r="D55" s="1668" t="s">
        <v>1113</v>
      </c>
      <c r="E55" s="1675" t="s">
        <v>1114</v>
      </c>
      <c r="F55" s="1676">
        <v>1</v>
      </c>
      <c r="G55" s="1675" t="s">
        <v>1115</v>
      </c>
      <c r="H55" s="1675" t="s">
        <v>1749</v>
      </c>
      <c r="I55" s="1667">
        <v>0.5</v>
      </c>
      <c r="J55" s="1675" t="s">
        <v>1116</v>
      </c>
      <c r="K55" s="1441">
        <v>42736</v>
      </c>
      <c r="L55" s="1441">
        <v>43100</v>
      </c>
      <c r="M55" s="514">
        <v>1</v>
      </c>
      <c r="N55" s="514">
        <v>1</v>
      </c>
      <c r="O55" s="514">
        <v>1</v>
      </c>
      <c r="P55" s="514">
        <v>1</v>
      </c>
      <c r="Q55" s="514">
        <v>1</v>
      </c>
      <c r="R55" s="514">
        <v>1</v>
      </c>
      <c r="S55" s="514">
        <v>1</v>
      </c>
      <c r="T55" s="514">
        <v>1</v>
      </c>
      <c r="U55" s="514">
        <v>1</v>
      </c>
      <c r="V55" s="514">
        <v>1</v>
      </c>
      <c r="W55" s="514">
        <v>1</v>
      </c>
      <c r="X55" s="514">
        <v>1</v>
      </c>
      <c r="Y55" s="1670">
        <v>1</v>
      </c>
      <c r="Z55" s="537">
        <v>10000000000</v>
      </c>
      <c r="AA55" s="537">
        <v>0</v>
      </c>
      <c r="AB55" s="537"/>
      <c r="AC55" s="1759"/>
      <c r="AD55" s="1900">
        <v>1</v>
      </c>
      <c r="AE55" s="1904">
        <v>1</v>
      </c>
    </row>
    <row r="56" spans="1:31" ht="18.75" thickBot="1">
      <c r="A56" s="2186" t="s">
        <v>73</v>
      </c>
      <c r="B56" s="2187"/>
      <c r="C56" s="2187"/>
      <c r="D56" s="179"/>
      <c r="E56" s="180"/>
      <c r="F56" s="180"/>
      <c r="G56" s="180"/>
      <c r="H56" s="180"/>
      <c r="I56" s="181">
        <f>I54+I55</f>
        <v>1</v>
      </c>
      <c r="J56" s="180"/>
      <c r="K56" s="180"/>
      <c r="L56" s="180"/>
      <c r="M56" s="180"/>
      <c r="N56" s="180"/>
      <c r="O56" s="180"/>
      <c r="P56" s="180"/>
      <c r="Q56" s="180"/>
      <c r="R56" s="180"/>
      <c r="S56" s="180"/>
      <c r="T56" s="180"/>
      <c r="U56" s="180"/>
      <c r="V56" s="180"/>
      <c r="W56" s="180"/>
      <c r="X56" s="180"/>
      <c r="Y56" s="180"/>
      <c r="Z56" s="182">
        <f>SUM(Z54:Z55)</f>
        <v>13000000000</v>
      </c>
      <c r="AA56" s="182">
        <f>SUM(AA54:AA55)</f>
        <v>0</v>
      </c>
      <c r="AB56" s="182"/>
      <c r="AC56" s="1247"/>
      <c r="AD56" s="1905">
        <f>AVERAGE(AD54:AD55)</f>
        <v>1</v>
      </c>
      <c r="AE56" s="1905">
        <f>AVERAGE(AE54:AE55)</f>
        <v>1</v>
      </c>
    </row>
    <row r="57" spans="1:31" ht="18">
      <c r="A57" s="2200" t="s">
        <v>83</v>
      </c>
      <c r="B57" s="2201"/>
      <c r="C57" s="2201"/>
      <c r="D57" s="1248"/>
      <c r="E57" s="1248"/>
      <c r="F57" s="1248"/>
      <c r="G57" s="1248"/>
      <c r="H57" s="1248"/>
      <c r="I57" s="1249">
        <v>1</v>
      </c>
      <c r="J57" s="1248"/>
      <c r="K57" s="1248"/>
      <c r="L57" s="1248"/>
      <c r="M57" s="1248"/>
      <c r="N57" s="1248"/>
      <c r="O57" s="1248"/>
      <c r="P57" s="1248"/>
      <c r="Q57" s="1248"/>
      <c r="R57" s="1248"/>
      <c r="S57" s="1248"/>
      <c r="T57" s="1248"/>
      <c r="U57" s="1248"/>
      <c r="V57" s="1248"/>
      <c r="W57" s="1248"/>
      <c r="X57" s="1248"/>
      <c r="Y57" s="1248"/>
      <c r="Z57" s="1250">
        <f>SUM(Z56+Z53+Z48)</f>
        <v>13210000000</v>
      </c>
      <c r="AA57" s="1250"/>
      <c r="AB57" s="1250"/>
      <c r="AC57" s="1251"/>
      <c r="AD57" s="1906">
        <v>1</v>
      </c>
      <c r="AE57" s="1906">
        <v>1</v>
      </c>
    </row>
    <row r="58" spans="1:29" ht="15.75" thickBot="1">
      <c r="A58" s="1252"/>
      <c r="B58" s="1253"/>
      <c r="C58" s="1253"/>
      <c r="D58" s="1253"/>
      <c r="E58" s="1253"/>
      <c r="F58" s="1253"/>
      <c r="G58" s="1253"/>
      <c r="H58" s="1253"/>
      <c r="I58" s="1253"/>
      <c r="J58" s="1253"/>
      <c r="K58" s="1254"/>
      <c r="L58" s="1254"/>
      <c r="M58" s="1253"/>
      <c r="N58" s="1253"/>
      <c r="O58" s="1253"/>
      <c r="P58" s="1253"/>
      <c r="Q58" s="1253"/>
      <c r="R58" s="1253"/>
      <c r="S58" s="1253"/>
      <c r="T58" s="1253"/>
      <c r="U58" s="1253"/>
      <c r="V58" s="1253"/>
      <c r="W58" s="1253"/>
      <c r="X58" s="1253"/>
      <c r="Y58" s="1255"/>
      <c r="Z58" s="1253"/>
      <c r="AA58" s="1253"/>
      <c r="AB58" s="1253"/>
      <c r="AC58" s="1256"/>
    </row>
    <row r="59" spans="1:31" ht="41.25" thickBot="1">
      <c r="A59" s="1257" t="s">
        <v>9</v>
      </c>
      <c r="B59" s="1258" t="s">
        <v>10</v>
      </c>
      <c r="C59" s="1258" t="s">
        <v>11</v>
      </c>
      <c r="D59" s="1259"/>
      <c r="E59" s="1259" t="s">
        <v>13</v>
      </c>
      <c r="F59" s="1259" t="s">
        <v>14</v>
      </c>
      <c r="G59" s="1259" t="s">
        <v>15</v>
      </c>
      <c r="H59" s="1259" t="s">
        <v>16</v>
      </c>
      <c r="I59" s="1259" t="s">
        <v>17</v>
      </c>
      <c r="J59" s="1259" t="s">
        <v>86</v>
      </c>
      <c r="K59" s="1259" t="s">
        <v>19</v>
      </c>
      <c r="L59" s="1259" t="s">
        <v>20</v>
      </c>
      <c r="M59" s="1260" t="s">
        <v>21</v>
      </c>
      <c r="N59" s="1260" t="s">
        <v>22</v>
      </c>
      <c r="O59" s="1260" t="s">
        <v>23</v>
      </c>
      <c r="P59" s="1260" t="s">
        <v>24</v>
      </c>
      <c r="Q59" s="1260" t="s">
        <v>25</v>
      </c>
      <c r="R59" s="1260" t="s">
        <v>26</v>
      </c>
      <c r="S59" s="1260" t="s">
        <v>27</v>
      </c>
      <c r="T59" s="1260" t="s">
        <v>28</v>
      </c>
      <c r="U59" s="1260" t="s">
        <v>29</v>
      </c>
      <c r="V59" s="1260" t="s">
        <v>30</v>
      </c>
      <c r="W59" s="1260" t="s">
        <v>31</v>
      </c>
      <c r="X59" s="1260" t="s">
        <v>32</v>
      </c>
      <c r="Y59" s="1259" t="s">
        <v>33</v>
      </c>
      <c r="Z59" s="1199" t="s">
        <v>34</v>
      </c>
      <c r="AA59" s="1223" t="s">
        <v>300</v>
      </c>
      <c r="AB59" s="1224" t="s">
        <v>1384</v>
      </c>
      <c r="AC59" s="1261"/>
      <c r="AD59" s="1826" t="s">
        <v>1774</v>
      </c>
      <c r="AE59" s="1826" t="s">
        <v>1775</v>
      </c>
    </row>
    <row r="60" spans="1:31" ht="60.75" thickBot="1">
      <c r="A60" s="1262">
        <v>7</v>
      </c>
      <c r="B60" s="1262" t="s">
        <v>93</v>
      </c>
      <c r="C60" s="1680" t="s">
        <v>94</v>
      </c>
      <c r="D60" s="1439" t="s">
        <v>1716</v>
      </c>
      <c r="E60" s="540" t="s">
        <v>1720</v>
      </c>
      <c r="F60" s="541">
        <v>2</v>
      </c>
      <c r="G60" s="542" t="s">
        <v>1728</v>
      </c>
      <c r="H60" s="1440" t="s">
        <v>1117</v>
      </c>
      <c r="I60" s="548">
        <v>1</v>
      </c>
      <c r="J60" s="1440" t="s">
        <v>1718</v>
      </c>
      <c r="K60" s="1441">
        <v>42736</v>
      </c>
      <c r="L60" s="1441">
        <v>43100</v>
      </c>
      <c r="M60" s="1277"/>
      <c r="N60" s="1277"/>
      <c r="O60" s="1277">
        <v>2</v>
      </c>
      <c r="P60" s="1277"/>
      <c r="Q60" s="1277"/>
      <c r="R60" s="1277"/>
      <c r="S60" s="1277"/>
      <c r="T60" s="1277"/>
      <c r="U60" s="1277"/>
      <c r="V60" s="1277"/>
      <c r="W60" s="1277"/>
      <c r="X60" s="1277"/>
      <c r="Y60" s="547">
        <f>SUM(M60:W60)</f>
        <v>2</v>
      </c>
      <c r="Z60" s="537">
        <v>0</v>
      </c>
      <c r="AA60" s="537"/>
      <c r="AB60" s="537"/>
      <c r="AC60" s="1759"/>
      <c r="AD60" s="1907" t="s">
        <v>76</v>
      </c>
      <c r="AE60" s="1900">
        <v>1</v>
      </c>
    </row>
    <row r="61" spans="1:31" ht="18.75" thickBot="1">
      <c r="A61" s="2188" t="s">
        <v>73</v>
      </c>
      <c r="B61" s="2189"/>
      <c r="C61" s="2189"/>
      <c r="D61" s="1659"/>
      <c r="E61" s="1659"/>
      <c r="F61" s="1659"/>
      <c r="G61" s="1659"/>
      <c r="H61" s="1659"/>
      <c r="I61" s="1660">
        <f>SUM(I60)</f>
        <v>1</v>
      </c>
      <c r="J61" s="1659"/>
      <c r="K61" s="1659"/>
      <c r="L61" s="1659"/>
      <c r="M61" s="1659"/>
      <c r="N61" s="1659"/>
      <c r="O61" s="1659"/>
      <c r="P61" s="1659"/>
      <c r="Q61" s="1659"/>
      <c r="R61" s="1659"/>
      <c r="S61" s="1659"/>
      <c r="T61" s="1659"/>
      <c r="U61" s="1659"/>
      <c r="V61" s="1659"/>
      <c r="W61" s="1659"/>
      <c r="X61" s="1659"/>
      <c r="Y61" s="1661"/>
      <c r="Z61" s="1662">
        <v>0</v>
      </c>
      <c r="AA61" s="1662">
        <f>SUM(AA60)</f>
        <v>0</v>
      </c>
      <c r="AB61" s="1662"/>
      <c r="AC61" s="1663"/>
      <c r="AD61" s="1908" t="s">
        <v>76</v>
      </c>
      <c r="AE61" s="1909">
        <f>AVERAGE(AE60)</f>
        <v>1</v>
      </c>
    </row>
    <row r="62" spans="1:31" ht="63.75">
      <c r="A62" s="2173">
        <v>8</v>
      </c>
      <c r="B62" s="2173" t="s">
        <v>142</v>
      </c>
      <c r="C62" s="2176" t="s">
        <v>226</v>
      </c>
      <c r="D62" s="1439" t="s">
        <v>391</v>
      </c>
      <c r="E62" s="1442" t="s">
        <v>785</v>
      </c>
      <c r="F62" s="1664">
        <v>1</v>
      </c>
      <c r="G62" s="1443" t="s">
        <v>1126</v>
      </c>
      <c r="H62" s="1440" t="s">
        <v>1117</v>
      </c>
      <c r="I62" s="544">
        <v>0.16666666666666666</v>
      </c>
      <c r="J62" s="1444" t="s">
        <v>291</v>
      </c>
      <c r="K62" s="1441">
        <v>42736</v>
      </c>
      <c r="L62" s="1441">
        <v>43100</v>
      </c>
      <c r="M62" s="514">
        <v>1</v>
      </c>
      <c r="N62" s="514">
        <v>1</v>
      </c>
      <c r="O62" s="514">
        <v>1</v>
      </c>
      <c r="P62" s="514">
        <v>1</v>
      </c>
      <c r="Q62" s="514">
        <v>1</v>
      </c>
      <c r="R62" s="514">
        <v>1</v>
      </c>
      <c r="S62" s="514">
        <v>1</v>
      </c>
      <c r="T62" s="514">
        <v>1</v>
      </c>
      <c r="U62" s="514">
        <v>1</v>
      </c>
      <c r="V62" s="514">
        <v>1</v>
      </c>
      <c r="W62" s="514">
        <v>1</v>
      </c>
      <c r="X62" s="514">
        <v>1</v>
      </c>
      <c r="Y62" s="543">
        <v>1</v>
      </c>
      <c r="Z62" s="537">
        <v>0</v>
      </c>
      <c r="AA62" s="537"/>
      <c r="AB62" s="537"/>
      <c r="AC62" s="1759"/>
      <c r="AD62" s="1900">
        <v>1</v>
      </c>
      <c r="AE62" s="1900">
        <v>1</v>
      </c>
    </row>
    <row r="63" spans="1:31" ht="51.75" thickBot="1">
      <c r="A63" s="2174"/>
      <c r="B63" s="2174"/>
      <c r="C63" s="2177"/>
      <c r="D63" s="1439" t="s">
        <v>148</v>
      </c>
      <c r="E63" s="1442" t="s">
        <v>788</v>
      </c>
      <c r="F63" s="545">
        <v>1</v>
      </c>
      <c r="G63" s="1443" t="s">
        <v>1127</v>
      </c>
      <c r="H63" s="1440" t="s">
        <v>1117</v>
      </c>
      <c r="I63" s="544">
        <v>0.16666666666666666</v>
      </c>
      <c r="J63" s="1444" t="s">
        <v>292</v>
      </c>
      <c r="K63" s="1441">
        <v>42736</v>
      </c>
      <c r="L63" s="1441">
        <v>43100</v>
      </c>
      <c r="M63" s="514">
        <v>1</v>
      </c>
      <c r="N63" s="514">
        <v>1</v>
      </c>
      <c r="O63" s="514">
        <v>1</v>
      </c>
      <c r="P63" s="514">
        <v>1</v>
      </c>
      <c r="Q63" s="514">
        <v>1</v>
      </c>
      <c r="R63" s="514">
        <v>1</v>
      </c>
      <c r="S63" s="514">
        <v>1</v>
      </c>
      <c r="T63" s="514">
        <v>1</v>
      </c>
      <c r="U63" s="514">
        <v>1</v>
      </c>
      <c r="V63" s="514">
        <v>1</v>
      </c>
      <c r="W63" s="514">
        <v>1</v>
      </c>
      <c r="X63" s="514">
        <v>1</v>
      </c>
      <c r="Y63" s="543">
        <v>1</v>
      </c>
      <c r="Z63" s="537">
        <v>0</v>
      </c>
      <c r="AA63" s="537"/>
      <c r="AB63" s="537"/>
      <c r="AC63" s="1759"/>
      <c r="AD63" s="1900">
        <v>1</v>
      </c>
      <c r="AE63" s="1900">
        <v>1</v>
      </c>
    </row>
    <row r="64" spans="1:31" ht="51">
      <c r="A64" s="2174"/>
      <c r="B64" s="2174"/>
      <c r="C64" s="2176" t="s">
        <v>88</v>
      </c>
      <c r="D64" s="1439" t="s">
        <v>152</v>
      </c>
      <c r="E64" s="1665" t="s">
        <v>41</v>
      </c>
      <c r="F64" s="546">
        <v>6</v>
      </c>
      <c r="G64" s="1666" t="s">
        <v>407</v>
      </c>
      <c r="H64" s="1440" t="s">
        <v>1117</v>
      </c>
      <c r="I64" s="544">
        <v>0.16666666666666666</v>
      </c>
      <c r="J64" s="1444" t="s">
        <v>90</v>
      </c>
      <c r="K64" s="1441">
        <v>42736</v>
      </c>
      <c r="L64" s="1441">
        <v>43100</v>
      </c>
      <c r="M64" s="2172">
        <v>1</v>
      </c>
      <c r="N64" s="2172"/>
      <c r="O64" s="2172">
        <v>1</v>
      </c>
      <c r="P64" s="2172"/>
      <c r="Q64" s="2172">
        <v>1</v>
      </c>
      <c r="R64" s="2172"/>
      <c r="S64" s="2172">
        <v>1</v>
      </c>
      <c r="T64" s="2172"/>
      <c r="U64" s="2172">
        <v>1</v>
      </c>
      <c r="V64" s="2172"/>
      <c r="W64" s="2172">
        <v>1</v>
      </c>
      <c r="X64" s="2172"/>
      <c r="Y64" s="547">
        <f>SUM(M64:X64)</f>
        <v>6</v>
      </c>
      <c r="Z64" s="537">
        <v>0</v>
      </c>
      <c r="AA64" s="537"/>
      <c r="AB64" s="537"/>
      <c r="AC64" s="1759"/>
      <c r="AD64" s="1900">
        <v>1</v>
      </c>
      <c r="AE64" s="1900">
        <v>1</v>
      </c>
    </row>
    <row r="65" spans="1:31" ht="51" customHeight="1">
      <c r="A65" s="2174"/>
      <c r="B65" s="2174"/>
      <c r="C65" s="2178"/>
      <c r="D65" s="1439" t="s">
        <v>679</v>
      </c>
      <c r="E65" s="1665" t="s">
        <v>41</v>
      </c>
      <c r="F65" s="546">
        <v>6</v>
      </c>
      <c r="G65" s="1666" t="s">
        <v>407</v>
      </c>
      <c r="H65" s="1440" t="s">
        <v>1117</v>
      </c>
      <c r="I65" s="544">
        <v>0.16666666666666666</v>
      </c>
      <c r="J65" s="1444" t="s">
        <v>90</v>
      </c>
      <c r="K65" s="1441">
        <v>42736</v>
      </c>
      <c r="L65" s="1441">
        <v>43100</v>
      </c>
      <c r="M65" s="2172">
        <v>1</v>
      </c>
      <c r="N65" s="2172"/>
      <c r="O65" s="2172">
        <v>1</v>
      </c>
      <c r="P65" s="2172"/>
      <c r="Q65" s="2172">
        <v>1</v>
      </c>
      <c r="R65" s="2172"/>
      <c r="S65" s="2172">
        <v>1</v>
      </c>
      <c r="T65" s="2172"/>
      <c r="U65" s="2172">
        <v>1</v>
      </c>
      <c r="V65" s="2172"/>
      <c r="W65" s="2172">
        <v>1</v>
      </c>
      <c r="X65" s="2172"/>
      <c r="Y65" s="547">
        <f>SUM(M65:X65)</f>
        <v>6</v>
      </c>
      <c r="Z65" s="537">
        <v>0</v>
      </c>
      <c r="AA65" s="537"/>
      <c r="AB65" s="537"/>
      <c r="AC65" s="1759"/>
      <c r="AD65" s="1900">
        <v>1</v>
      </c>
      <c r="AE65" s="1900">
        <v>1</v>
      </c>
    </row>
    <row r="66" spans="1:31" ht="76.5">
      <c r="A66" s="2174"/>
      <c r="B66" s="2174"/>
      <c r="C66" s="2178"/>
      <c r="D66" s="1439" t="s">
        <v>157</v>
      </c>
      <c r="E66" s="1442" t="s">
        <v>793</v>
      </c>
      <c r="F66" s="548">
        <v>1</v>
      </c>
      <c r="G66" s="1443" t="s">
        <v>1128</v>
      </c>
      <c r="H66" s="1440" t="s">
        <v>1117</v>
      </c>
      <c r="I66" s="544">
        <v>0.16666666666666666</v>
      </c>
      <c r="J66" s="1444" t="s">
        <v>161</v>
      </c>
      <c r="K66" s="1441">
        <v>42736</v>
      </c>
      <c r="L66" s="1441">
        <v>43100</v>
      </c>
      <c r="M66" s="549">
        <v>1</v>
      </c>
      <c r="N66" s="549">
        <v>1</v>
      </c>
      <c r="O66" s="549">
        <v>1</v>
      </c>
      <c r="P66" s="549">
        <v>1</v>
      </c>
      <c r="Q66" s="549">
        <v>1</v>
      </c>
      <c r="R66" s="549">
        <v>1</v>
      </c>
      <c r="S66" s="549">
        <v>1</v>
      </c>
      <c r="T66" s="549">
        <v>1</v>
      </c>
      <c r="U66" s="549">
        <v>1</v>
      </c>
      <c r="V66" s="549">
        <v>1</v>
      </c>
      <c r="W66" s="549">
        <v>1</v>
      </c>
      <c r="X66" s="549">
        <v>1</v>
      </c>
      <c r="Y66" s="543">
        <v>1</v>
      </c>
      <c r="Z66" s="537">
        <v>0</v>
      </c>
      <c r="AA66" s="537"/>
      <c r="AB66" s="537"/>
      <c r="AC66" s="1759"/>
      <c r="AD66" s="1900">
        <v>1</v>
      </c>
      <c r="AE66" s="1900">
        <v>1</v>
      </c>
    </row>
    <row r="67" spans="1:31" ht="51.75" thickBot="1">
      <c r="A67" s="2175"/>
      <c r="B67" s="2175"/>
      <c r="C67" s="2177"/>
      <c r="D67" s="1439" t="s">
        <v>1717</v>
      </c>
      <c r="E67" s="1442" t="s">
        <v>788</v>
      </c>
      <c r="F67" s="541">
        <v>6</v>
      </c>
      <c r="G67" s="1443" t="s">
        <v>1727</v>
      </c>
      <c r="H67" s="1440" t="s">
        <v>1117</v>
      </c>
      <c r="I67" s="544">
        <v>0.16666666666666666</v>
      </c>
      <c r="J67" s="1444" t="s">
        <v>294</v>
      </c>
      <c r="K67" s="1441">
        <v>42736</v>
      </c>
      <c r="L67" s="1441">
        <v>43100</v>
      </c>
      <c r="M67" s="1277"/>
      <c r="N67" s="1277"/>
      <c r="O67" s="1277">
        <v>2</v>
      </c>
      <c r="P67" s="1277"/>
      <c r="Q67" s="1277"/>
      <c r="R67" s="1277"/>
      <c r="S67" s="1277">
        <v>2</v>
      </c>
      <c r="T67" s="1277"/>
      <c r="U67" s="1277"/>
      <c r="V67" s="1277"/>
      <c r="W67" s="1277"/>
      <c r="X67" s="1277">
        <v>2</v>
      </c>
      <c r="Y67" s="547">
        <f>SUM(M67:X67)</f>
        <v>6</v>
      </c>
      <c r="Z67" s="537">
        <v>0</v>
      </c>
      <c r="AA67" s="537"/>
      <c r="AB67" s="537"/>
      <c r="AC67" s="1759"/>
      <c r="AD67" s="1900">
        <v>1</v>
      </c>
      <c r="AE67" s="1900">
        <v>1</v>
      </c>
    </row>
    <row r="68" spans="1:31" ht="18.75" thickBot="1">
      <c r="A68" s="2179" t="s">
        <v>73</v>
      </c>
      <c r="B68" s="2180"/>
      <c r="C68" s="2181"/>
      <c r="D68" s="1263"/>
      <c r="E68" s="1264"/>
      <c r="F68" s="1264"/>
      <c r="G68" s="1264"/>
      <c r="H68" s="1264"/>
      <c r="I68" s="1265">
        <f>SUM(I62:I67)</f>
        <v>0.9999999999999999</v>
      </c>
      <c r="J68" s="1264"/>
      <c r="K68" s="1264"/>
      <c r="L68" s="1264"/>
      <c r="M68" s="1264"/>
      <c r="N68" s="1264"/>
      <c r="O68" s="1264"/>
      <c r="P68" s="1264"/>
      <c r="Q68" s="1264"/>
      <c r="R68" s="1264"/>
      <c r="S68" s="1264"/>
      <c r="T68" s="1264"/>
      <c r="U68" s="1264"/>
      <c r="V68" s="1264"/>
      <c r="W68" s="1264"/>
      <c r="X68" s="1264"/>
      <c r="Y68" s="1264"/>
      <c r="Z68" s="1266">
        <v>0</v>
      </c>
      <c r="AA68" s="1266">
        <f>SUM(AA62:AA67)</f>
        <v>0</v>
      </c>
      <c r="AB68" s="374"/>
      <c r="AC68" s="1267"/>
      <c r="AD68" s="1910">
        <f>AVERAGE(AD62:AD67)</f>
        <v>1</v>
      </c>
      <c r="AE68" s="1910">
        <f>AVERAGE(AE62:AE67)</f>
        <v>1</v>
      </c>
    </row>
    <row r="69" spans="1:31" ht="21.75" customHeight="1" thickBot="1">
      <c r="A69" s="2167" t="s">
        <v>83</v>
      </c>
      <c r="B69" s="2168"/>
      <c r="C69" s="2168"/>
      <c r="D69" s="1228"/>
      <c r="E69" s="1228"/>
      <c r="F69" s="1228"/>
      <c r="G69" s="1228"/>
      <c r="H69" s="1228"/>
      <c r="I69" s="1229">
        <v>1</v>
      </c>
      <c r="J69" s="1228"/>
      <c r="K69" s="1228"/>
      <c r="L69" s="1228"/>
      <c r="M69" s="1228"/>
      <c r="N69" s="1228"/>
      <c r="O69" s="1228"/>
      <c r="P69" s="1228"/>
      <c r="Q69" s="1228"/>
      <c r="R69" s="1228"/>
      <c r="S69" s="1228"/>
      <c r="T69" s="1228"/>
      <c r="U69" s="1228"/>
      <c r="V69" s="1228"/>
      <c r="W69" s="1228"/>
      <c r="X69" s="1228"/>
      <c r="Y69" s="1228"/>
      <c r="Z69" s="1732">
        <f>SUM(Z67+Z56+Z31)</f>
        <v>26100000000</v>
      </c>
      <c r="AA69" s="1732">
        <v>7850867014</v>
      </c>
      <c r="AB69" s="1231"/>
      <c r="AC69" s="1232"/>
      <c r="AD69" s="1903">
        <v>1</v>
      </c>
      <c r="AE69" s="1903">
        <v>1</v>
      </c>
    </row>
    <row r="70" spans="1:31" s="403" customFormat="1" ht="34.5" customHeight="1" thickBot="1">
      <c r="A70" s="2169" t="s">
        <v>297</v>
      </c>
      <c r="B70" s="2170"/>
      <c r="C70" s="2171"/>
      <c r="D70" s="1268"/>
      <c r="E70" s="1269"/>
      <c r="F70" s="1269"/>
      <c r="G70" s="1270"/>
      <c r="H70" s="1269"/>
      <c r="I70" s="1271">
        <v>1</v>
      </c>
      <c r="J70" s="1272"/>
      <c r="K70" s="1269"/>
      <c r="L70" s="1269"/>
      <c r="M70" s="1269"/>
      <c r="N70" s="1269"/>
      <c r="O70" s="1269"/>
      <c r="P70" s="1269"/>
      <c r="Q70" s="1269"/>
      <c r="R70" s="1269"/>
      <c r="S70" s="1269"/>
      <c r="T70" s="1269"/>
      <c r="U70" s="1269"/>
      <c r="V70" s="1269"/>
      <c r="W70" s="1269"/>
      <c r="X70" s="1273"/>
      <c r="Y70" s="1274"/>
      <c r="Z70" s="1733">
        <f>SUM(Z68+Z57+Z32)</f>
        <v>26310000000</v>
      </c>
      <c r="AA70" s="1733">
        <f>+AA69</f>
        <v>7850867014</v>
      </c>
      <c r="AB70" s="1275"/>
      <c r="AC70" s="1276"/>
      <c r="AD70" s="1768">
        <v>1</v>
      </c>
      <c r="AE70" s="1768">
        <v>0.91</v>
      </c>
    </row>
    <row r="74" spans="26:28" ht="15">
      <c r="Z74" s="400"/>
      <c r="AA74" s="400"/>
      <c r="AB74" s="401"/>
    </row>
  </sheetData>
  <sheetProtection/>
  <mergeCells count="62">
    <mergeCell ref="A5:AC9"/>
    <mergeCell ref="A1:C4"/>
    <mergeCell ref="AC1:AC4"/>
    <mergeCell ref="AB1:AB4"/>
    <mergeCell ref="D1:AA2"/>
    <mergeCell ref="D3:AA4"/>
    <mergeCell ref="A19:C19"/>
    <mergeCell ref="A11:C11"/>
    <mergeCell ref="A13:C13"/>
    <mergeCell ref="A14:Z14"/>
    <mergeCell ref="C16:C17"/>
    <mergeCell ref="A16:A18"/>
    <mergeCell ref="B16:B18"/>
    <mergeCell ref="D11:AC11"/>
    <mergeCell ref="D13:AC13"/>
    <mergeCell ref="A20:A22"/>
    <mergeCell ref="B20:B22"/>
    <mergeCell ref="C20:C21"/>
    <mergeCell ref="A23:C23"/>
    <mergeCell ref="C24:C28"/>
    <mergeCell ref="A24:A30"/>
    <mergeCell ref="B24:B30"/>
    <mergeCell ref="C29:C30"/>
    <mergeCell ref="C42:C47"/>
    <mergeCell ref="A53:C53"/>
    <mergeCell ref="A37:A47"/>
    <mergeCell ref="B37:B47"/>
    <mergeCell ref="C37:C41"/>
    <mergeCell ref="A48:C48"/>
    <mergeCell ref="A49:A52"/>
    <mergeCell ref="B49:B52"/>
    <mergeCell ref="C49:C51"/>
    <mergeCell ref="M64:N64"/>
    <mergeCell ref="O64:P64"/>
    <mergeCell ref="Q64:R64"/>
    <mergeCell ref="A61:C61"/>
    <mergeCell ref="A31:C31"/>
    <mergeCell ref="A32:C32"/>
    <mergeCell ref="A33:Z33"/>
    <mergeCell ref="A34:C34"/>
    <mergeCell ref="E34:AC34"/>
    <mergeCell ref="A57:C57"/>
    <mergeCell ref="Q65:R65"/>
    <mergeCell ref="S65:T65"/>
    <mergeCell ref="U65:V65"/>
    <mergeCell ref="A68:C68"/>
    <mergeCell ref="W64:X64"/>
    <mergeCell ref="A54:A55"/>
    <mergeCell ref="B54:B55"/>
    <mergeCell ref="C54:C55"/>
    <mergeCell ref="A56:C56"/>
    <mergeCell ref="W65:X65"/>
    <mergeCell ref="A69:C69"/>
    <mergeCell ref="A70:C70"/>
    <mergeCell ref="S64:T64"/>
    <mergeCell ref="U64:V64"/>
    <mergeCell ref="A62:A67"/>
    <mergeCell ref="B62:B67"/>
    <mergeCell ref="C62:C63"/>
    <mergeCell ref="C64:C67"/>
    <mergeCell ref="M65:N65"/>
    <mergeCell ref="O65:P65"/>
  </mergeCells>
  <printOptions/>
  <pageMargins left="0.7" right="0.7" top="0.75" bottom="0.75" header="0.3" footer="0.3"/>
  <pageSetup horizontalDpi="600" verticalDpi="600" orientation="landscape" scale="29" r:id="rId2"/>
  <rowBreaks count="2" manualBreakCount="2">
    <brk id="32" max="30" man="1"/>
    <brk id="58" max="30" man="1"/>
  </rowBreaks>
  <drawing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1:AD88"/>
  <sheetViews>
    <sheetView view="pageBreakPreview" zoomScale="80" zoomScaleNormal="70" zoomScaleSheetLayoutView="80" zoomScalePageLayoutView="70" workbookViewId="0" topLeftCell="D1">
      <pane xSplit="1" ySplit="9" topLeftCell="I28" activePane="bottomRight" state="frozen"/>
      <selection pane="topLeft" activeCell="D1" sqref="D1"/>
      <selection pane="topRight" activeCell="E1" sqref="E1"/>
      <selection pane="bottomLeft" activeCell="D10" sqref="D10"/>
      <selection pane="bottomRight" activeCell="AC44" sqref="AC44"/>
    </sheetView>
  </sheetViews>
  <sheetFormatPr defaultColWidth="11.421875" defaultRowHeight="15"/>
  <cols>
    <col min="1" max="1" width="6.421875" style="79" customWidth="1"/>
    <col min="2" max="2" width="18.8515625" style="121" customWidth="1"/>
    <col min="3" max="3" width="27.28125" style="79" customWidth="1"/>
    <col min="4" max="4" width="47.28125" style="79" customWidth="1"/>
    <col min="5" max="5" width="16.140625" style="79" customWidth="1"/>
    <col min="6" max="6" width="14.7109375" style="79" customWidth="1"/>
    <col min="7" max="7" width="27.421875" style="79" customWidth="1"/>
    <col min="8" max="8" width="20.421875" style="79" bestFit="1" customWidth="1"/>
    <col min="9" max="9" width="20.00390625" style="79" customWidth="1"/>
    <col min="10" max="10" width="34.421875" style="79" customWidth="1"/>
    <col min="11" max="11" width="12.7109375" style="79" customWidth="1"/>
    <col min="12" max="12" width="11.28125" style="79" customWidth="1"/>
    <col min="13" max="24" width="5.7109375" style="79" bestFit="1" customWidth="1"/>
    <col min="25" max="25" width="9.28125" style="725" bestFit="1" customWidth="1"/>
    <col min="26" max="26" width="24.57421875" style="122" customWidth="1"/>
    <col min="27" max="27" width="22.57421875" style="122" customWidth="1"/>
    <col min="28" max="28" width="22.8515625" style="122" customWidth="1"/>
    <col min="29" max="29" width="26.421875" style="1723" customWidth="1"/>
    <col min="30" max="30" width="20.140625" style="79" customWidth="1"/>
    <col min="31" max="16384" width="11.421875" style="79" customWidth="1"/>
  </cols>
  <sheetData>
    <row r="1" spans="1:29" s="1019" customFormat="1" ht="13.5" customHeight="1" thickBot="1">
      <c r="A1" s="2278"/>
      <c r="B1" s="2279"/>
      <c r="C1" s="2280"/>
      <c r="D1" s="2291" t="s">
        <v>1551</v>
      </c>
      <c r="E1" s="2292"/>
      <c r="F1" s="2292"/>
      <c r="G1" s="2292"/>
      <c r="H1" s="2292"/>
      <c r="I1" s="2292"/>
      <c r="J1" s="2292"/>
      <c r="K1" s="2292"/>
      <c r="L1" s="2292"/>
      <c r="M1" s="2292"/>
      <c r="N1" s="2292"/>
      <c r="O1" s="2292"/>
      <c r="P1" s="2292"/>
      <c r="Q1" s="2292"/>
      <c r="R1" s="2292"/>
      <c r="S1" s="2292"/>
      <c r="T1" s="2292"/>
      <c r="U1" s="2292"/>
      <c r="V1" s="2292"/>
      <c r="W1" s="2292"/>
      <c r="X1" s="2292"/>
      <c r="Y1" s="2293"/>
      <c r="Z1" s="1018"/>
      <c r="AA1" s="2290" t="s">
        <v>1561</v>
      </c>
      <c r="AB1" s="2287" t="s">
        <v>1562</v>
      </c>
      <c r="AC1" s="1722"/>
    </row>
    <row r="2" spans="1:28" ht="13.5" thickBot="1">
      <c r="A2" s="2281"/>
      <c r="B2" s="2282"/>
      <c r="C2" s="2283"/>
      <c r="D2" s="2294"/>
      <c r="E2" s="2295"/>
      <c r="F2" s="2295"/>
      <c r="G2" s="2295"/>
      <c r="H2" s="2295"/>
      <c r="I2" s="2295"/>
      <c r="J2" s="2295"/>
      <c r="K2" s="2295"/>
      <c r="L2" s="2295"/>
      <c r="M2" s="2295"/>
      <c r="N2" s="2295"/>
      <c r="O2" s="2295"/>
      <c r="P2" s="2295"/>
      <c r="Q2" s="2295"/>
      <c r="R2" s="2295"/>
      <c r="S2" s="2295"/>
      <c r="T2" s="2295"/>
      <c r="U2" s="2295"/>
      <c r="V2" s="2295"/>
      <c r="W2" s="2295"/>
      <c r="X2" s="2295"/>
      <c r="Y2" s="2296"/>
      <c r="Z2" s="750"/>
      <c r="AA2" s="2288"/>
      <c r="AB2" s="2288"/>
    </row>
    <row r="3" spans="1:28" ht="12.75">
      <c r="A3" s="2281"/>
      <c r="B3" s="2282"/>
      <c r="C3" s="2283"/>
      <c r="D3" s="2291" t="s">
        <v>1553</v>
      </c>
      <c r="E3" s="2292"/>
      <c r="F3" s="2292"/>
      <c r="G3" s="2292"/>
      <c r="H3" s="2292"/>
      <c r="I3" s="2292"/>
      <c r="J3" s="2292"/>
      <c r="K3" s="2292"/>
      <c r="L3" s="2292"/>
      <c r="M3" s="2292"/>
      <c r="N3" s="2292"/>
      <c r="O3" s="2292"/>
      <c r="P3" s="2292"/>
      <c r="Q3" s="2292"/>
      <c r="R3" s="2292"/>
      <c r="S3" s="2292"/>
      <c r="T3" s="2292"/>
      <c r="U3" s="2292"/>
      <c r="V3" s="2292"/>
      <c r="W3" s="2292"/>
      <c r="X3" s="2292"/>
      <c r="Y3" s="2293"/>
      <c r="Z3" s="750"/>
      <c r="AA3" s="2288"/>
      <c r="AB3" s="2288"/>
    </row>
    <row r="4" spans="1:28" ht="13.5" thickBot="1">
      <c r="A4" s="2284"/>
      <c r="B4" s="2285"/>
      <c r="C4" s="2286"/>
      <c r="D4" s="2294"/>
      <c r="E4" s="2295"/>
      <c r="F4" s="2295"/>
      <c r="G4" s="2295"/>
      <c r="H4" s="2295"/>
      <c r="I4" s="2295"/>
      <c r="J4" s="2295"/>
      <c r="K4" s="2295"/>
      <c r="L4" s="2295"/>
      <c r="M4" s="2295"/>
      <c r="N4" s="2295"/>
      <c r="O4" s="2295"/>
      <c r="P4" s="2295"/>
      <c r="Q4" s="2295"/>
      <c r="R4" s="2295"/>
      <c r="S4" s="2295"/>
      <c r="T4" s="2295"/>
      <c r="U4" s="2295"/>
      <c r="V4" s="2295"/>
      <c r="W4" s="2295"/>
      <c r="X4" s="2295"/>
      <c r="Y4" s="2296"/>
      <c r="Z4" s="750"/>
      <c r="AA4" s="2289"/>
      <c r="AB4" s="2289"/>
    </row>
    <row r="5" spans="1:28" ht="12.75" customHeight="1">
      <c r="A5" s="2297" t="s">
        <v>2</v>
      </c>
      <c r="B5" s="2298"/>
      <c r="C5" s="2298"/>
      <c r="D5" s="2299"/>
      <c r="E5" s="2299"/>
      <c r="F5" s="2299"/>
      <c r="G5" s="2299"/>
      <c r="H5" s="2299"/>
      <c r="I5" s="2299"/>
      <c r="J5" s="2299"/>
      <c r="K5" s="2299"/>
      <c r="L5" s="2299"/>
      <c r="M5" s="2299"/>
      <c r="N5" s="2299"/>
      <c r="O5" s="2299"/>
      <c r="P5" s="2299"/>
      <c r="Q5" s="2299"/>
      <c r="R5" s="2299"/>
      <c r="S5" s="2299"/>
      <c r="T5" s="2299"/>
      <c r="U5" s="2299"/>
      <c r="V5" s="2299"/>
      <c r="W5" s="2299"/>
      <c r="X5" s="2299"/>
      <c r="Y5" s="2299"/>
      <c r="Z5" s="741"/>
      <c r="AA5" s="741"/>
      <c r="AB5" s="101"/>
    </row>
    <row r="6" spans="1:28" ht="12.75">
      <c r="A6" s="2306" t="s">
        <v>3</v>
      </c>
      <c r="B6" s="2299"/>
      <c r="C6" s="2299"/>
      <c r="D6" s="2299"/>
      <c r="E6" s="2299"/>
      <c r="F6" s="2299"/>
      <c r="G6" s="2299"/>
      <c r="H6" s="2299"/>
      <c r="I6" s="2299"/>
      <c r="J6" s="2299"/>
      <c r="K6" s="2299"/>
      <c r="L6" s="2299"/>
      <c r="M6" s="2299"/>
      <c r="N6" s="2299"/>
      <c r="O6" s="2299"/>
      <c r="P6" s="2299"/>
      <c r="Q6" s="2299"/>
      <c r="R6" s="2299"/>
      <c r="S6" s="2299"/>
      <c r="T6" s="2299"/>
      <c r="U6" s="2299"/>
      <c r="V6" s="2299"/>
      <c r="W6" s="2299"/>
      <c r="X6" s="2299"/>
      <c r="Y6" s="2299"/>
      <c r="Z6" s="741"/>
      <c r="AA6" s="741"/>
      <c r="AB6" s="101"/>
    </row>
    <row r="7" spans="1:28" ht="13.5" thickBot="1">
      <c r="A7" s="2306"/>
      <c r="B7" s="2299"/>
      <c r="C7" s="2299"/>
      <c r="D7" s="2299"/>
      <c r="E7" s="2299"/>
      <c r="F7" s="2299"/>
      <c r="G7" s="2299"/>
      <c r="H7" s="2299"/>
      <c r="I7" s="2299"/>
      <c r="J7" s="2299"/>
      <c r="K7" s="2299"/>
      <c r="L7" s="2299"/>
      <c r="M7" s="2299"/>
      <c r="N7" s="2299"/>
      <c r="O7" s="2299"/>
      <c r="P7" s="2299"/>
      <c r="Q7" s="2299"/>
      <c r="R7" s="2299"/>
      <c r="S7" s="2299"/>
      <c r="T7" s="2299"/>
      <c r="U7" s="2299"/>
      <c r="V7" s="2299"/>
      <c r="W7" s="2299"/>
      <c r="X7" s="2299"/>
      <c r="Y7" s="2299"/>
      <c r="Z7" s="741"/>
      <c r="AA7" s="741"/>
      <c r="AB7" s="101"/>
    </row>
    <row r="8" spans="1:28" ht="12.75">
      <c r="A8" s="2297" t="s">
        <v>4</v>
      </c>
      <c r="B8" s="2298"/>
      <c r="C8" s="2298"/>
      <c r="D8" s="2298"/>
      <c r="E8" s="2298"/>
      <c r="F8" s="2298"/>
      <c r="G8" s="2298"/>
      <c r="H8" s="2298"/>
      <c r="I8" s="2298"/>
      <c r="J8" s="2298"/>
      <c r="K8" s="2298"/>
      <c r="L8" s="2298"/>
      <c r="M8" s="2298"/>
      <c r="N8" s="2298"/>
      <c r="O8" s="2298"/>
      <c r="P8" s="2298"/>
      <c r="Q8" s="2298"/>
      <c r="R8" s="2298"/>
      <c r="S8" s="2298"/>
      <c r="T8" s="2298"/>
      <c r="U8" s="2298"/>
      <c r="V8" s="2298"/>
      <c r="W8" s="2298"/>
      <c r="X8" s="2298"/>
      <c r="Y8" s="2298"/>
      <c r="Z8" s="983"/>
      <c r="AA8" s="983"/>
      <c r="AB8" s="984"/>
    </row>
    <row r="9" spans="1:28" ht="13.5" thickBot="1">
      <c r="A9" s="2310" t="s">
        <v>1563</v>
      </c>
      <c r="B9" s="2311"/>
      <c r="C9" s="2311"/>
      <c r="D9" s="2311"/>
      <c r="E9" s="2311"/>
      <c r="F9" s="2311"/>
      <c r="G9" s="2311"/>
      <c r="H9" s="2311"/>
      <c r="I9" s="2311"/>
      <c r="J9" s="2311"/>
      <c r="K9" s="2311"/>
      <c r="L9" s="2311"/>
      <c r="M9" s="2311"/>
      <c r="N9" s="2311"/>
      <c r="O9" s="2311"/>
      <c r="P9" s="2311"/>
      <c r="Q9" s="2311"/>
      <c r="R9" s="2311"/>
      <c r="S9" s="2311"/>
      <c r="T9" s="2311"/>
      <c r="U9" s="2311"/>
      <c r="V9" s="2311"/>
      <c r="W9" s="2311"/>
      <c r="X9" s="2311"/>
      <c r="Y9" s="2311"/>
      <c r="Z9" s="741"/>
      <c r="AA9" s="741"/>
      <c r="AB9" s="101"/>
    </row>
    <row r="10" spans="1:28" ht="13.5" thickBot="1">
      <c r="A10" s="102"/>
      <c r="B10" s="103"/>
      <c r="C10" s="104"/>
      <c r="D10" s="104"/>
      <c r="E10" s="104"/>
      <c r="F10" s="105"/>
      <c r="G10" s="104"/>
      <c r="H10" s="104"/>
      <c r="I10" s="106"/>
      <c r="J10" s="104"/>
      <c r="K10" s="107"/>
      <c r="L10" s="107"/>
      <c r="M10" s="104"/>
      <c r="N10" s="104"/>
      <c r="O10" s="104"/>
      <c r="P10" s="104"/>
      <c r="Q10" s="104"/>
      <c r="R10" s="104"/>
      <c r="S10" s="104"/>
      <c r="T10" s="104"/>
      <c r="U10" s="104"/>
      <c r="V10" s="104"/>
      <c r="W10" s="104"/>
      <c r="X10" s="104"/>
      <c r="Y10" s="720"/>
      <c r="Z10" s="108"/>
      <c r="AA10" s="108"/>
      <c r="AB10" s="109"/>
    </row>
    <row r="11" spans="1:29" s="104" customFormat="1" ht="16.5" thickBot="1">
      <c r="A11" s="2312" t="s">
        <v>5</v>
      </c>
      <c r="B11" s="2312"/>
      <c r="C11" s="2312"/>
      <c r="D11" s="2313" t="s">
        <v>242</v>
      </c>
      <c r="E11" s="2314"/>
      <c r="F11" s="2314"/>
      <c r="G11" s="2314"/>
      <c r="H11" s="2314"/>
      <c r="I11" s="2314"/>
      <c r="J11" s="2314"/>
      <c r="K11" s="2314"/>
      <c r="L11" s="2314"/>
      <c r="M11" s="2314"/>
      <c r="N11" s="2314"/>
      <c r="O11" s="2314"/>
      <c r="P11" s="2314"/>
      <c r="Q11" s="2314"/>
      <c r="R11" s="2314"/>
      <c r="S11" s="2314"/>
      <c r="T11" s="2314"/>
      <c r="U11" s="2314"/>
      <c r="V11" s="2314"/>
      <c r="W11" s="2314"/>
      <c r="X11" s="2314"/>
      <c r="Y11" s="2314"/>
      <c r="Z11" s="2314"/>
      <c r="AA11" s="2314"/>
      <c r="AB11" s="2315"/>
      <c r="AC11" s="1724"/>
    </row>
    <row r="12" spans="1:29" s="104" customFormat="1" ht="13.5" thickBot="1">
      <c r="A12" s="102"/>
      <c r="B12" s="103"/>
      <c r="F12" s="105"/>
      <c r="I12" s="106"/>
      <c r="K12" s="107"/>
      <c r="L12" s="107"/>
      <c r="Y12" s="720"/>
      <c r="Z12" s="108"/>
      <c r="AA12" s="108"/>
      <c r="AB12" s="109"/>
      <c r="AC12" s="1724"/>
    </row>
    <row r="13" spans="1:29" s="103" customFormat="1" ht="13.5" thickBot="1">
      <c r="A13" s="2316" t="s">
        <v>7</v>
      </c>
      <c r="B13" s="2317"/>
      <c r="C13" s="2317"/>
      <c r="D13" s="985"/>
      <c r="E13" s="2318" t="s">
        <v>8</v>
      </c>
      <c r="F13" s="2319"/>
      <c r="G13" s="2319"/>
      <c r="H13" s="2319"/>
      <c r="I13" s="2319"/>
      <c r="J13" s="2319"/>
      <c r="K13" s="2319"/>
      <c r="L13" s="2319"/>
      <c r="M13" s="2319"/>
      <c r="N13" s="2319"/>
      <c r="O13" s="2319"/>
      <c r="P13" s="2319"/>
      <c r="Q13" s="2319"/>
      <c r="R13" s="2319"/>
      <c r="S13" s="2319"/>
      <c r="T13" s="2319"/>
      <c r="U13" s="2319"/>
      <c r="V13" s="2319"/>
      <c r="W13" s="2319"/>
      <c r="X13" s="2319"/>
      <c r="Y13" s="2319"/>
      <c r="Z13" s="2319"/>
      <c r="AA13" s="2319"/>
      <c r="AB13" s="2320"/>
      <c r="AC13" s="1725"/>
    </row>
    <row r="14" spans="1:29" s="104" customFormat="1" ht="13.5" thickBot="1">
      <c r="A14" s="102"/>
      <c r="B14" s="103"/>
      <c r="F14" s="105"/>
      <c r="I14" s="106"/>
      <c r="K14" s="107"/>
      <c r="L14" s="107"/>
      <c r="Y14" s="720"/>
      <c r="Z14" s="108"/>
      <c r="AA14" s="108"/>
      <c r="AB14" s="109"/>
      <c r="AC14" s="1724"/>
    </row>
    <row r="15" spans="1:30" s="104" customFormat="1" ht="47.25" customHeight="1" thickBot="1">
      <c r="A15" s="986" t="s">
        <v>9</v>
      </c>
      <c r="B15" s="987" t="s">
        <v>10</v>
      </c>
      <c r="C15" s="988" t="s">
        <v>11</v>
      </c>
      <c r="D15" s="988" t="s">
        <v>110</v>
      </c>
      <c r="E15" s="988" t="s">
        <v>243</v>
      </c>
      <c r="F15" s="988" t="s">
        <v>244</v>
      </c>
      <c r="G15" s="988" t="s">
        <v>15</v>
      </c>
      <c r="H15" s="989" t="s">
        <v>16</v>
      </c>
      <c r="I15" s="990" t="s">
        <v>17</v>
      </c>
      <c r="J15" s="989" t="s">
        <v>86</v>
      </c>
      <c r="K15" s="989" t="s">
        <v>20</v>
      </c>
      <c r="L15" s="991" t="s">
        <v>20</v>
      </c>
      <c r="M15" s="992" t="s">
        <v>21</v>
      </c>
      <c r="N15" s="992" t="s">
        <v>22</v>
      </c>
      <c r="O15" s="992" t="s">
        <v>23</v>
      </c>
      <c r="P15" s="992" t="s">
        <v>24</v>
      </c>
      <c r="Q15" s="992" t="s">
        <v>25</v>
      </c>
      <c r="R15" s="992" t="s">
        <v>26</v>
      </c>
      <c r="S15" s="992" t="s">
        <v>27</v>
      </c>
      <c r="T15" s="992" t="s">
        <v>28</v>
      </c>
      <c r="U15" s="992" t="s">
        <v>29</v>
      </c>
      <c r="V15" s="992" t="s">
        <v>30</v>
      </c>
      <c r="W15" s="992" t="s">
        <v>31</v>
      </c>
      <c r="X15" s="992" t="s">
        <v>32</v>
      </c>
      <c r="Y15" s="993" t="s">
        <v>33</v>
      </c>
      <c r="Z15" s="908" t="s">
        <v>34</v>
      </c>
      <c r="AA15" s="908" t="s">
        <v>96</v>
      </c>
      <c r="AB15" s="908" t="s">
        <v>87</v>
      </c>
      <c r="AC15" s="1826" t="s">
        <v>1774</v>
      </c>
      <c r="AD15" s="1826" t="s">
        <v>1775</v>
      </c>
    </row>
    <row r="16" spans="1:30" s="110" customFormat="1" ht="50.25" customHeight="1">
      <c r="A16" s="2321">
        <v>1</v>
      </c>
      <c r="B16" s="2323" t="s">
        <v>1125</v>
      </c>
      <c r="C16" s="2300" t="s">
        <v>245</v>
      </c>
      <c r="D16" s="570" t="s">
        <v>246</v>
      </c>
      <c r="E16" s="263" t="s">
        <v>166</v>
      </c>
      <c r="F16" s="263">
        <v>1</v>
      </c>
      <c r="G16" s="263" t="s">
        <v>247</v>
      </c>
      <c r="H16" s="263" t="s">
        <v>248</v>
      </c>
      <c r="I16" s="555">
        <v>0.05</v>
      </c>
      <c r="J16" s="263" t="s">
        <v>249</v>
      </c>
      <c r="K16" s="556">
        <v>42736</v>
      </c>
      <c r="L16" s="556">
        <v>43100</v>
      </c>
      <c r="M16" s="557"/>
      <c r="N16" s="557"/>
      <c r="O16" s="557"/>
      <c r="P16" s="557"/>
      <c r="Q16" s="557"/>
      <c r="R16" s="557"/>
      <c r="S16" s="557"/>
      <c r="T16" s="557"/>
      <c r="U16" s="558"/>
      <c r="V16" s="558"/>
      <c r="W16" s="558">
        <v>1</v>
      </c>
      <c r="X16" s="558"/>
      <c r="Y16" s="721">
        <f>SUM(M16:X16)</f>
        <v>1</v>
      </c>
      <c r="Z16" s="559">
        <v>15000000</v>
      </c>
      <c r="AA16" s="559">
        <v>15000000</v>
      </c>
      <c r="AB16" s="1769"/>
      <c r="AC16" s="1852">
        <v>1</v>
      </c>
      <c r="AD16" s="1852">
        <v>1</v>
      </c>
    </row>
    <row r="17" spans="1:30" s="110" customFormat="1" ht="25.5">
      <c r="A17" s="2321"/>
      <c r="B17" s="2324"/>
      <c r="C17" s="2301"/>
      <c r="D17" s="571" t="s">
        <v>250</v>
      </c>
      <c r="E17" s="263" t="s">
        <v>166</v>
      </c>
      <c r="F17" s="560">
        <v>1</v>
      </c>
      <c r="G17" s="281" t="s">
        <v>251</v>
      </c>
      <c r="H17" s="263" t="s">
        <v>252</v>
      </c>
      <c r="I17" s="555">
        <v>0.05</v>
      </c>
      <c r="J17" s="263" t="s">
        <v>253</v>
      </c>
      <c r="K17" s="556">
        <v>42736</v>
      </c>
      <c r="L17" s="556">
        <v>43100</v>
      </c>
      <c r="M17" s="557"/>
      <c r="N17" s="557"/>
      <c r="O17" s="557"/>
      <c r="P17" s="557"/>
      <c r="Q17" s="557"/>
      <c r="R17" s="557"/>
      <c r="S17" s="557"/>
      <c r="T17" s="557"/>
      <c r="U17" s="558"/>
      <c r="V17" s="558"/>
      <c r="W17" s="558">
        <v>1</v>
      </c>
      <c r="X17" s="558"/>
      <c r="Y17" s="721">
        <f aca="true" t="shared" si="0" ref="Y17:Y27">SUM(M17:X17)</f>
        <v>1</v>
      </c>
      <c r="Z17" s="559">
        <v>30000000</v>
      </c>
      <c r="AA17" s="559">
        <v>30000000</v>
      </c>
      <c r="AB17" s="1769"/>
      <c r="AC17" s="1852">
        <v>1</v>
      </c>
      <c r="AD17" s="1852">
        <v>1</v>
      </c>
    </row>
    <row r="18" spans="1:30" s="110" customFormat="1" ht="38.25">
      <c r="A18" s="2321"/>
      <c r="B18" s="2324"/>
      <c r="C18" s="2301"/>
      <c r="D18" s="570" t="s">
        <v>254</v>
      </c>
      <c r="E18" s="263" t="s">
        <v>166</v>
      </c>
      <c r="F18" s="263">
        <v>1</v>
      </c>
      <c r="G18" s="263" t="s">
        <v>255</v>
      </c>
      <c r="H18" s="263" t="s">
        <v>256</v>
      </c>
      <c r="I18" s="555">
        <v>0.05</v>
      </c>
      <c r="J18" s="263" t="s">
        <v>257</v>
      </c>
      <c r="K18" s="556">
        <v>42736</v>
      </c>
      <c r="L18" s="556">
        <v>42946</v>
      </c>
      <c r="M18" s="557"/>
      <c r="N18" s="557"/>
      <c r="O18" s="557"/>
      <c r="P18" s="557"/>
      <c r="Q18" s="557"/>
      <c r="R18" s="557"/>
      <c r="S18" s="557">
        <v>1</v>
      </c>
      <c r="T18" s="557"/>
      <c r="U18" s="558"/>
      <c r="V18" s="558"/>
      <c r="W18" s="558"/>
      <c r="X18" s="558"/>
      <c r="Y18" s="721">
        <f t="shared" si="0"/>
        <v>1</v>
      </c>
      <c r="Z18" s="559">
        <v>5000000</v>
      </c>
      <c r="AA18" s="559">
        <v>5000000</v>
      </c>
      <c r="AB18" s="1769"/>
      <c r="AC18" s="1852" t="s">
        <v>76</v>
      </c>
      <c r="AD18" s="1852">
        <v>1</v>
      </c>
    </row>
    <row r="19" spans="1:30" s="110" customFormat="1" ht="63.75">
      <c r="A19" s="2321"/>
      <c r="B19" s="2324"/>
      <c r="C19" s="2301"/>
      <c r="D19" s="570" t="s">
        <v>258</v>
      </c>
      <c r="E19" s="263" t="s">
        <v>166</v>
      </c>
      <c r="F19" s="263">
        <v>3</v>
      </c>
      <c r="G19" s="263" t="s">
        <v>259</v>
      </c>
      <c r="H19" s="263" t="s">
        <v>260</v>
      </c>
      <c r="I19" s="555">
        <v>0.15</v>
      </c>
      <c r="J19" s="263" t="s">
        <v>261</v>
      </c>
      <c r="K19" s="556">
        <v>42736</v>
      </c>
      <c r="L19" s="556">
        <v>43100</v>
      </c>
      <c r="M19" s="557"/>
      <c r="N19" s="557"/>
      <c r="O19" s="557"/>
      <c r="P19" s="557"/>
      <c r="Q19" s="557"/>
      <c r="R19" s="557">
        <v>1</v>
      </c>
      <c r="S19" s="557"/>
      <c r="T19" s="557"/>
      <c r="U19" s="558">
        <v>1</v>
      </c>
      <c r="V19" s="558"/>
      <c r="W19" s="558"/>
      <c r="X19" s="558">
        <v>1</v>
      </c>
      <c r="Y19" s="721">
        <f t="shared" si="0"/>
        <v>3</v>
      </c>
      <c r="Z19" s="561"/>
      <c r="AA19" s="561"/>
      <c r="AB19" s="1770"/>
      <c r="AC19" s="1852">
        <v>1</v>
      </c>
      <c r="AD19" s="1852">
        <v>1</v>
      </c>
    </row>
    <row r="20" spans="1:30" s="110" customFormat="1" ht="51">
      <c r="A20" s="2321"/>
      <c r="B20" s="2324"/>
      <c r="C20" s="2301"/>
      <c r="D20" s="570" t="s">
        <v>262</v>
      </c>
      <c r="E20" s="263" t="s">
        <v>166</v>
      </c>
      <c r="F20" s="263">
        <v>4</v>
      </c>
      <c r="G20" s="263" t="s">
        <v>263</v>
      </c>
      <c r="H20" s="263" t="s">
        <v>256</v>
      </c>
      <c r="I20" s="555">
        <v>0.15</v>
      </c>
      <c r="J20" s="263" t="s">
        <v>264</v>
      </c>
      <c r="K20" s="556">
        <v>42736</v>
      </c>
      <c r="L20" s="556">
        <v>43100</v>
      </c>
      <c r="M20" s="557"/>
      <c r="N20" s="557"/>
      <c r="O20" s="557"/>
      <c r="P20" s="557">
        <v>1</v>
      </c>
      <c r="Q20" s="557"/>
      <c r="R20" s="557"/>
      <c r="S20" s="557">
        <v>1</v>
      </c>
      <c r="T20" s="557"/>
      <c r="U20" s="558"/>
      <c r="V20" s="558"/>
      <c r="W20" s="558">
        <v>1</v>
      </c>
      <c r="X20" s="558"/>
      <c r="Y20" s="721">
        <f t="shared" si="0"/>
        <v>3</v>
      </c>
      <c r="Z20" s="561"/>
      <c r="AA20" s="561"/>
      <c r="AB20" s="1770"/>
      <c r="AC20" s="1852">
        <v>1</v>
      </c>
      <c r="AD20" s="1852">
        <v>1</v>
      </c>
    </row>
    <row r="21" spans="1:30" s="110" customFormat="1" ht="51">
      <c r="A21" s="2321"/>
      <c r="B21" s="2324"/>
      <c r="C21" s="2301"/>
      <c r="D21" s="570" t="s">
        <v>265</v>
      </c>
      <c r="E21" s="263" t="s">
        <v>166</v>
      </c>
      <c r="F21" s="263">
        <v>70</v>
      </c>
      <c r="G21" s="263" t="s">
        <v>266</v>
      </c>
      <c r="H21" s="263" t="s">
        <v>267</v>
      </c>
      <c r="I21" s="555">
        <v>0.15</v>
      </c>
      <c r="J21" s="263" t="s">
        <v>268</v>
      </c>
      <c r="K21" s="556"/>
      <c r="L21" s="556"/>
      <c r="M21" s="557"/>
      <c r="N21" s="557"/>
      <c r="O21" s="557"/>
      <c r="P21" s="557"/>
      <c r="Q21" s="557">
        <v>10</v>
      </c>
      <c r="R21" s="557"/>
      <c r="S21" s="557">
        <v>20</v>
      </c>
      <c r="T21" s="557"/>
      <c r="U21" s="558">
        <v>20</v>
      </c>
      <c r="V21" s="558"/>
      <c r="W21" s="558">
        <v>20</v>
      </c>
      <c r="X21" s="558"/>
      <c r="Y21" s="721">
        <f t="shared" si="0"/>
        <v>70</v>
      </c>
      <c r="Z21" s="561"/>
      <c r="AA21" s="561"/>
      <c r="AB21" s="1770"/>
      <c r="AC21" s="1852">
        <v>1</v>
      </c>
      <c r="AD21" s="1852">
        <v>1</v>
      </c>
    </row>
    <row r="22" spans="1:30" s="110" customFormat="1" ht="38.25">
      <c r="A22" s="2321"/>
      <c r="B22" s="2324"/>
      <c r="C22" s="2301"/>
      <c r="D22" s="570" t="s">
        <v>269</v>
      </c>
      <c r="E22" s="263" t="s">
        <v>166</v>
      </c>
      <c r="F22" s="263">
        <v>3</v>
      </c>
      <c r="G22" s="263" t="s">
        <v>270</v>
      </c>
      <c r="H22" s="263" t="s">
        <v>271</v>
      </c>
      <c r="I22" s="555">
        <v>0.05</v>
      </c>
      <c r="J22" s="263" t="s">
        <v>272</v>
      </c>
      <c r="K22" s="556">
        <v>42736</v>
      </c>
      <c r="L22" s="556">
        <v>43100</v>
      </c>
      <c r="M22" s="557"/>
      <c r="N22" s="557"/>
      <c r="O22" s="557"/>
      <c r="P22" s="557">
        <v>1</v>
      </c>
      <c r="Q22" s="557"/>
      <c r="R22" s="557"/>
      <c r="S22" s="557"/>
      <c r="T22" s="557">
        <v>1</v>
      </c>
      <c r="U22" s="558"/>
      <c r="V22" s="558"/>
      <c r="W22" s="558"/>
      <c r="X22" s="558">
        <v>1</v>
      </c>
      <c r="Y22" s="721">
        <f t="shared" si="0"/>
        <v>3</v>
      </c>
      <c r="Z22" s="561"/>
      <c r="AA22" s="561"/>
      <c r="AB22" s="1770"/>
      <c r="AC22" s="1852">
        <v>1</v>
      </c>
      <c r="AD22" s="1852">
        <v>1</v>
      </c>
    </row>
    <row r="23" spans="1:30" s="110" customFormat="1" ht="51">
      <c r="A23" s="2321"/>
      <c r="B23" s="2324"/>
      <c r="C23" s="2301"/>
      <c r="D23" s="570" t="s">
        <v>273</v>
      </c>
      <c r="E23" s="263" t="s">
        <v>166</v>
      </c>
      <c r="F23" s="263">
        <v>1</v>
      </c>
      <c r="G23" s="263" t="s">
        <v>274</v>
      </c>
      <c r="H23" s="263" t="s">
        <v>271</v>
      </c>
      <c r="I23" s="555">
        <v>0.05</v>
      </c>
      <c r="J23" s="263" t="s">
        <v>275</v>
      </c>
      <c r="K23" s="556">
        <v>42736</v>
      </c>
      <c r="L23" s="556">
        <v>43100</v>
      </c>
      <c r="M23" s="557"/>
      <c r="N23" s="557"/>
      <c r="O23" s="557"/>
      <c r="P23" s="557"/>
      <c r="Q23" s="557"/>
      <c r="R23" s="557"/>
      <c r="S23" s="557"/>
      <c r="T23" s="557"/>
      <c r="U23" s="558"/>
      <c r="V23" s="558"/>
      <c r="W23" s="558">
        <v>1</v>
      </c>
      <c r="X23" s="558"/>
      <c r="Y23" s="721">
        <f t="shared" si="0"/>
        <v>1</v>
      </c>
      <c r="Z23" s="561"/>
      <c r="AA23" s="561"/>
      <c r="AB23" s="1770"/>
      <c r="AC23" s="1852">
        <v>1</v>
      </c>
      <c r="AD23" s="1852">
        <v>1</v>
      </c>
    </row>
    <row r="24" spans="1:30" s="110" customFormat="1" ht="72" customHeight="1">
      <c r="A24" s="2321"/>
      <c r="B24" s="2324"/>
      <c r="C24" s="2301"/>
      <c r="D24" s="570" t="s">
        <v>1686</v>
      </c>
      <c r="E24" s="263" t="s">
        <v>166</v>
      </c>
      <c r="F24" s="263">
        <v>2</v>
      </c>
      <c r="G24" s="263" t="s">
        <v>1687</v>
      </c>
      <c r="H24" s="263" t="s">
        <v>260</v>
      </c>
      <c r="I24" s="555">
        <v>0.05</v>
      </c>
      <c r="J24" s="263" t="s">
        <v>1688</v>
      </c>
      <c r="K24" s="556">
        <v>42736</v>
      </c>
      <c r="L24" s="556">
        <v>43100</v>
      </c>
      <c r="M24" s="557"/>
      <c r="N24" s="557"/>
      <c r="O24" s="557"/>
      <c r="P24" s="557"/>
      <c r="Q24" s="557"/>
      <c r="R24" s="557"/>
      <c r="S24" s="557">
        <v>1</v>
      </c>
      <c r="T24" s="557"/>
      <c r="U24" s="558"/>
      <c r="V24" s="558"/>
      <c r="W24" s="558"/>
      <c r="X24" s="558"/>
      <c r="Y24" s="721">
        <f>SUM(M24:X24)</f>
        <v>1</v>
      </c>
      <c r="Z24" s="561"/>
      <c r="AA24" s="561"/>
      <c r="AB24" s="1770"/>
      <c r="AC24" s="1852" t="s">
        <v>76</v>
      </c>
      <c r="AD24" s="1852">
        <v>1</v>
      </c>
    </row>
    <row r="25" spans="1:30" s="110" customFormat="1" ht="102">
      <c r="A25" s="2321"/>
      <c r="B25" s="2324"/>
      <c r="C25" s="2301"/>
      <c r="D25" s="570" t="s">
        <v>276</v>
      </c>
      <c r="E25" s="263" t="s">
        <v>166</v>
      </c>
      <c r="F25" s="263">
        <v>4</v>
      </c>
      <c r="G25" s="263" t="s">
        <v>277</v>
      </c>
      <c r="H25" s="263" t="s">
        <v>260</v>
      </c>
      <c r="I25" s="555">
        <v>0.05</v>
      </c>
      <c r="J25" s="263" t="s">
        <v>278</v>
      </c>
      <c r="K25" s="556">
        <v>42736</v>
      </c>
      <c r="L25" s="556">
        <v>43100</v>
      </c>
      <c r="M25" s="557"/>
      <c r="N25" s="557"/>
      <c r="O25" s="557"/>
      <c r="P25" s="557"/>
      <c r="Q25" s="557"/>
      <c r="R25" s="557">
        <v>2</v>
      </c>
      <c r="S25" s="557"/>
      <c r="T25" s="557"/>
      <c r="U25" s="558"/>
      <c r="V25" s="558"/>
      <c r="W25" s="558">
        <v>2</v>
      </c>
      <c r="X25" s="558"/>
      <c r="Y25" s="721">
        <f t="shared" si="0"/>
        <v>4</v>
      </c>
      <c r="Z25" s="559"/>
      <c r="AA25" s="559"/>
      <c r="AB25" s="1769"/>
      <c r="AC25" s="1852">
        <v>1</v>
      </c>
      <c r="AD25" s="1852">
        <v>1</v>
      </c>
    </row>
    <row r="26" spans="1:30" s="110" customFormat="1" ht="64.5" thickBot="1">
      <c r="A26" s="2321"/>
      <c r="B26" s="2324"/>
      <c r="C26" s="2302"/>
      <c r="D26" s="570" t="s">
        <v>279</v>
      </c>
      <c r="E26" s="263" t="s">
        <v>166</v>
      </c>
      <c r="F26" s="263">
        <v>5</v>
      </c>
      <c r="G26" s="263" t="s">
        <v>280</v>
      </c>
      <c r="H26" s="263" t="s">
        <v>281</v>
      </c>
      <c r="I26" s="555">
        <v>0.05</v>
      </c>
      <c r="J26" s="263" t="s">
        <v>282</v>
      </c>
      <c r="K26" s="556">
        <v>42736</v>
      </c>
      <c r="L26" s="556">
        <v>43100</v>
      </c>
      <c r="M26" s="557"/>
      <c r="N26" s="557"/>
      <c r="O26" s="557"/>
      <c r="P26" s="557">
        <v>2</v>
      </c>
      <c r="Q26" s="557"/>
      <c r="R26" s="557"/>
      <c r="S26" s="557"/>
      <c r="T26" s="557"/>
      <c r="U26" s="558">
        <v>2</v>
      </c>
      <c r="V26" s="558"/>
      <c r="W26" s="558"/>
      <c r="X26" s="558">
        <v>1</v>
      </c>
      <c r="Y26" s="721">
        <f t="shared" si="0"/>
        <v>5</v>
      </c>
      <c r="Z26" s="559">
        <v>40000000</v>
      </c>
      <c r="AA26" s="559">
        <v>40000000</v>
      </c>
      <c r="AB26" s="1769"/>
      <c r="AC26" s="1852">
        <v>1</v>
      </c>
      <c r="AD26" s="1852">
        <v>1</v>
      </c>
    </row>
    <row r="27" spans="1:30" s="110" customFormat="1" ht="51">
      <c r="A27" s="2321"/>
      <c r="B27" s="2324"/>
      <c r="C27" s="2300" t="s">
        <v>283</v>
      </c>
      <c r="D27" s="570" t="s">
        <v>284</v>
      </c>
      <c r="E27" s="263" t="s">
        <v>166</v>
      </c>
      <c r="F27" s="263">
        <v>10</v>
      </c>
      <c r="G27" s="263" t="s">
        <v>285</v>
      </c>
      <c r="H27" s="263" t="s">
        <v>281</v>
      </c>
      <c r="I27" s="555">
        <v>0.05</v>
      </c>
      <c r="J27" s="263" t="s">
        <v>286</v>
      </c>
      <c r="K27" s="556">
        <v>42736</v>
      </c>
      <c r="L27" s="556">
        <v>43100</v>
      </c>
      <c r="M27" s="557"/>
      <c r="N27" s="557"/>
      <c r="O27" s="557"/>
      <c r="P27" s="557"/>
      <c r="Q27" s="557"/>
      <c r="R27" s="557"/>
      <c r="S27" s="557"/>
      <c r="T27" s="557">
        <v>3</v>
      </c>
      <c r="U27" s="558"/>
      <c r="V27" s="558">
        <v>3</v>
      </c>
      <c r="W27" s="558"/>
      <c r="X27" s="558">
        <v>4</v>
      </c>
      <c r="Y27" s="721">
        <f t="shared" si="0"/>
        <v>10</v>
      </c>
      <c r="Z27" s="561"/>
      <c r="AA27" s="561"/>
      <c r="AB27" s="1770"/>
      <c r="AC27" s="1852">
        <v>1</v>
      </c>
      <c r="AD27" s="1852">
        <v>1</v>
      </c>
    </row>
    <row r="28" spans="1:30" s="110" customFormat="1" ht="47.25" customHeight="1" thickBot="1">
      <c r="A28" s="2322"/>
      <c r="B28" s="2325"/>
      <c r="C28" s="2302"/>
      <c r="D28" s="570" t="s">
        <v>287</v>
      </c>
      <c r="E28" s="263" t="s">
        <v>166</v>
      </c>
      <c r="F28" s="263">
        <v>1</v>
      </c>
      <c r="G28" s="263" t="s">
        <v>288</v>
      </c>
      <c r="H28" s="263" t="s">
        <v>248</v>
      </c>
      <c r="I28" s="555">
        <v>0.1</v>
      </c>
      <c r="J28" s="263" t="s">
        <v>289</v>
      </c>
      <c r="K28" s="556">
        <v>42736</v>
      </c>
      <c r="L28" s="556">
        <v>43100</v>
      </c>
      <c r="M28" s="557"/>
      <c r="N28" s="557"/>
      <c r="O28" s="557"/>
      <c r="P28" s="557"/>
      <c r="Q28" s="557"/>
      <c r="R28" s="557"/>
      <c r="S28" s="557"/>
      <c r="T28" s="557">
        <v>1</v>
      </c>
      <c r="U28" s="558"/>
      <c r="V28" s="558"/>
      <c r="W28" s="558"/>
      <c r="X28" s="558"/>
      <c r="Y28" s="721">
        <f>SUM(M28:X28)</f>
        <v>1</v>
      </c>
      <c r="Z28" s="561"/>
      <c r="AA28" s="561"/>
      <c r="AB28" s="1770"/>
      <c r="AC28" s="1852" t="s">
        <v>76</v>
      </c>
      <c r="AD28" s="1852">
        <v>1</v>
      </c>
    </row>
    <row r="29" spans="1:30" s="103" customFormat="1" ht="18.75" thickBot="1">
      <c r="A29" s="2303" t="s">
        <v>73</v>
      </c>
      <c r="B29" s="2304"/>
      <c r="C29" s="2305"/>
      <c r="D29" s="994"/>
      <c r="E29" s="994"/>
      <c r="F29" s="994"/>
      <c r="G29" s="994"/>
      <c r="H29" s="994"/>
      <c r="I29" s="995">
        <f>SUM(I16:I28)</f>
        <v>1.0000000000000004</v>
      </c>
      <c r="J29" s="994"/>
      <c r="K29" s="994"/>
      <c r="L29" s="994"/>
      <c r="M29" s="994"/>
      <c r="N29" s="994"/>
      <c r="O29" s="994"/>
      <c r="P29" s="994"/>
      <c r="Q29" s="994"/>
      <c r="R29" s="994"/>
      <c r="S29" s="994"/>
      <c r="T29" s="994"/>
      <c r="U29" s="994"/>
      <c r="V29" s="994"/>
      <c r="W29" s="994"/>
      <c r="X29" s="994"/>
      <c r="Y29" s="996">
        <f>SUM(Y16:Y28)</f>
        <v>104</v>
      </c>
      <c r="Z29" s="1">
        <f>SUM(Z16:Z28)</f>
        <v>90000000</v>
      </c>
      <c r="AA29" s="1">
        <f>SUM(AA16:AA28)</f>
        <v>90000000</v>
      </c>
      <c r="AB29" s="5"/>
      <c r="AC29" s="1853">
        <f>AVERAGE(AC16:AC28)</f>
        <v>1</v>
      </c>
      <c r="AD29" s="1853">
        <f>AVERAGE(AD16:AD28)</f>
        <v>1</v>
      </c>
    </row>
    <row r="30" spans="1:30" s="103" customFormat="1" ht="21" thickBot="1">
      <c r="A30" s="2308" t="s">
        <v>83</v>
      </c>
      <c r="B30" s="2309"/>
      <c r="C30" s="2309"/>
      <c r="D30" s="997"/>
      <c r="E30" s="998"/>
      <c r="F30" s="998"/>
      <c r="G30" s="998"/>
      <c r="H30" s="999"/>
      <c r="I30" s="1000">
        <v>1</v>
      </c>
      <c r="J30" s="999"/>
      <c r="K30" s="999"/>
      <c r="L30" s="999"/>
      <c r="M30" s="999"/>
      <c r="N30" s="999"/>
      <c r="O30" s="999"/>
      <c r="P30" s="999"/>
      <c r="Q30" s="999"/>
      <c r="R30" s="999"/>
      <c r="S30" s="999"/>
      <c r="T30" s="999"/>
      <c r="U30" s="999"/>
      <c r="V30" s="999"/>
      <c r="W30" s="999"/>
      <c r="X30" s="999"/>
      <c r="Y30" s="1001">
        <f>SUM(Y29)</f>
        <v>104</v>
      </c>
      <c r="Z30" s="3"/>
      <c r="AA30" s="3"/>
      <c r="AB30" s="6"/>
      <c r="AC30" s="1855">
        <v>1</v>
      </c>
      <c r="AD30" s="1855">
        <f>AVERAGE(AD29)</f>
        <v>1</v>
      </c>
    </row>
    <row r="31" spans="1:29" s="104" customFormat="1" ht="13.5" thickBot="1">
      <c r="A31" s="111"/>
      <c r="B31" s="112"/>
      <c r="C31" s="113"/>
      <c r="D31" s="113"/>
      <c r="E31" s="113"/>
      <c r="F31" s="114"/>
      <c r="G31" s="113"/>
      <c r="H31" s="113"/>
      <c r="I31" s="115"/>
      <c r="J31" s="113"/>
      <c r="K31" s="116"/>
      <c r="L31" s="116"/>
      <c r="M31" s="113"/>
      <c r="N31" s="113"/>
      <c r="O31" s="113"/>
      <c r="P31" s="113"/>
      <c r="Q31" s="113"/>
      <c r="R31" s="113"/>
      <c r="S31" s="113"/>
      <c r="T31" s="113"/>
      <c r="U31" s="113"/>
      <c r="V31" s="113"/>
      <c r="W31" s="113"/>
      <c r="X31" s="113"/>
      <c r="Y31" s="722"/>
      <c r="Z31" s="117"/>
      <c r="AA31" s="117"/>
      <c r="AB31" s="118"/>
      <c r="AC31" s="1724"/>
    </row>
    <row r="32" spans="1:29" s="103" customFormat="1" ht="13.5" thickBot="1">
      <c r="A32" s="2326" t="s">
        <v>7</v>
      </c>
      <c r="B32" s="2327"/>
      <c r="C32" s="2327"/>
      <c r="D32" s="1002"/>
      <c r="E32" s="2328" t="s">
        <v>290</v>
      </c>
      <c r="F32" s="2329"/>
      <c r="G32" s="2329"/>
      <c r="H32" s="2329"/>
      <c r="I32" s="2329"/>
      <c r="J32" s="2329"/>
      <c r="K32" s="2329"/>
      <c r="L32" s="2329"/>
      <c r="M32" s="2329"/>
      <c r="N32" s="2329"/>
      <c r="O32" s="2329"/>
      <c r="P32" s="2329"/>
      <c r="Q32" s="2329"/>
      <c r="R32" s="2329"/>
      <c r="S32" s="2329"/>
      <c r="T32" s="2329"/>
      <c r="U32" s="2329"/>
      <c r="V32" s="2329"/>
      <c r="W32" s="2329"/>
      <c r="X32" s="2329"/>
      <c r="Y32" s="2329"/>
      <c r="Z32" s="119"/>
      <c r="AA32" s="119"/>
      <c r="AB32" s="120"/>
      <c r="AC32" s="1725"/>
    </row>
    <row r="33" spans="1:29" s="104" customFormat="1" ht="39" thickBot="1">
      <c r="A33" s="986" t="s">
        <v>9</v>
      </c>
      <c r="B33" s="987" t="s">
        <v>10</v>
      </c>
      <c r="C33" s="988" t="s">
        <v>11</v>
      </c>
      <c r="D33" s="987"/>
      <c r="E33" s="1003" t="s">
        <v>13</v>
      </c>
      <c r="F33" s="1004" t="s">
        <v>14</v>
      </c>
      <c r="G33" s="991" t="s">
        <v>15</v>
      </c>
      <c r="H33" s="991" t="s">
        <v>16</v>
      </c>
      <c r="I33" s="1005" t="s">
        <v>17</v>
      </c>
      <c r="J33" s="991" t="s">
        <v>86</v>
      </c>
      <c r="K33" s="991" t="s">
        <v>19</v>
      </c>
      <c r="L33" s="991" t="s">
        <v>20</v>
      </c>
      <c r="M33" s="992" t="s">
        <v>21</v>
      </c>
      <c r="N33" s="992" t="s">
        <v>22</v>
      </c>
      <c r="O33" s="992" t="s">
        <v>23</v>
      </c>
      <c r="P33" s="992" t="s">
        <v>24</v>
      </c>
      <c r="Q33" s="992" t="s">
        <v>25</v>
      </c>
      <c r="R33" s="992" t="s">
        <v>26</v>
      </c>
      <c r="S33" s="992" t="s">
        <v>27</v>
      </c>
      <c r="T33" s="992" t="s">
        <v>28</v>
      </c>
      <c r="U33" s="992" t="s">
        <v>29</v>
      </c>
      <c r="V33" s="992" t="s">
        <v>30</v>
      </c>
      <c r="W33" s="992" t="s">
        <v>31</v>
      </c>
      <c r="X33" s="992" t="s">
        <v>32</v>
      </c>
      <c r="Y33" s="993" t="s">
        <v>33</v>
      </c>
      <c r="Z33" s="4"/>
      <c r="AA33" s="4"/>
      <c r="AB33" s="7"/>
      <c r="AC33" s="1724"/>
    </row>
    <row r="34" spans="1:30" s="110" customFormat="1" ht="51">
      <c r="A34" s="2330">
        <v>2</v>
      </c>
      <c r="B34" s="2330" t="s">
        <v>142</v>
      </c>
      <c r="C34" s="2300" t="s">
        <v>226</v>
      </c>
      <c r="D34" s="572" t="s">
        <v>391</v>
      </c>
      <c r="E34" s="562" t="s">
        <v>785</v>
      </c>
      <c r="F34" s="563">
        <v>1</v>
      </c>
      <c r="G34" s="263" t="s">
        <v>1126</v>
      </c>
      <c r="H34" s="263" t="s">
        <v>256</v>
      </c>
      <c r="I34" s="470">
        <v>0.16666666666666666</v>
      </c>
      <c r="J34" s="562" t="s">
        <v>291</v>
      </c>
      <c r="K34" s="564">
        <v>42736</v>
      </c>
      <c r="L34" s="564">
        <v>43100</v>
      </c>
      <c r="M34" s="565">
        <v>1</v>
      </c>
      <c r="N34" s="565">
        <v>1</v>
      </c>
      <c r="O34" s="565">
        <v>1</v>
      </c>
      <c r="P34" s="565">
        <v>1</v>
      </c>
      <c r="Q34" s="565">
        <v>1</v>
      </c>
      <c r="R34" s="565">
        <v>1</v>
      </c>
      <c r="S34" s="565">
        <v>1</v>
      </c>
      <c r="T34" s="565">
        <v>1</v>
      </c>
      <c r="U34" s="565">
        <v>1</v>
      </c>
      <c r="V34" s="565">
        <v>1</v>
      </c>
      <c r="W34" s="565">
        <v>1</v>
      </c>
      <c r="X34" s="565">
        <v>1</v>
      </c>
      <c r="Y34" s="723">
        <v>1</v>
      </c>
      <c r="Z34" s="567">
        <v>0</v>
      </c>
      <c r="AA34" s="568"/>
      <c r="AB34" s="1771"/>
      <c r="AC34" s="1852">
        <v>1</v>
      </c>
      <c r="AD34" s="1852">
        <v>1</v>
      </c>
    </row>
    <row r="35" spans="1:30" s="110" customFormat="1" ht="26.25" thickBot="1">
      <c r="A35" s="2331"/>
      <c r="B35" s="2331"/>
      <c r="C35" s="2302"/>
      <c r="D35" s="572" t="s">
        <v>148</v>
      </c>
      <c r="E35" s="562" t="s">
        <v>788</v>
      </c>
      <c r="F35" s="563">
        <v>1</v>
      </c>
      <c r="G35" s="263" t="s">
        <v>1127</v>
      </c>
      <c r="H35" s="263" t="s">
        <v>256</v>
      </c>
      <c r="I35" s="470">
        <v>0.16666666666666666</v>
      </c>
      <c r="J35" s="562" t="s">
        <v>292</v>
      </c>
      <c r="K35" s="564">
        <v>42736</v>
      </c>
      <c r="L35" s="564">
        <v>43100</v>
      </c>
      <c r="M35" s="565">
        <v>1</v>
      </c>
      <c r="N35" s="565">
        <v>1</v>
      </c>
      <c r="O35" s="565">
        <v>1</v>
      </c>
      <c r="P35" s="565">
        <v>1</v>
      </c>
      <c r="Q35" s="565">
        <v>1</v>
      </c>
      <c r="R35" s="565">
        <v>1</v>
      </c>
      <c r="S35" s="565">
        <v>1</v>
      </c>
      <c r="T35" s="565">
        <v>1</v>
      </c>
      <c r="U35" s="565">
        <v>1</v>
      </c>
      <c r="V35" s="565">
        <v>1</v>
      </c>
      <c r="W35" s="565">
        <v>1</v>
      </c>
      <c r="X35" s="565">
        <v>1</v>
      </c>
      <c r="Y35" s="723">
        <v>1</v>
      </c>
      <c r="Z35" s="559">
        <v>0</v>
      </c>
      <c r="AA35" s="561"/>
      <c r="AB35" s="1770"/>
      <c r="AC35" s="1852">
        <v>1</v>
      </c>
      <c r="AD35" s="1852">
        <v>1</v>
      </c>
    </row>
    <row r="36" spans="1:30" s="110" customFormat="1" ht="38.25">
      <c r="A36" s="2331"/>
      <c r="B36" s="2331"/>
      <c r="C36" s="2300" t="s">
        <v>88</v>
      </c>
      <c r="D36" s="571" t="s">
        <v>152</v>
      </c>
      <c r="E36" s="562" t="s">
        <v>41</v>
      </c>
      <c r="F36" s="569">
        <v>6</v>
      </c>
      <c r="G36" s="263" t="s">
        <v>236</v>
      </c>
      <c r="H36" s="263" t="s">
        <v>256</v>
      </c>
      <c r="I36" s="470">
        <v>0.16666666666666666</v>
      </c>
      <c r="J36" s="263" t="s">
        <v>90</v>
      </c>
      <c r="K36" s="564">
        <v>42736</v>
      </c>
      <c r="L36" s="564">
        <v>43100</v>
      </c>
      <c r="M36" s="2307">
        <v>1</v>
      </c>
      <c r="N36" s="2307"/>
      <c r="O36" s="2307">
        <v>1</v>
      </c>
      <c r="P36" s="2307"/>
      <c r="Q36" s="2307">
        <v>1</v>
      </c>
      <c r="R36" s="2307"/>
      <c r="S36" s="2307">
        <v>1</v>
      </c>
      <c r="T36" s="2307"/>
      <c r="U36" s="2307">
        <v>1</v>
      </c>
      <c r="V36" s="2307"/>
      <c r="W36" s="2307">
        <v>1</v>
      </c>
      <c r="X36" s="2307"/>
      <c r="Y36" s="724">
        <f>SUM(M36:X36)</f>
        <v>6</v>
      </c>
      <c r="Z36" s="559">
        <v>0</v>
      </c>
      <c r="AA36" s="561"/>
      <c r="AB36" s="1770"/>
      <c r="AC36" s="1852" t="s">
        <v>76</v>
      </c>
      <c r="AD36" s="1852">
        <v>1</v>
      </c>
    </row>
    <row r="37" spans="1:30" s="110" customFormat="1" ht="38.25">
      <c r="A37" s="2331"/>
      <c r="B37" s="2331"/>
      <c r="C37" s="2301"/>
      <c r="D37" s="571" t="s">
        <v>91</v>
      </c>
      <c r="E37" s="562" t="s">
        <v>41</v>
      </c>
      <c r="F37" s="569">
        <v>6</v>
      </c>
      <c r="G37" s="263" t="s">
        <v>236</v>
      </c>
      <c r="H37" s="263" t="s">
        <v>256</v>
      </c>
      <c r="I37" s="470">
        <v>0.16666666666666666</v>
      </c>
      <c r="J37" s="263" t="s">
        <v>90</v>
      </c>
      <c r="K37" s="564">
        <v>42736</v>
      </c>
      <c r="L37" s="564">
        <v>43100</v>
      </c>
      <c r="M37" s="2307">
        <v>1</v>
      </c>
      <c r="N37" s="2307"/>
      <c r="O37" s="2307">
        <v>1</v>
      </c>
      <c r="P37" s="2307"/>
      <c r="Q37" s="2307">
        <v>1</v>
      </c>
      <c r="R37" s="2307"/>
      <c r="S37" s="2307">
        <v>1</v>
      </c>
      <c r="T37" s="2307"/>
      <c r="U37" s="2307">
        <v>1</v>
      </c>
      <c r="V37" s="2307"/>
      <c r="W37" s="2307">
        <v>1</v>
      </c>
      <c r="X37" s="2307"/>
      <c r="Y37" s="724">
        <f>SUM(M37:X37)</f>
        <v>6</v>
      </c>
      <c r="Z37" s="559">
        <v>0</v>
      </c>
      <c r="AA37" s="561"/>
      <c r="AB37" s="1770"/>
      <c r="AC37" s="1852" t="s">
        <v>76</v>
      </c>
      <c r="AD37" s="1852">
        <v>1</v>
      </c>
    </row>
    <row r="38" spans="1:30" s="110" customFormat="1" ht="38.25">
      <c r="A38" s="2331"/>
      <c r="B38" s="2331"/>
      <c r="C38" s="2301"/>
      <c r="D38" s="573" t="s">
        <v>293</v>
      </c>
      <c r="E38" s="562" t="s">
        <v>785</v>
      </c>
      <c r="F38" s="563">
        <v>1</v>
      </c>
      <c r="G38" s="263" t="s">
        <v>1126</v>
      </c>
      <c r="H38" s="263" t="s">
        <v>256</v>
      </c>
      <c r="I38" s="470">
        <v>0.16666666666666666</v>
      </c>
      <c r="J38" s="263" t="s">
        <v>161</v>
      </c>
      <c r="K38" s="564">
        <v>42736</v>
      </c>
      <c r="L38" s="564">
        <v>43100</v>
      </c>
      <c r="M38" s="565">
        <v>1</v>
      </c>
      <c r="N38" s="565">
        <v>1</v>
      </c>
      <c r="O38" s="565">
        <v>1</v>
      </c>
      <c r="P38" s="565">
        <v>1</v>
      </c>
      <c r="Q38" s="565">
        <v>1</v>
      </c>
      <c r="R38" s="565">
        <v>1</v>
      </c>
      <c r="S38" s="565">
        <v>1</v>
      </c>
      <c r="T38" s="565">
        <v>1</v>
      </c>
      <c r="U38" s="565">
        <v>1</v>
      </c>
      <c r="V38" s="565">
        <v>1</v>
      </c>
      <c r="W38" s="565">
        <v>1</v>
      </c>
      <c r="X38" s="565">
        <v>1</v>
      </c>
      <c r="Y38" s="723">
        <v>1</v>
      </c>
      <c r="Z38" s="567">
        <v>0</v>
      </c>
      <c r="AA38" s="568"/>
      <c r="AB38" s="1771"/>
      <c r="AC38" s="1852">
        <v>1</v>
      </c>
      <c r="AD38" s="1852">
        <v>1</v>
      </c>
    </row>
    <row r="39" spans="1:30" s="110" customFormat="1" ht="39" thickBot="1">
      <c r="A39" s="2332"/>
      <c r="B39" s="2332"/>
      <c r="C39" s="2302"/>
      <c r="D39" s="1439" t="s">
        <v>1717</v>
      </c>
      <c r="E39" s="1442" t="s">
        <v>788</v>
      </c>
      <c r="F39" s="569">
        <v>6</v>
      </c>
      <c r="G39" s="1443" t="s">
        <v>1727</v>
      </c>
      <c r="H39" s="263" t="s">
        <v>256</v>
      </c>
      <c r="I39" s="544">
        <v>0.16666666666666666</v>
      </c>
      <c r="J39" s="1444" t="s">
        <v>1729</v>
      </c>
      <c r="K39" s="1441">
        <v>42736</v>
      </c>
      <c r="L39" s="1441">
        <v>43100</v>
      </c>
      <c r="M39" s="1277"/>
      <c r="N39" s="1277"/>
      <c r="O39" s="1277">
        <v>2</v>
      </c>
      <c r="P39" s="1277"/>
      <c r="Q39" s="1277"/>
      <c r="R39" s="1277"/>
      <c r="S39" s="1277">
        <v>2</v>
      </c>
      <c r="T39" s="1277"/>
      <c r="U39" s="1277"/>
      <c r="V39" s="1277"/>
      <c r="W39" s="1277"/>
      <c r="X39" s="1277">
        <v>2</v>
      </c>
      <c r="Y39" s="547">
        <f>SUM(M39:X39)</f>
        <v>6</v>
      </c>
      <c r="Z39" s="1681">
        <v>0</v>
      </c>
      <c r="AA39" s="1682"/>
      <c r="AB39" s="1772"/>
      <c r="AC39" s="1852">
        <v>1</v>
      </c>
      <c r="AD39" s="1852">
        <v>1</v>
      </c>
    </row>
    <row r="40" spans="1:30" s="103" customFormat="1" ht="18.75" thickBot="1">
      <c r="A40" s="2303" t="s">
        <v>73</v>
      </c>
      <c r="B40" s="2304"/>
      <c r="C40" s="2304"/>
      <c r="D40" s="136"/>
      <c r="E40" s="136"/>
      <c r="F40" s="136"/>
      <c r="G40" s="136"/>
      <c r="H40" s="137"/>
      <c r="I40" s="138">
        <f>SUM(I34:I39)</f>
        <v>0.9999999999999999</v>
      </c>
      <c r="J40" s="136"/>
      <c r="K40" s="136"/>
      <c r="L40" s="136"/>
      <c r="M40" s="136"/>
      <c r="N40" s="136"/>
      <c r="O40" s="136"/>
      <c r="P40" s="136"/>
      <c r="Q40" s="136"/>
      <c r="R40" s="136"/>
      <c r="S40" s="136"/>
      <c r="T40" s="136"/>
      <c r="U40" s="136"/>
      <c r="V40" s="136"/>
      <c r="W40" s="136"/>
      <c r="X40" s="136"/>
      <c r="Y40" s="2"/>
      <c r="Z40" s="1">
        <f>SUM(Z34:Z39)</f>
        <v>0</v>
      </c>
      <c r="AA40" s="2"/>
      <c r="AB40" s="5"/>
      <c r="AC40" s="1853">
        <f>AVERAGE(AC34:AC39)</f>
        <v>1</v>
      </c>
      <c r="AD40" s="1853">
        <f>AVERAGE(AD34:AD39)</f>
        <v>1</v>
      </c>
    </row>
    <row r="41" spans="1:30" s="110" customFormat="1" ht="26.25" thickBot="1">
      <c r="A41" s="1477">
        <v>3</v>
      </c>
      <c r="B41" s="1477" t="s">
        <v>93</v>
      </c>
      <c r="C41" s="1006" t="s">
        <v>94</v>
      </c>
      <c r="D41" s="1439" t="s">
        <v>1716</v>
      </c>
      <c r="E41" s="1442" t="s">
        <v>1720</v>
      </c>
      <c r="F41" s="569">
        <v>2</v>
      </c>
      <c r="G41" s="1443" t="s">
        <v>1728</v>
      </c>
      <c r="H41" s="263" t="s">
        <v>256</v>
      </c>
      <c r="I41" s="548">
        <v>1</v>
      </c>
      <c r="J41" s="1440" t="s">
        <v>1718</v>
      </c>
      <c r="K41" s="1441">
        <v>42736</v>
      </c>
      <c r="L41" s="1441">
        <v>43100</v>
      </c>
      <c r="M41" s="1277"/>
      <c r="N41" s="1277"/>
      <c r="O41" s="1277">
        <v>2</v>
      </c>
      <c r="P41" s="1277"/>
      <c r="Q41" s="1277"/>
      <c r="R41" s="1277"/>
      <c r="S41" s="1277"/>
      <c r="T41" s="1277"/>
      <c r="U41" s="1277"/>
      <c r="V41" s="1277"/>
      <c r="W41" s="1277"/>
      <c r="X41" s="1277"/>
      <c r="Y41" s="547">
        <f>SUM(M41:W41)</f>
        <v>2</v>
      </c>
      <c r="Z41" s="567">
        <v>0</v>
      </c>
      <c r="AA41" s="569"/>
      <c r="AB41" s="1773"/>
      <c r="AC41" s="1852" t="s">
        <v>76</v>
      </c>
      <c r="AD41" s="1852">
        <v>1</v>
      </c>
    </row>
    <row r="42" spans="1:30" s="103" customFormat="1" ht="18.75" thickBot="1">
      <c r="A42" s="2303" t="s">
        <v>73</v>
      </c>
      <c r="B42" s="2304"/>
      <c r="C42" s="2304"/>
      <c r="D42" s="994"/>
      <c r="E42" s="994"/>
      <c r="F42" s="994"/>
      <c r="G42" s="994"/>
      <c r="H42" s="994"/>
      <c r="I42" s="995">
        <f>SUM(I41)</f>
        <v>1</v>
      </c>
      <c r="J42" s="994"/>
      <c r="K42" s="994"/>
      <c r="L42" s="994"/>
      <c r="M42" s="994"/>
      <c r="N42" s="994"/>
      <c r="O42" s="994"/>
      <c r="P42" s="994"/>
      <c r="Q42" s="994"/>
      <c r="R42" s="994"/>
      <c r="S42" s="994"/>
      <c r="T42" s="994"/>
      <c r="U42" s="994"/>
      <c r="V42" s="994"/>
      <c r="W42" s="994"/>
      <c r="X42" s="994"/>
      <c r="Y42" s="996"/>
      <c r="Z42" s="2">
        <f>SUM(Z41)</f>
        <v>0</v>
      </c>
      <c r="AA42" s="2"/>
      <c r="AB42" s="5"/>
      <c r="AC42" s="1856" t="s">
        <v>76</v>
      </c>
      <c r="AD42" s="1853">
        <v>1</v>
      </c>
    </row>
    <row r="43" spans="1:30" s="103" customFormat="1" ht="18.75" thickBot="1">
      <c r="A43" s="2333" t="s">
        <v>83</v>
      </c>
      <c r="B43" s="2334"/>
      <c r="C43" s="2334"/>
      <c r="D43" s="1007"/>
      <c r="E43" s="1008"/>
      <c r="F43" s="1007"/>
      <c r="G43" s="1007"/>
      <c r="H43" s="1007"/>
      <c r="I43" s="1009">
        <f>AVERAGE(I40,I42)</f>
        <v>1</v>
      </c>
      <c r="J43" s="1007"/>
      <c r="K43" s="1007"/>
      <c r="L43" s="1007"/>
      <c r="M43" s="1007"/>
      <c r="N43" s="1007"/>
      <c r="O43" s="1007"/>
      <c r="P43" s="1007"/>
      <c r="Q43" s="1007"/>
      <c r="R43" s="1007"/>
      <c r="S43" s="1007"/>
      <c r="T43" s="1007"/>
      <c r="U43" s="1007"/>
      <c r="V43" s="1007"/>
      <c r="W43" s="1007"/>
      <c r="X43" s="1007"/>
      <c r="Y43" s="1010"/>
      <c r="Z43" s="3">
        <v>0</v>
      </c>
      <c r="AA43" s="3"/>
      <c r="AB43" s="6"/>
      <c r="AC43" s="1854">
        <v>1</v>
      </c>
      <c r="AD43" s="1854">
        <v>1</v>
      </c>
    </row>
    <row r="44" spans="1:30" s="104" customFormat="1" ht="24" customHeight="1" thickBot="1">
      <c r="A44" s="1973" t="s">
        <v>297</v>
      </c>
      <c r="B44" s="1974"/>
      <c r="C44" s="1974"/>
      <c r="D44" s="1011"/>
      <c r="E44" s="1011"/>
      <c r="F44" s="1012"/>
      <c r="G44" s="1011"/>
      <c r="H44" s="1011"/>
      <c r="I44" s="1013"/>
      <c r="J44" s="1011"/>
      <c r="K44" s="1014"/>
      <c r="L44" s="1014"/>
      <c r="M44" s="1011"/>
      <c r="N44" s="1011"/>
      <c r="O44" s="1011"/>
      <c r="P44" s="1011"/>
      <c r="Q44" s="1011"/>
      <c r="R44" s="1011"/>
      <c r="S44" s="1011"/>
      <c r="T44" s="1011"/>
      <c r="U44" s="1011"/>
      <c r="V44" s="1011"/>
      <c r="W44" s="1011"/>
      <c r="X44" s="1011"/>
      <c r="Y44" s="1015"/>
      <c r="Z44" s="1016">
        <f>SUM(Z43+Z29)</f>
        <v>90000000</v>
      </c>
      <c r="AA44" s="1016">
        <f>+AA42+AA29</f>
        <v>90000000</v>
      </c>
      <c r="AB44" s="1017"/>
      <c r="AC44" s="1774">
        <v>1</v>
      </c>
      <c r="AD44" s="1774">
        <v>1</v>
      </c>
    </row>
    <row r="53" spans="2:28" ht="12.75">
      <c r="B53" s="79"/>
      <c r="Y53" s="726"/>
      <c r="Z53" s="79"/>
      <c r="AA53" s="79"/>
      <c r="AB53" s="79"/>
    </row>
    <row r="69" spans="2:28" ht="12.75">
      <c r="B69" s="79"/>
      <c r="Y69" s="726"/>
      <c r="Z69" s="79"/>
      <c r="AA69" s="79"/>
      <c r="AB69" s="79"/>
    </row>
    <row r="70" spans="2:28" ht="12.75">
      <c r="B70" s="79"/>
      <c r="Y70" s="726"/>
      <c r="Z70" s="79"/>
      <c r="AA70" s="79"/>
      <c r="AB70" s="79"/>
    </row>
    <row r="71" spans="2:28" ht="12.75">
      <c r="B71" s="79"/>
      <c r="Y71" s="726"/>
      <c r="Z71" s="79"/>
      <c r="AA71" s="79"/>
      <c r="AB71" s="79"/>
    </row>
    <row r="72" spans="2:28" ht="12.75">
      <c r="B72" s="79"/>
      <c r="Y72" s="726"/>
      <c r="Z72" s="79"/>
      <c r="AA72" s="79"/>
      <c r="AB72" s="79"/>
    </row>
    <row r="73" spans="2:28" ht="12.75">
      <c r="B73" s="79"/>
      <c r="Y73" s="726"/>
      <c r="Z73" s="79"/>
      <c r="AA73" s="79"/>
      <c r="AB73" s="79"/>
    </row>
    <row r="74" spans="2:28" ht="12.75">
      <c r="B74" s="79"/>
      <c r="Y74" s="726"/>
      <c r="Z74" s="79"/>
      <c r="AA74" s="79"/>
      <c r="AB74" s="79"/>
    </row>
    <row r="75" spans="2:28" ht="12.75">
      <c r="B75" s="79"/>
      <c r="Y75" s="726"/>
      <c r="Z75" s="79"/>
      <c r="AA75" s="79"/>
      <c r="AB75" s="79"/>
    </row>
    <row r="76" spans="2:28" ht="12.75">
      <c r="B76" s="79"/>
      <c r="Y76" s="726"/>
      <c r="Z76" s="79"/>
      <c r="AA76" s="79"/>
      <c r="AB76" s="79"/>
    </row>
    <row r="83" spans="2:28" ht="12.75">
      <c r="B83" s="79"/>
      <c r="Y83" s="726"/>
      <c r="Z83" s="79"/>
      <c r="AA83" s="79"/>
      <c r="AB83" s="79"/>
    </row>
    <row r="86" spans="2:28" ht="12.75">
      <c r="B86" s="79"/>
      <c r="Y86" s="726"/>
      <c r="Z86" s="79"/>
      <c r="AA86" s="79"/>
      <c r="AB86" s="79"/>
    </row>
    <row r="87" spans="2:28" ht="12.75">
      <c r="B87" s="79"/>
      <c r="Y87" s="726"/>
      <c r="Z87" s="79"/>
      <c r="AA87" s="79"/>
      <c r="AB87" s="79"/>
    </row>
    <row r="88" spans="2:28" ht="12.75">
      <c r="B88" s="79"/>
      <c r="Y88" s="726"/>
      <c r="Z88" s="79"/>
      <c r="AA88" s="79"/>
      <c r="AB88" s="79"/>
    </row>
  </sheetData>
  <sheetProtection/>
  <mergeCells count="42">
    <mergeCell ref="U36:V36"/>
    <mergeCell ref="W37:X37"/>
    <mergeCell ref="A40:C40"/>
    <mergeCell ref="A42:C42"/>
    <mergeCell ref="A43:C43"/>
    <mergeCell ref="U37:V37"/>
    <mergeCell ref="S36:T36"/>
    <mergeCell ref="W36:X36"/>
    <mergeCell ref="M37:N37"/>
    <mergeCell ref="O37:P37"/>
    <mergeCell ref="A44:C44"/>
    <mergeCell ref="A32:C32"/>
    <mergeCell ref="E32:Y32"/>
    <mergeCell ref="A34:A39"/>
    <mergeCell ref="B34:B39"/>
    <mergeCell ref="C34:C35"/>
    <mergeCell ref="C36:C39"/>
    <mergeCell ref="M36:N36"/>
    <mergeCell ref="O36:P36"/>
    <mergeCell ref="Q36:R36"/>
    <mergeCell ref="Q37:R37"/>
    <mergeCell ref="S37:T37"/>
    <mergeCell ref="A30:C30"/>
    <mergeCell ref="A9:Y9"/>
    <mergeCell ref="A11:C11"/>
    <mergeCell ref="D11:AB11"/>
    <mergeCell ref="A13:C13"/>
    <mergeCell ref="E13:AB13"/>
    <mergeCell ref="A16:A28"/>
    <mergeCell ref="B16:B28"/>
    <mergeCell ref="C16:C26"/>
    <mergeCell ref="C27:C28"/>
    <mergeCell ref="A29:C29"/>
    <mergeCell ref="A6:Y6"/>
    <mergeCell ref="A7:Y7"/>
    <mergeCell ref="A8:Y8"/>
    <mergeCell ref="A1:C4"/>
    <mergeCell ref="AB1:AB4"/>
    <mergeCell ref="AA1:AA4"/>
    <mergeCell ref="D1:Y2"/>
    <mergeCell ref="D3:Y4"/>
    <mergeCell ref="A5:Y5"/>
  </mergeCells>
  <printOptions/>
  <pageMargins left="0.7" right="0.7" top="0.75" bottom="0.75" header="0.3" footer="0.3"/>
  <pageSetup horizontalDpi="600" verticalDpi="600" orientation="landscape" paperSize="9" scale="31" r:id="rId2"/>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AD107"/>
  <sheetViews>
    <sheetView view="pageBreakPreview" zoomScale="70" zoomScaleNormal="40" zoomScaleSheetLayoutView="70" zoomScalePageLayoutView="70" workbookViewId="0" topLeftCell="H63">
      <selection activeCell="AC73" sqref="AC73:AD73"/>
    </sheetView>
  </sheetViews>
  <sheetFormatPr defaultColWidth="6.8515625" defaultRowHeight="15"/>
  <cols>
    <col min="1" max="1" width="6.421875" style="359" hidden="1" customWidth="1"/>
    <col min="2" max="2" width="28.140625" style="301" bestFit="1" customWidth="1"/>
    <col min="3" max="3" width="35.421875" style="359" bestFit="1" customWidth="1"/>
    <col min="4" max="4" width="35.421875" style="359" customWidth="1"/>
    <col min="5" max="5" width="16.7109375" style="301" customWidth="1"/>
    <col min="6" max="6" width="10.28125" style="301" customWidth="1"/>
    <col min="7" max="7" width="25.140625" style="361" customWidth="1"/>
    <col min="8" max="8" width="18.7109375" style="301" customWidth="1"/>
    <col min="9" max="9" width="21.57421875" style="301" bestFit="1" customWidth="1"/>
    <col min="10" max="10" width="30.421875" style="301" customWidth="1"/>
    <col min="11" max="11" width="16.00390625" style="301" bestFit="1" customWidth="1"/>
    <col min="12" max="12" width="18.28125" style="301" bestFit="1" customWidth="1"/>
    <col min="13" max="13" width="6.8515625" style="301" customWidth="1"/>
    <col min="14" max="14" width="5.421875" style="301" customWidth="1"/>
    <col min="15" max="15" width="5.8515625" style="301" customWidth="1"/>
    <col min="16" max="16" width="6.8515625" style="301" customWidth="1"/>
    <col min="17" max="17" width="5.8515625" style="301" customWidth="1"/>
    <col min="18" max="18" width="5.421875" style="301" customWidth="1"/>
    <col min="19" max="19" width="5.28125" style="301" customWidth="1"/>
    <col min="20" max="20" width="5.8515625" style="301" customWidth="1"/>
    <col min="21" max="23" width="5.421875" style="301" customWidth="1"/>
    <col min="24" max="24" width="9.8515625" style="301" customWidth="1"/>
    <col min="25" max="25" width="14.421875" style="362" customWidth="1"/>
    <col min="26" max="26" width="28.8515625" style="363" customWidth="1"/>
    <col min="27" max="27" width="29.421875" style="364" customWidth="1"/>
    <col min="28" max="28" width="31.421875" style="301" bestFit="1" customWidth="1"/>
    <col min="29" max="29" width="24.28125" style="365" customWidth="1"/>
    <col min="30" max="30" width="22.28125" style="365" customWidth="1"/>
    <col min="31" max="188" width="11.421875" style="365" customWidth="1"/>
    <col min="189" max="189" width="6.421875" style="365" customWidth="1"/>
    <col min="190" max="190" width="30.140625" style="365" customWidth="1"/>
    <col min="191" max="191" width="24.421875" style="365" customWidth="1"/>
    <col min="192" max="192" width="35.421875" style="365" customWidth="1"/>
    <col min="193" max="193" width="16.8515625" style="365" customWidth="1"/>
    <col min="194" max="194" width="13.7109375" style="365" customWidth="1"/>
    <col min="195" max="195" width="27.7109375" style="365" customWidth="1"/>
    <col min="196" max="196" width="18.00390625" style="365" customWidth="1"/>
    <col min="197" max="197" width="11.8515625" style="365" bestFit="1" customWidth="1"/>
    <col min="198" max="198" width="39.140625" style="365" customWidth="1"/>
    <col min="199" max="199" width="11.8515625" style="365" bestFit="1" customWidth="1"/>
    <col min="200" max="200" width="18.28125" style="365" bestFit="1" customWidth="1"/>
    <col min="201" max="211" width="4.421875" style="365" customWidth="1"/>
    <col min="212" max="212" width="11.421875" style="365" customWidth="1"/>
    <col min="213" max="213" width="14.421875" style="365" customWidth="1"/>
    <col min="214" max="214" width="24.140625" style="365" bestFit="1" customWidth="1"/>
    <col min="215" max="215" width="29.421875" style="365" customWidth="1"/>
    <col min="216" max="216" width="24.421875" style="365" customWidth="1"/>
    <col min="217" max="226" width="0" style="365" hidden="1" customWidth="1"/>
    <col min="227" max="227" width="18.7109375" style="365" bestFit="1" customWidth="1"/>
    <col min="228" max="228" width="16.421875" style="365" bestFit="1" customWidth="1"/>
    <col min="229" max="229" width="12.57421875" style="365" bestFit="1" customWidth="1"/>
    <col min="230" max="230" width="20.57421875" style="365" bestFit="1" customWidth="1"/>
    <col min="231" max="231" width="18.8515625" style="365" bestFit="1" customWidth="1"/>
    <col min="232" max="232" width="21.57421875" style="365" bestFit="1" customWidth="1"/>
    <col min="233" max="233" width="19.28125" style="365" bestFit="1" customWidth="1"/>
    <col min="234" max="234" width="22.140625" style="365" bestFit="1" customWidth="1"/>
    <col min="235" max="240" width="0" style="365" hidden="1" customWidth="1"/>
    <col min="241" max="241" width="6.421875" style="365" customWidth="1"/>
    <col min="242" max="242" width="30.140625" style="365" customWidth="1"/>
    <col min="243" max="243" width="24.421875" style="365" customWidth="1"/>
    <col min="244" max="244" width="35.421875" style="365" customWidth="1"/>
    <col min="245" max="245" width="16.8515625" style="365" customWidth="1"/>
    <col min="246" max="246" width="13.7109375" style="365" customWidth="1"/>
    <col min="247" max="247" width="27.7109375" style="365" customWidth="1"/>
    <col min="248" max="248" width="18.00390625" style="365" customWidth="1"/>
    <col min="249" max="249" width="16.28125" style="365" customWidth="1"/>
    <col min="250" max="250" width="39.140625" style="365" customWidth="1"/>
    <col min="251" max="251" width="11.8515625" style="365" bestFit="1" customWidth="1"/>
    <col min="252" max="252" width="18.28125" style="365" bestFit="1" customWidth="1"/>
    <col min="253" max="253" width="6.8515625" style="365" customWidth="1"/>
    <col min="254" max="254" width="5.421875" style="365" customWidth="1"/>
    <col min="255" max="255" width="5.8515625" style="365" customWidth="1"/>
    <col min="256" max="16384" width="6.8515625" style="365" customWidth="1"/>
  </cols>
  <sheetData>
    <row r="1" spans="1:28" s="359" customFormat="1" ht="15" customHeight="1">
      <c r="A1" s="2342"/>
      <c r="B1" s="2343"/>
      <c r="C1" s="2344"/>
      <c r="D1" s="2348" t="s">
        <v>1551</v>
      </c>
      <c r="E1" s="2349"/>
      <c r="F1" s="2349"/>
      <c r="G1" s="2349"/>
      <c r="H1" s="2349"/>
      <c r="I1" s="2349"/>
      <c r="J1" s="2349"/>
      <c r="K1" s="2349"/>
      <c r="L1" s="2349"/>
      <c r="M1" s="2349"/>
      <c r="N1" s="2349"/>
      <c r="O1" s="2349"/>
      <c r="P1" s="2349"/>
      <c r="Q1" s="2349"/>
      <c r="R1" s="2349"/>
      <c r="S1" s="2349"/>
      <c r="T1" s="2349"/>
      <c r="U1" s="2349"/>
      <c r="V1" s="2349"/>
      <c r="W1" s="2349"/>
      <c r="X1" s="2349"/>
      <c r="Y1" s="2350"/>
      <c r="Z1" s="1020"/>
      <c r="AA1" s="2290" t="s">
        <v>1561</v>
      </c>
      <c r="AB1" s="2287" t="s">
        <v>1562</v>
      </c>
    </row>
    <row r="2" spans="1:28" s="359" customFormat="1" ht="20.25" customHeight="1" thickBot="1">
      <c r="A2" s="2345"/>
      <c r="B2" s="2346"/>
      <c r="C2" s="2347"/>
      <c r="D2" s="2351"/>
      <c r="E2" s="2352"/>
      <c r="F2" s="2352"/>
      <c r="G2" s="2352"/>
      <c r="H2" s="2352"/>
      <c r="I2" s="2352"/>
      <c r="J2" s="2352"/>
      <c r="K2" s="2352"/>
      <c r="L2" s="2352"/>
      <c r="M2" s="2352"/>
      <c r="N2" s="2352"/>
      <c r="O2" s="2352"/>
      <c r="P2" s="2352"/>
      <c r="Q2" s="2352"/>
      <c r="R2" s="2352"/>
      <c r="S2" s="2352"/>
      <c r="T2" s="2352"/>
      <c r="U2" s="2352"/>
      <c r="V2" s="2352"/>
      <c r="W2" s="2352"/>
      <c r="X2" s="2352"/>
      <c r="Y2" s="2353"/>
      <c r="Z2" s="751"/>
      <c r="AA2" s="2288"/>
      <c r="AB2" s="2288"/>
    </row>
    <row r="3" spans="1:28" s="359" customFormat="1" ht="19.5" customHeight="1">
      <c r="A3" s="2345"/>
      <c r="B3" s="2346"/>
      <c r="C3" s="2347"/>
      <c r="D3" s="2348" t="s">
        <v>1</v>
      </c>
      <c r="E3" s="2349"/>
      <c r="F3" s="2349"/>
      <c r="G3" s="2349"/>
      <c r="H3" s="2349"/>
      <c r="I3" s="2349"/>
      <c r="J3" s="2349"/>
      <c r="K3" s="2349"/>
      <c r="L3" s="2349"/>
      <c r="M3" s="2349"/>
      <c r="N3" s="2349"/>
      <c r="O3" s="2349"/>
      <c r="P3" s="2349"/>
      <c r="Q3" s="2349"/>
      <c r="R3" s="2349"/>
      <c r="S3" s="2349"/>
      <c r="T3" s="2349"/>
      <c r="U3" s="2349"/>
      <c r="V3" s="2349"/>
      <c r="W3" s="2349"/>
      <c r="X3" s="2349"/>
      <c r="Y3" s="2350"/>
      <c r="Z3" s="1020"/>
      <c r="AA3" s="2288"/>
      <c r="AB3" s="2288"/>
    </row>
    <row r="4" spans="1:28" s="359" customFormat="1" ht="21.75" customHeight="1" thickBot="1">
      <c r="A4" s="2345"/>
      <c r="B4" s="2346"/>
      <c r="C4" s="2347"/>
      <c r="D4" s="2351"/>
      <c r="E4" s="2352"/>
      <c r="F4" s="2352"/>
      <c r="G4" s="2352"/>
      <c r="H4" s="2352"/>
      <c r="I4" s="2352"/>
      <c r="J4" s="2352"/>
      <c r="K4" s="2352"/>
      <c r="L4" s="2352"/>
      <c r="M4" s="2352"/>
      <c r="N4" s="2352"/>
      <c r="O4" s="2352"/>
      <c r="P4" s="2352"/>
      <c r="Q4" s="2352"/>
      <c r="R4" s="2352"/>
      <c r="S4" s="2352"/>
      <c r="T4" s="2352"/>
      <c r="U4" s="2352"/>
      <c r="V4" s="2352"/>
      <c r="W4" s="2352"/>
      <c r="X4" s="2352"/>
      <c r="Y4" s="2353"/>
      <c r="Z4" s="752"/>
      <c r="AA4" s="2289"/>
      <c r="AB4" s="2289"/>
    </row>
    <row r="5" spans="1:28" s="359" customFormat="1" ht="20.25" customHeight="1">
      <c r="A5" s="2335" t="s">
        <v>2</v>
      </c>
      <c r="B5" s="2336"/>
      <c r="C5" s="2336"/>
      <c r="D5" s="2337"/>
      <c r="E5" s="2337"/>
      <c r="F5" s="2337"/>
      <c r="G5" s="2337"/>
      <c r="H5" s="2337"/>
      <c r="I5" s="2337"/>
      <c r="J5" s="2337"/>
      <c r="K5" s="2337"/>
      <c r="L5" s="2337"/>
      <c r="M5" s="2337"/>
      <c r="N5" s="2337"/>
      <c r="O5" s="2337"/>
      <c r="P5" s="2337"/>
      <c r="Q5" s="2337"/>
      <c r="R5" s="2337"/>
      <c r="S5" s="2337"/>
      <c r="T5" s="2337"/>
      <c r="U5" s="2337"/>
      <c r="V5" s="2337"/>
      <c r="W5" s="2337"/>
      <c r="X5" s="2337"/>
      <c r="Y5" s="2337"/>
      <c r="Z5" s="2336"/>
      <c r="AA5" s="2337"/>
      <c r="AB5" s="2338"/>
    </row>
    <row r="6" spans="1:28" s="359" customFormat="1" ht="15.75" customHeight="1">
      <c r="A6" s="2339" t="s">
        <v>3</v>
      </c>
      <c r="B6" s="2340"/>
      <c r="C6" s="2340"/>
      <c r="D6" s="2340"/>
      <c r="E6" s="2340"/>
      <c r="F6" s="2340"/>
      <c r="G6" s="2340"/>
      <c r="H6" s="2340"/>
      <c r="I6" s="2340"/>
      <c r="J6" s="2340"/>
      <c r="K6" s="2340"/>
      <c r="L6" s="2340"/>
      <c r="M6" s="2340"/>
      <c r="N6" s="2340"/>
      <c r="O6" s="2340"/>
      <c r="P6" s="2340"/>
      <c r="Q6" s="2340"/>
      <c r="R6" s="2340"/>
      <c r="S6" s="2340"/>
      <c r="T6" s="2340"/>
      <c r="U6" s="2340"/>
      <c r="V6" s="2340"/>
      <c r="W6" s="2340"/>
      <c r="X6" s="2340"/>
      <c r="Y6" s="2340"/>
      <c r="Z6" s="2340"/>
      <c r="AA6" s="2340"/>
      <c r="AB6" s="2341"/>
    </row>
    <row r="7" spans="1:28" s="359" customFormat="1" ht="15.75" customHeight="1">
      <c r="A7" s="2339"/>
      <c r="B7" s="2340"/>
      <c r="C7" s="2340"/>
      <c r="D7" s="2340"/>
      <c r="E7" s="2340"/>
      <c r="F7" s="2340"/>
      <c r="G7" s="2340"/>
      <c r="H7" s="2340"/>
      <c r="I7" s="2340"/>
      <c r="J7" s="2340"/>
      <c r="K7" s="2340"/>
      <c r="L7" s="2340"/>
      <c r="M7" s="2340"/>
      <c r="N7" s="2340"/>
      <c r="O7" s="2340"/>
      <c r="P7" s="2340"/>
      <c r="Q7" s="2340"/>
      <c r="R7" s="2340"/>
      <c r="S7" s="2340"/>
      <c r="T7" s="2340"/>
      <c r="U7" s="2340"/>
      <c r="V7" s="2340"/>
      <c r="W7" s="2340"/>
      <c r="X7" s="2340"/>
      <c r="Y7" s="2340"/>
      <c r="Z7" s="2340"/>
      <c r="AA7" s="2340"/>
      <c r="AB7" s="2341"/>
    </row>
    <row r="8" spans="1:28" s="359" customFormat="1" ht="15.75" customHeight="1">
      <c r="A8" s="2339" t="s">
        <v>4</v>
      </c>
      <c r="B8" s="2340"/>
      <c r="C8" s="2340"/>
      <c r="D8" s="2340"/>
      <c r="E8" s="2340"/>
      <c r="F8" s="2340"/>
      <c r="G8" s="2340"/>
      <c r="H8" s="2340"/>
      <c r="I8" s="2340"/>
      <c r="J8" s="2340"/>
      <c r="K8" s="2340"/>
      <c r="L8" s="2340"/>
      <c r="M8" s="2340"/>
      <c r="N8" s="2340"/>
      <c r="O8" s="2340"/>
      <c r="P8" s="2340"/>
      <c r="Q8" s="2340"/>
      <c r="R8" s="2340"/>
      <c r="S8" s="2340"/>
      <c r="T8" s="2340"/>
      <c r="U8" s="2340"/>
      <c r="V8" s="2340"/>
      <c r="W8" s="2340"/>
      <c r="X8" s="2340"/>
      <c r="Y8" s="2340"/>
      <c r="Z8" s="2340"/>
      <c r="AA8" s="2340"/>
      <c r="AB8" s="2341"/>
    </row>
    <row r="9" spans="1:28" s="359" customFormat="1" ht="15.75" customHeight="1">
      <c r="A9" s="2339" t="s">
        <v>1563</v>
      </c>
      <c r="B9" s="2340"/>
      <c r="C9" s="2340"/>
      <c r="D9" s="2340"/>
      <c r="E9" s="2340"/>
      <c r="F9" s="2340"/>
      <c r="G9" s="2340"/>
      <c r="H9" s="2340"/>
      <c r="I9" s="2340"/>
      <c r="J9" s="2340"/>
      <c r="K9" s="2340"/>
      <c r="L9" s="2340"/>
      <c r="M9" s="2340"/>
      <c r="N9" s="2340"/>
      <c r="O9" s="2340"/>
      <c r="P9" s="2340"/>
      <c r="Q9" s="2340"/>
      <c r="R9" s="2340"/>
      <c r="S9" s="2340"/>
      <c r="T9" s="2340"/>
      <c r="U9" s="2340"/>
      <c r="V9" s="2340"/>
      <c r="W9" s="2340"/>
      <c r="X9" s="2340"/>
      <c r="Y9" s="2340"/>
      <c r="Z9" s="2340"/>
      <c r="AA9" s="2340"/>
      <c r="AB9" s="2341"/>
    </row>
    <row r="10" spans="1:28" s="359" customFormat="1" ht="6.75" customHeight="1" thickBot="1">
      <c r="A10" s="290"/>
      <c r="B10" s="291"/>
      <c r="C10" s="292"/>
      <c r="D10" s="292"/>
      <c r="E10" s="291"/>
      <c r="F10" s="293"/>
      <c r="G10" s="294"/>
      <c r="H10" s="291"/>
      <c r="I10" s="295"/>
      <c r="J10" s="291"/>
      <c r="K10" s="296"/>
      <c r="L10" s="296"/>
      <c r="M10" s="291"/>
      <c r="N10" s="291"/>
      <c r="O10" s="291"/>
      <c r="P10" s="291"/>
      <c r="Q10" s="291"/>
      <c r="R10" s="291"/>
      <c r="S10" s="291"/>
      <c r="T10" s="291"/>
      <c r="U10" s="291"/>
      <c r="V10" s="291"/>
      <c r="W10" s="291"/>
      <c r="X10" s="291"/>
      <c r="Y10" s="297"/>
      <c r="Z10" s="298"/>
      <c r="AA10" s="299"/>
      <c r="AB10" s="1021"/>
    </row>
    <row r="11" spans="1:28" s="300" customFormat="1" ht="29.25" customHeight="1" thickBot="1">
      <c r="A11" s="2357" t="s">
        <v>5</v>
      </c>
      <c r="B11" s="2357"/>
      <c r="C11" s="2357"/>
      <c r="D11" s="1022"/>
      <c r="E11" s="2358" t="s">
        <v>1307</v>
      </c>
      <c r="F11" s="2359"/>
      <c r="G11" s="2359"/>
      <c r="H11" s="2359"/>
      <c r="I11" s="2359"/>
      <c r="J11" s="2359"/>
      <c r="K11" s="2359"/>
      <c r="L11" s="2359"/>
      <c r="M11" s="2359"/>
      <c r="N11" s="2359"/>
      <c r="O11" s="2359"/>
      <c r="P11" s="2359"/>
      <c r="Q11" s="2359"/>
      <c r="R11" s="2359"/>
      <c r="S11" s="2359"/>
      <c r="T11" s="2359"/>
      <c r="U11" s="2359"/>
      <c r="V11" s="2359"/>
      <c r="W11" s="2359"/>
      <c r="X11" s="2359"/>
      <c r="Y11" s="2359"/>
      <c r="Z11" s="2359"/>
      <c r="AA11" s="2359"/>
      <c r="AB11" s="2360"/>
    </row>
    <row r="12" spans="1:28" s="292" customFormat="1" ht="9.75" customHeight="1" thickBot="1">
      <c r="A12" s="290"/>
      <c r="B12" s="291"/>
      <c r="E12" s="291"/>
      <c r="F12" s="293"/>
      <c r="G12" s="294"/>
      <c r="H12" s="291"/>
      <c r="I12" s="295"/>
      <c r="J12" s="291"/>
      <c r="K12" s="296"/>
      <c r="L12" s="296"/>
      <c r="M12" s="291"/>
      <c r="N12" s="291"/>
      <c r="O12" s="291"/>
      <c r="P12" s="291"/>
      <c r="Q12" s="291"/>
      <c r="R12" s="291"/>
      <c r="S12" s="291"/>
      <c r="T12" s="291"/>
      <c r="U12" s="291"/>
      <c r="V12" s="291"/>
      <c r="W12" s="291"/>
      <c r="X12" s="291"/>
      <c r="Y12" s="297"/>
      <c r="Z12" s="298"/>
      <c r="AA12" s="299"/>
      <c r="AB12" s="1021"/>
    </row>
    <row r="13" spans="1:28" s="301" customFormat="1" ht="21" customHeight="1" thickBot="1">
      <c r="A13" s="2361" t="s">
        <v>7</v>
      </c>
      <c r="B13" s="2362"/>
      <c r="C13" s="2362"/>
      <c r="D13" s="1023"/>
      <c r="E13" s="2363" t="s">
        <v>290</v>
      </c>
      <c r="F13" s="2364"/>
      <c r="G13" s="2364"/>
      <c r="H13" s="2364"/>
      <c r="I13" s="2364"/>
      <c r="J13" s="2364"/>
      <c r="K13" s="2364"/>
      <c r="L13" s="2364"/>
      <c r="M13" s="2364"/>
      <c r="N13" s="2364"/>
      <c r="O13" s="2364"/>
      <c r="P13" s="2364"/>
      <c r="Q13" s="2364"/>
      <c r="R13" s="2364"/>
      <c r="S13" s="2364"/>
      <c r="T13" s="2364"/>
      <c r="U13" s="2364"/>
      <c r="V13" s="2364"/>
      <c r="W13" s="2364"/>
      <c r="X13" s="2364"/>
      <c r="Y13" s="2364"/>
      <c r="Z13" s="2364"/>
      <c r="AA13" s="2364"/>
      <c r="AB13" s="2365"/>
    </row>
    <row r="14" spans="1:28" s="360" customFormat="1" ht="8.25" customHeight="1" thickBot="1">
      <c r="A14" s="302"/>
      <c r="B14" s="303"/>
      <c r="C14" s="304"/>
      <c r="D14" s="304"/>
      <c r="E14" s="304"/>
      <c r="F14" s="305"/>
      <c r="G14" s="304"/>
      <c r="H14" s="304"/>
      <c r="I14" s="306"/>
      <c r="J14" s="304"/>
      <c r="K14" s="307"/>
      <c r="L14" s="307"/>
      <c r="M14" s="304"/>
      <c r="N14" s="304"/>
      <c r="O14" s="304"/>
      <c r="P14" s="304"/>
      <c r="Q14" s="304"/>
      <c r="R14" s="304"/>
      <c r="S14" s="304"/>
      <c r="T14" s="304"/>
      <c r="U14" s="304"/>
      <c r="V14" s="304"/>
      <c r="W14" s="304"/>
      <c r="X14" s="304"/>
      <c r="Y14" s="727"/>
      <c r="Z14" s="308"/>
      <c r="AA14" s="309"/>
      <c r="AB14" s="1024"/>
    </row>
    <row r="15" spans="1:30" s="310" customFormat="1" ht="64.5" customHeight="1" thickBot="1">
      <c r="A15" s="1025" t="s">
        <v>9</v>
      </c>
      <c r="B15" s="1026" t="s">
        <v>10</v>
      </c>
      <c r="C15" s="1025" t="s">
        <v>11</v>
      </c>
      <c r="D15" s="1025" t="s">
        <v>110</v>
      </c>
      <c r="E15" s="1027" t="s">
        <v>13</v>
      </c>
      <c r="F15" s="1028" t="s">
        <v>14</v>
      </c>
      <c r="G15" s="1029" t="s">
        <v>15</v>
      </c>
      <c r="H15" s="1029" t="s">
        <v>16</v>
      </c>
      <c r="I15" s="1030" t="s">
        <v>17</v>
      </c>
      <c r="J15" s="1029" t="s">
        <v>86</v>
      </c>
      <c r="K15" s="1029" t="s">
        <v>19</v>
      </c>
      <c r="L15" s="1029" t="s">
        <v>20</v>
      </c>
      <c r="M15" s="1031" t="s">
        <v>21</v>
      </c>
      <c r="N15" s="1031" t="s">
        <v>22</v>
      </c>
      <c r="O15" s="1031" t="s">
        <v>23</v>
      </c>
      <c r="P15" s="1031" t="s">
        <v>24</v>
      </c>
      <c r="Q15" s="1031" t="s">
        <v>25</v>
      </c>
      <c r="R15" s="1031" t="s">
        <v>26</v>
      </c>
      <c r="S15" s="1031" t="s">
        <v>27</v>
      </c>
      <c r="T15" s="1031" t="s">
        <v>28</v>
      </c>
      <c r="U15" s="1031" t="s">
        <v>29</v>
      </c>
      <c r="V15" s="1031" t="s">
        <v>30</v>
      </c>
      <c r="W15" s="1031" t="s">
        <v>31</v>
      </c>
      <c r="X15" s="1031" t="s">
        <v>32</v>
      </c>
      <c r="Y15" s="1032" t="s">
        <v>33</v>
      </c>
      <c r="Z15" s="1033" t="s">
        <v>318</v>
      </c>
      <c r="AA15" s="1034" t="s">
        <v>1549</v>
      </c>
      <c r="AB15" s="1035" t="s">
        <v>87</v>
      </c>
      <c r="AC15" s="1812" t="s">
        <v>1774</v>
      </c>
      <c r="AD15" s="1812" t="s">
        <v>1775</v>
      </c>
    </row>
    <row r="16" spans="1:30" s="317" customFormat="1" ht="56.25" customHeight="1">
      <c r="A16" s="2366">
        <v>1</v>
      </c>
      <c r="B16" s="2366" t="s">
        <v>1306</v>
      </c>
      <c r="C16" s="2369" t="s">
        <v>1305</v>
      </c>
      <c r="D16" s="574" t="s">
        <v>1304</v>
      </c>
      <c r="E16" s="311" t="s">
        <v>166</v>
      </c>
      <c r="F16" s="311">
        <v>1</v>
      </c>
      <c r="G16" s="312" t="s">
        <v>1303</v>
      </c>
      <c r="H16" s="312" t="s">
        <v>1759</v>
      </c>
      <c r="I16" s="313">
        <v>0.2</v>
      </c>
      <c r="J16" s="311" t="s">
        <v>1302</v>
      </c>
      <c r="K16" s="314">
        <v>42765</v>
      </c>
      <c r="L16" s="314">
        <v>43099</v>
      </c>
      <c r="M16" s="557"/>
      <c r="N16" s="557">
        <v>1</v>
      </c>
      <c r="O16" s="557"/>
      <c r="P16" s="557"/>
      <c r="Q16" s="557"/>
      <c r="R16" s="557"/>
      <c r="S16" s="557"/>
      <c r="T16" s="557"/>
      <c r="U16" s="558"/>
      <c r="V16" s="558"/>
      <c r="W16" s="558"/>
      <c r="X16" s="558"/>
      <c r="Y16" s="728">
        <f aca="true" t="shared" si="0" ref="Y16:Y24">SUM(M16:X16)</f>
        <v>1</v>
      </c>
      <c r="Z16" s="315">
        <v>0</v>
      </c>
      <c r="AA16" s="316"/>
      <c r="AB16" s="1775"/>
      <c r="AC16" s="1883" t="s">
        <v>76</v>
      </c>
      <c r="AD16" s="1883">
        <v>1</v>
      </c>
    </row>
    <row r="17" spans="1:30" s="317" customFormat="1" ht="105" customHeight="1">
      <c r="A17" s="2367"/>
      <c r="B17" s="2367"/>
      <c r="C17" s="2370"/>
      <c r="D17" s="574" t="s">
        <v>1301</v>
      </c>
      <c r="E17" s="311" t="s">
        <v>166</v>
      </c>
      <c r="F17" s="311">
        <v>4</v>
      </c>
      <c r="G17" s="312" t="s">
        <v>1300</v>
      </c>
      <c r="H17" s="312" t="s">
        <v>1759</v>
      </c>
      <c r="I17" s="313">
        <v>0.1</v>
      </c>
      <c r="J17" s="311" t="s">
        <v>1299</v>
      </c>
      <c r="K17" s="314">
        <v>42765</v>
      </c>
      <c r="L17" s="314">
        <v>43099</v>
      </c>
      <c r="M17" s="557"/>
      <c r="N17" s="557">
        <v>1</v>
      </c>
      <c r="O17" s="557"/>
      <c r="P17" s="557">
        <v>1</v>
      </c>
      <c r="Q17" s="557"/>
      <c r="R17" s="557">
        <v>1</v>
      </c>
      <c r="S17" s="557"/>
      <c r="T17" s="557">
        <v>1</v>
      </c>
      <c r="U17" s="558"/>
      <c r="V17" s="558">
        <v>1</v>
      </c>
      <c r="W17" s="558"/>
      <c r="X17" s="558">
        <v>1</v>
      </c>
      <c r="Y17" s="728">
        <f t="shared" si="0"/>
        <v>6</v>
      </c>
      <c r="Z17" s="315">
        <v>0</v>
      </c>
      <c r="AA17" s="316"/>
      <c r="AB17" s="1775"/>
      <c r="AC17" s="1883">
        <v>1</v>
      </c>
      <c r="AD17" s="1883">
        <v>1</v>
      </c>
    </row>
    <row r="18" spans="1:30" s="323" customFormat="1" ht="105" customHeight="1" thickBot="1">
      <c r="A18" s="2367"/>
      <c r="B18" s="2367"/>
      <c r="C18" s="2371"/>
      <c r="D18" s="575" t="s">
        <v>1298</v>
      </c>
      <c r="E18" s="318" t="s">
        <v>150</v>
      </c>
      <c r="F18" s="318">
        <v>12</v>
      </c>
      <c r="G18" s="319" t="s">
        <v>1297</v>
      </c>
      <c r="H18" s="319" t="s">
        <v>1760</v>
      </c>
      <c r="I18" s="320">
        <v>0.1</v>
      </c>
      <c r="J18" s="318" t="s">
        <v>1296</v>
      </c>
      <c r="K18" s="314">
        <v>42765</v>
      </c>
      <c r="L18" s="314">
        <v>43099</v>
      </c>
      <c r="M18" s="557">
        <v>1</v>
      </c>
      <c r="N18" s="557">
        <v>1</v>
      </c>
      <c r="O18" s="557">
        <v>1</v>
      </c>
      <c r="P18" s="557">
        <v>1</v>
      </c>
      <c r="Q18" s="557">
        <v>1</v>
      </c>
      <c r="R18" s="557">
        <v>1</v>
      </c>
      <c r="S18" s="557">
        <v>1</v>
      </c>
      <c r="T18" s="557">
        <v>1</v>
      </c>
      <c r="U18" s="558">
        <v>1</v>
      </c>
      <c r="V18" s="558">
        <v>1</v>
      </c>
      <c r="W18" s="558">
        <v>1</v>
      </c>
      <c r="X18" s="558">
        <v>1</v>
      </c>
      <c r="Y18" s="728">
        <f t="shared" si="0"/>
        <v>12</v>
      </c>
      <c r="Z18" s="321">
        <v>0</v>
      </c>
      <c r="AA18" s="322"/>
      <c r="AB18" s="1776"/>
      <c r="AC18" s="1883">
        <v>1</v>
      </c>
      <c r="AD18" s="1883">
        <v>1</v>
      </c>
    </row>
    <row r="19" spans="1:30" s="317" customFormat="1" ht="71.25" customHeight="1">
      <c r="A19" s="2367"/>
      <c r="B19" s="2367"/>
      <c r="C19" s="2369" t="s">
        <v>1295</v>
      </c>
      <c r="D19" s="574" t="s">
        <v>1294</v>
      </c>
      <c r="E19" s="311" t="s">
        <v>66</v>
      </c>
      <c r="F19" s="311">
        <v>1</v>
      </c>
      <c r="G19" s="312" t="s">
        <v>364</v>
      </c>
      <c r="H19" s="312" t="s">
        <v>1278</v>
      </c>
      <c r="I19" s="313">
        <v>0.1</v>
      </c>
      <c r="J19" s="311" t="s">
        <v>1293</v>
      </c>
      <c r="K19" s="314">
        <v>42765</v>
      </c>
      <c r="L19" s="314">
        <v>43099</v>
      </c>
      <c r="M19" s="557">
        <v>1</v>
      </c>
      <c r="N19" s="557"/>
      <c r="O19" s="557"/>
      <c r="P19" s="557"/>
      <c r="Q19" s="557"/>
      <c r="R19" s="557"/>
      <c r="S19" s="557"/>
      <c r="T19" s="557"/>
      <c r="U19" s="558"/>
      <c r="V19" s="558"/>
      <c r="W19" s="558"/>
      <c r="X19" s="558"/>
      <c r="Y19" s="728">
        <f t="shared" si="0"/>
        <v>1</v>
      </c>
      <c r="Z19" s="315">
        <v>0</v>
      </c>
      <c r="AA19" s="316"/>
      <c r="AB19" s="1775"/>
      <c r="AC19" s="1883" t="s">
        <v>76</v>
      </c>
      <c r="AD19" s="1883">
        <v>1</v>
      </c>
    </row>
    <row r="20" spans="1:30" s="317" customFormat="1" ht="56.25" customHeight="1">
      <c r="A20" s="2367"/>
      <c r="B20" s="2367"/>
      <c r="C20" s="2370"/>
      <c r="D20" s="574" t="s">
        <v>1292</v>
      </c>
      <c r="E20" s="311" t="s">
        <v>1284</v>
      </c>
      <c r="F20" s="311">
        <v>1</v>
      </c>
      <c r="G20" s="312" t="s">
        <v>1283</v>
      </c>
      <c r="H20" s="312" t="s">
        <v>1278</v>
      </c>
      <c r="I20" s="313">
        <v>0.1</v>
      </c>
      <c r="J20" s="311" t="s">
        <v>1291</v>
      </c>
      <c r="K20" s="314">
        <v>42765</v>
      </c>
      <c r="L20" s="314">
        <v>43099</v>
      </c>
      <c r="M20" s="557">
        <v>1</v>
      </c>
      <c r="N20" s="557"/>
      <c r="O20" s="557"/>
      <c r="P20" s="557"/>
      <c r="Q20" s="557"/>
      <c r="R20" s="557"/>
      <c r="S20" s="557"/>
      <c r="T20" s="557"/>
      <c r="U20" s="558"/>
      <c r="V20" s="558"/>
      <c r="W20" s="558"/>
      <c r="X20" s="558"/>
      <c r="Y20" s="728">
        <f t="shared" si="0"/>
        <v>1</v>
      </c>
      <c r="Z20" s="315">
        <v>0</v>
      </c>
      <c r="AA20" s="316"/>
      <c r="AB20" s="1775"/>
      <c r="AC20" s="1883" t="s">
        <v>76</v>
      </c>
      <c r="AD20" s="1883">
        <v>1</v>
      </c>
    </row>
    <row r="21" spans="1:30" s="317" customFormat="1" ht="85.5" customHeight="1">
      <c r="A21" s="2367"/>
      <c r="B21" s="2367"/>
      <c r="C21" s="2370"/>
      <c r="D21" s="574" t="s">
        <v>1689</v>
      </c>
      <c r="E21" s="311" t="s">
        <v>1290</v>
      </c>
      <c r="F21" s="311">
        <v>10</v>
      </c>
      <c r="G21" s="312" t="s">
        <v>1283</v>
      </c>
      <c r="H21" s="312" t="s">
        <v>1278</v>
      </c>
      <c r="I21" s="313">
        <v>0.1</v>
      </c>
      <c r="J21" s="311" t="s">
        <v>1289</v>
      </c>
      <c r="K21" s="314">
        <v>42765</v>
      </c>
      <c r="L21" s="314">
        <v>43099</v>
      </c>
      <c r="M21" s="557"/>
      <c r="N21" s="557">
        <v>1</v>
      </c>
      <c r="O21" s="557">
        <v>1</v>
      </c>
      <c r="P21" s="557">
        <v>1</v>
      </c>
      <c r="Q21" s="557">
        <v>1</v>
      </c>
      <c r="R21" s="557">
        <v>1</v>
      </c>
      <c r="S21" s="557">
        <v>1</v>
      </c>
      <c r="T21" s="557">
        <v>1</v>
      </c>
      <c r="U21" s="558">
        <v>1</v>
      </c>
      <c r="V21" s="558">
        <v>1</v>
      </c>
      <c r="W21" s="558">
        <v>1</v>
      </c>
      <c r="X21" s="558"/>
      <c r="Y21" s="728">
        <f t="shared" si="0"/>
        <v>10</v>
      </c>
      <c r="Z21" s="315">
        <v>0</v>
      </c>
      <c r="AA21" s="316"/>
      <c r="AB21" s="1775"/>
      <c r="AC21" s="1883">
        <v>1</v>
      </c>
      <c r="AD21" s="1883">
        <v>1</v>
      </c>
    </row>
    <row r="22" spans="1:30" s="317" customFormat="1" ht="59.25" customHeight="1">
      <c r="A22" s="2367"/>
      <c r="B22" s="2367"/>
      <c r="C22" s="2370"/>
      <c r="D22" s="574" t="s">
        <v>1288</v>
      </c>
      <c r="E22" s="311" t="s">
        <v>414</v>
      </c>
      <c r="F22" s="311">
        <v>10</v>
      </c>
      <c r="G22" s="312" t="s">
        <v>1287</v>
      </c>
      <c r="H22" s="312" t="s">
        <v>1278</v>
      </c>
      <c r="I22" s="313">
        <v>0.1</v>
      </c>
      <c r="J22" s="311" t="s">
        <v>1286</v>
      </c>
      <c r="K22" s="314">
        <v>42765</v>
      </c>
      <c r="L22" s="314">
        <v>43099</v>
      </c>
      <c r="M22" s="557"/>
      <c r="N22" s="557">
        <v>1</v>
      </c>
      <c r="O22" s="557">
        <v>1</v>
      </c>
      <c r="P22" s="557">
        <v>1</v>
      </c>
      <c r="Q22" s="557">
        <v>1</v>
      </c>
      <c r="R22" s="557">
        <v>1</v>
      </c>
      <c r="S22" s="557">
        <v>1</v>
      </c>
      <c r="T22" s="557">
        <v>1</v>
      </c>
      <c r="U22" s="558">
        <v>1</v>
      </c>
      <c r="V22" s="558">
        <v>1</v>
      </c>
      <c r="W22" s="558">
        <v>1</v>
      </c>
      <c r="X22" s="558"/>
      <c r="Y22" s="728">
        <f t="shared" si="0"/>
        <v>10</v>
      </c>
      <c r="Z22" s="315">
        <v>0</v>
      </c>
      <c r="AA22" s="316"/>
      <c r="AB22" s="1775"/>
      <c r="AC22" s="1883">
        <v>1</v>
      </c>
      <c r="AD22" s="1883">
        <v>1</v>
      </c>
    </row>
    <row r="23" spans="1:30" s="317" customFormat="1" ht="68.25" customHeight="1">
      <c r="A23" s="2367"/>
      <c r="B23" s="2367"/>
      <c r="C23" s="2370"/>
      <c r="D23" s="574" t="s">
        <v>1285</v>
      </c>
      <c r="E23" s="311" t="s">
        <v>1284</v>
      </c>
      <c r="F23" s="311">
        <v>1</v>
      </c>
      <c r="G23" s="312" t="s">
        <v>1283</v>
      </c>
      <c r="H23" s="312" t="s">
        <v>1278</v>
      </c>
      <c r="I23" s="313">
        <v>0.1</v>
      </c>
      <c r="J23" s="311" t="s">
        <v>1282</v>
      </c>
      <c r="K23" s="314">
        <v>42765</v>
      </c>
      <c r="L23" s="314">
        <v>43099</v>
      </c>
      <c r="M23" s="557"/>
      <c r="N23" s="557"/>
      <c r="O23" s="557"/>
      <c r="P23" s="557"/>
      <c r="Q23" s="557"/>
      <c r="R23" s="557"/>
      <c r="S23" s="557"/>
      <c r="T23" s="557"/>
      <c r="U23" s="558"/>
      <c r="V23" s="558"/>
      <c r="W23" s="558"/>
      <c r="X23" s="558">
        <v>1</v>
      </c>
      <c r="Y23" s="728">
        <f t="shared" si="0"/>
        <v>1</v>
      </c>
      <c r="Z23" s="315">
        <v>0</v>
      </c>
      <c r="AA23" s="316"/>
      <c r="AB23" s="1775"/>
      <c r="AC23" s="1883">
        <v>1</v>
      </c>
      <c r="AD23" s="1883">
        <v>1</v>
      </c>
    </row>
    <row r="24" spans="1:30" s="317" customFormat="1" ht="66" customHeight="1" thickBot="1">
      <c r="A24" s="2368"/>
      <c r="B24" s="2368"/>
      <c r="C24" s="2371"/>
      <c r="D24" s="574" t="s">
        <v>1281</v>
      </c>
      <c r="E24" s="311" t="s">
        <v>1280</v>
      </c>
      <c r="F24" s="311">
        <v>1</v>
      </c>
      <c r="G24" s="312" t="s">
        <v>1279</v>
      </c>
      <c r="H24" s="312" t="s">
        <v>1278</v>
      </c>
      <c r="I24" s="313">
        <v>0.1</v>
      </c>
      <c r="J24" s="311" t="s">
        <v>1277</v>
      </c>
      <c r="K24" s="314">
        <v>42765</v>
      </c>
      <c r="L24" s="314">
        <v>43099</v>
      </c>
      <c r="M24" s="557">
        <v>1</v>
      </c>
      <c r="N24" s="557"/>
      <c r="O24" s="557"/>
      <c r="P24" s="557"/>
      <c r="Q24" s="557"/>
      <c r="R24" s="557"/>
      <c r="S24" s="557"/>
      <c r="T24" s="557"/>
      <c r="U24" s="558"/>
      <c r="V24" s="558"/>
      <c r="W24" s="558"/>
      <c r="X24" s="558"/>
      <c r="Y24" s="728">
        <f t="shared" si="0"/>
        <v>1</v>
      </c>
      <c r="Z24" s="315">
        <v>0</v>
      </c>
      <c r="AA24" s="316"/>
      <c r="AB24" s="1775"/>
      <c r="AC24" s="1883" t="s">
        <v>76</v>
      </c>
      <c r="AD24" s="1883">
        <v>1</v>
      </c>
    </row>
    <row r="25" spans="1:30" s="330" customFormat="1" ht="19.5" customHeight="1" thickBot="1">
      <c r="A25" s="2354" t="s">
        <v>73</v>
      </c>
      <c r="B25" s="2355"/>
      <c r="C25" s="2356"/>
      <c r="D25" s="367"/>
      <c r="E25" s="324"/>
      <c r="F25" s="324"/>
      <c r="G25" s="325"/>
      <c r="H25" s="324"/>
      <c r="I25" s="326">
        <f>SUM(I16:I24)</f>
        <v>0.9999999999999999</v>
      </c>
      <c r="J25" s="324"/>
      <c r="K25" s="324"/>
      <c r="L25" s="324"/>
      <c r="M25" s="324"/>
      <c r="N25" s="324"/>
      <c r="O25" s="324"/>
      <c r="P25" s="324"/>
      <c r="Q25" s="324"/>
      <c r="R25" s="324"/>
      <c r="S25" s="324"/>
      <c r="T25" s="324"/>
      <c r="U25" s="324"/>
      <c r="V25" s="324"/>
      <c r="W25" s="324"/>
      <c r="X25" s="324"/>
      <c r="Y25" s="327"/>
      <c r="Z25" s="328">
        <f>SUM(Z16:Z24)</f>
        <v>0</v>
      </c>
      <c r="AA25" s="329">
        <f>SUM(AA16:AA24)</f>
        <v>0</v>
      </c>
      <c r="AB25" s="1036"/>
      <c r="AC25" s="1884">
        <f>AVERAGE(AC16:AC24)</f>
        <v>1</v>
      </c>
      <c r="AD25" s="1884">
        <f>AVERAGE(AD16:AD24)</f>
        <v>1</v>
      </c>
    </row>
    <row r="26" spans="1:30" s="317" customFormat="1" ht="96.75" customHeight="1">
      <c r="A26" s="2372">
        <v>2</v>
      </c>
      <c r="B26" s="2372" t="s">
        <v>1276</v>
      </c>
      <c r="C26" s="2375" t="s">
        <v>1275</v>
      </c>
      <c r="D26" s="574" t="s">
        <v>1274</v>
      </c>
      <c r="E26" s="312" t="s">
        <v>501</v>
      </c>
      <c r="F26" s="331">
        <v>2</v>
      </c>
      <c r="G26" s="332" t="s">
        <v>1183</v>
      </c>
      <c r="H26" s="332" t="s">
        <v>1761</v>
      </c>
      <c r="I26" s="313">
        <v>0.25</v>
      </c>
      <c r="J26" s="332" t="s">
        <v>1273</v>
      </c>
      <c r="K26" s="314">
        <v>42765</v>
      </c>
      <c r="L26" s="314">
        <v>43099</v>
      </c>
      <c r="M26" s="557"/>
      <c r="N26" s="557"/>
      <c r="O26" s="557"/>
      <c r="P26" s="557"/>
      <c r="Q26" s="557"/>
      <c r="R26" s="557">
        <v>1</v>
      </c>
      <c r="S26" s="557"/>
      <c r="T26" s="557"/>
      <c r="U26" s="558"/>
      <c r="V26" s="558"/>
      <c r="W26" s="558"/>
      <c r="X26" s="558">
        <v>1</v>
      </c>
      <c r="Y26" s="728">
        <f>SUM(M26:X26)</f>
        <v>2</v>
      </c>
      <c r="Z26" s="315"/>
      <c r="AA26" s="316"/>
      <c r="AB26" s="1775"/>
      <c r="AC26" s="1883">
        <v>1</v>
      </c>
      <c r="AD26" s="1883">
        <v>1</v>
      </c>
    </row>
    <row r="27" spans="1:30" s="317" customFormat="1" ht="91.5" customHeight="1">
      <c r="A27" s="2373"/>
      <c r="B27" s="2373"/>
      <c r="C27" s="2376"/>
      <c r="D27" s="576" t="s">
        <v>1272</v>
      </c>
      <c r="E27" s="333" t="s">
        <v>1269</v>
      </c>
      <c r="F27" s="334">
        <v>4</v>
      </c>
      <c r="G27" s="332" t="s">
        <v>1268</v>
      </c>
      <c r="H27" s="332" t="s">
        <v>1761</v>
      </c>
      <c r="I27" s="313">
        <v>0.25</v>
      </c>
      <c r="J27" s="332" t="s">
        <v>1271</v>
      </c>
      <c r="K27" s="314">
        <v>42765</v>
      </c>
      <c r="L27" s="314">
        <v>43099</v>
      </c>
      <c r="M27" s="557"/>
      <c r="N27" s="557"/>
      <c r="O27" s="557">
        <v>1</v>
      </c>
      <c r="P27" s="557"/>
      <c r="Q27" s="557"/>
      <c r="R27" s="557">
        <v>1</v>
      </c>
      <c r="S27" s="557"/>
      <c r="T27" s="557"/>
      <c r="U27" s="558">
        <v>1</v>
      </c>
      <c r="V27" s="558"/>
      <c r="W27" s="558"/>
      <c r="X27" s="558">
        <v>1</v>
      </c>
      <c r="Y27" s="728">
        <f>SUM(M27:X27)</f>
        <v>4</v>
      </c>
      <c r="Z27" s="315">
        <v>0</v>
      </c>
      <c r="AA27" s="316"/>
      <c r="AB27" s="1775"/>
      <c r="AC27" s="1883">
        <v>1</v>
      </c>
      <c r="AD27" s="1883">
        <v>1</v>
      </c>
    </row>
    <row r="28" spans="1:30" s="317" customFormat="1" ht="55.5" customHeight="1">
      <c r="A28" s="2373"/>
      <c r="B28" s="2373"/>
      <c r="C28" s="2376"/>
      <c r="D28" s="576" t="s">
        <v>1270</v>
      </c>
      <c r="E28" s="333" t="s">
        <v>1269</v>
      </c>
      <c r="F28" s="335">
        <v>4</v>
      </c>
      <c r="G28" s="332" t="s">
        <v>1268</v>
      </c>
      <c r="H28" s="332" t="s">
        <v>1761</v>
      </c>
      <c r="I28" s="313">
        <v>0.25</v>
      </c>
      <c r="J28" s="332" t="s">
        <v>1267</v>
      </c>
      <c r="K28" s="314">
        <v>42765</v>
      </c>
      <c r="L28" s="314">
        <v>43099</v>
      </c>
      <c r="M28" s="557"/>
      <c r="N28" s="557"/>
      <c r="O28" s="557"/>
      <c r="P28" s="557">
        <v>1</v>
      </c>
      <c r="Q28" s="557"/>
      <c r="R28" s="557"/>
      <c r="S28" s="557">
        <v>1</v>
      </c>
      <c r="T28" s="557"/>
      <c r="U28" s="558"/>
      <c r="V28" s="558">
        <v>1</v>
      </c>
      <c r="W28" s="558"/>
      <c r="X28" s="558">
        <v>1</v>
      </c>
      <c r="Y28" s="728">
        <f>SUM(M28:X28)</f>
        <v>4</v>
      </c>
      <c r="Z28" s="315"/>
      <c r="AA28" s="316"/>
      <c r="AB28" s="1775"/>
      <c r="AC28" s="1883">
        <v>1</v>
      </c>
      <c r="AD28" s="1883">
        <v>1</v>
      </c>
    </row>
    <row r="29" spans="1:30" s="317" customFormat="1" ht="46.5" customHeight="1" thickBot="1">
      <c r="A29" s="2374"/>
      <c r="B29" s="2374"/>
      <c r="C29" s="2377"/>
      <c r="D29" s="577" t="s">
        <v>1330</v>
      </c>
      <c r="E29" s="333" t="s">
        <v>1266</v>
      </c>
      <c r="F29" s="336">
        <v>2</v>
      </c>
      <c r="G29" s="337" t="s">
        <v>1265</v>
      </c>
      <c r="H29" s="332" t="s">
        <v>1761</v>
      </c>
      <c r="I29" s="313">
        <v>0.25</v>
      </c>
      <c r="J29" s="337" t="s">
        <v>1264</v>
      </c>
      <c r="K29" s="314">
        <v>42765</v>
      </c>
      <c r="L29" s="314">
        <v>43099</v>
      </c>
      <c r="M29" s="557"/>
      <c r="N29" s="557"/>
      <c r="O29" s="557"/>
      <c r="P29" s="557"/>
      <c r="Q29" s="557"/>
      <c r="R29" s="557">
        <v>1</v>
      </c>
      <c r="S29" s="557"/>
      <c r="T29" s="557"/>
      <c r="U29" s="558"/>
      <c r="V29" s="558"/>
      <c r="W29" s="558"/>
      <c r="X29" s="558">
        <v>1</v>
      </c>
      <c r="Y29" s="728">
        <f>SUM(M29:X29)</f>
        <v>2</v>
      </c>
      <c r="Z29" s="315"/>
      <c r="AA29" s="316"/>
      <c r="AB29" s="1775"/>
      <c r="AC29" s="1883">
        <v>1</v>
      </c>
      <c r="AD29" s="1883">
        <v>1</v>
      </c>
    </row>
    <row r="30" spans="1:30" s="330" customFormat="1" ht="18.75" thickBot="1">
      <c r="A30" s="2354" t="s">
        <v>73</v>
      </c>
      <c r="B30" s="2355"/>
      <c r="C30" s="2356"/>
      <c r="D30" s="367"/>
      <c r="E30" s="324"/>
      <c r="F30" s="324"/>
      <c r="G30" s="325"/>
      <c r="H30" s="324"/>
      <c r="I30" s="326">
        <f>SUM(I26:I29)</f>
        <v>1</v>
      </c>
      <c r="J30" s="324"/>
      <c r="K30" s="324"/>
      <c r="L30" s="324"/>
      <c r="M30" s="324"/>
      <c r="N30" s="324"/>
      <c r="O30" s="324"/>
      <c r="P30" s="324"/>
      <c r="Q30" s="324"/>
      <c r="R30" s="324"/>
      <c r="S30" s="324"/>
      <c r="T30" s="324"/>
      <c r="U30" s="324"/>
      <c r="V30" s="324"/>
      <c r="W30" s="324"/>
      <c r="X30" s="324"/>
      <c r="Y30" s="327"/>
      <c r="Z30" s="328"/>
      <c r="AA30" s="329">
        <f>SUM(AA26:AA29)</f>
        <v>0</v>
      </c>
      <c r="AB30" s="1036"/>
      <c r="AC30" s="1884">
        <f>AVERAGE(AC26:AC29)</f>
        <v>1</v>
      </c>
      <c r="AD30" s="1884">
        <f>AVERAGE(AD26:AD29)</f>
        <v>1</v>
      </c>
    </row>
    <row r="31" spans="1:30" s="317" customFormat="1" ht="105.75" customHeight="1">
      <c r="A31" s="2378">
        <v>3</v>
      </c>
      <c r="B31" s="2378" t="s">
        <v>1364</v>
      </c>
      <c r="C31" s="2375" t="s">
        <v>1263</v>
      </c>
      <c r="D31" s="368" t="s">
        <v>1329</v>
      </c>
      <c r="E31" s="338" t="s">
        <v>1328</v>
      </c>
      <c r="F31" s="339">
        <v>1</v>
      </c>
      <c r="G31" s="332" t="s">
        <v>1359</v>
      </c>
      <c r="H31" s="332" t="s">
        <v>1762</v>
      </c>
      <c r="I31" s="313">
        <v>0.2</v>
      </c>
      <c r="J31" s="332" t="s">
        <v>1262</v>
      </c>
      <c r="K31" s="340">
        <v>42765</v>
      </c>
      <c r="L31" s="340">
        <v>43099</v>
      </c>
      <c r="M31" s="736">
        <v>1</v>
      </c>
      <c r="N31" s="736">
        <v>1</v>
      </c>
      <c r="O31" s="736">
        <v>1</v>
      </c>
      <c r="P31" s="736">
        <v>1</v>
      </c>
      <c r="Q31" s="736">
        <v>1</v>
      </c>
      <c r="R31" s="736">
        <v>1</v>
      </c>
      <c r="S31" s="736">
        <v>1</v>
      </c>
      <c r="T31" s="736">
        <v>1</v>
      </c>
      <c r="U31" s="736">
        <v>1</v>
      </c>
      <c r="V31" s="736">
        <v>1</v>
      </c>
      <c r="W31" s="736">
        <v>1</v>
      </c>
      <c r="X31" s="736">
        <v>1</v>
      </c>
      <c r="Y31" s="729">
        <v>1</v>
      </c>
      <c r="Z31" s="341">
        <v>0</v>
      </c>
      <c r="AA31" s="342"/>
      <c r="AB31" s="1775"/>
      <c r="AC31" s="1883">
        <v>1</v>
      </c>
      <c r="AD31" s="1883">
        <v>1</v>
      </c>
    </row>
    <row r="32" spans="1:30" s="317" customFormat="1" ht="66.75" customHeight="1">
      <c r="A32" s="2379"/>
      <c r="B32" s="2379"/>
      <c r="C32" s="2376"/>
      <c r="D32" s="369" t="s">
        <v>1261</v>
      </c>
      <c r="E32" s="333" t="s">
        <v>1260</v>
      </c>
      <c r="F32" s="339">
        <v>1</v>
      </c>
      <c r="G32" s="332" t="s">
        <v>1259</v>
      </c>
      <c r="H32" s="332" t="s">
        <v>1762</v>
      </c>
      <c r="I32" s="313">
        <v>0.2</v>
      </c>
      <c r="J32" s="332" t="s">
        <v>1258</v>
      </c>
      <c r="K32" s="340">
        <v>42765</v>
      </c>
      <c r="L32" s="340">
        <v>43099</v>
      </c>
      <c r="M32" s="736">
        <v>1</v>
      </c>
      <c r="N32" s="736">
        <v>1</v>
      </c>
      <c r="O32" s="736">
        <v>1</v>
      </c>
      <c r="P32" s="736">
        <v>1</v>
      </c>
      <c r="Q32" s="736">
        <v>1</v>
      </c>
      <c r="R32" s="736">
        <v>1</v>
      </c>
      <c r="S32" s="736">
        <v>1</v>
      </c>
      <c r="T32" s="736">
        <v>1</v>
      </c>
      <c r="U32" s="736">
        <v>1</v>
      </c>
      <c r="V32" s="736">
        <v>1</v>
      </c>
      <c r="W32" s="736">
        <v>1</v>
      </c>
      <c r="X32" s="736">
        <v>1</v>
      </c>
      <c r="Y32" s="728">
        <f>SUM(M32:X32)</f>
        <v>12</v>
      </c>
      <c r="Z32" s="341">
        <v>0</v>
      </c>
      <c r="AA32" s="342"/>
      <c r="AB32" s="1775"/>
      <c r="AC32" s="1883">
        <v>1</v>
      </c>
      <c r="AD32" s="1883">
        <v>1</v>
      </c>
    </row>
    <row r="33" spans="1:30" s="317" customFormat="1" ht="69.75" customHeight="1" thickBot="1">
      <c r="A33" s="2379"/>
      <c r="B33" s="2379"/>
      <c r="C33" s="2376"/>
      <c r="D33" s="1439" t="s">
        <v>1717</v>
      </c>
      <c r="E33" s="1442" t="s">
        <v>788</v>
      </c>
      <c r="F33" s="541">
        <v>6</v>
      </c>
      <c r="G33" s="1443" t="s">
        <v>1727</v>
      </c>
      <c r="H33" s="332" t="s">
        <v>1762</v>
      </c>
      <c r="I33" s="544">
        <v>0.16666666666666666</v>
      </c>
      <c r="J33" s="1444" t="s">
        <v>1730</v>
      </c>
      <c r="K33" s="1441">
        <v>42736</v>
      </c>
      <c r="L33" s="1441">
        <v>43100</v>
      </c>
      <c r="M33" s="1277"/>
      <c r="N33" s="1277"/>
      <c r="O33" s="1277">
        <v>2</v>
      </c>
      <c r="P33" s="1277"/>
      <c r="Q33" s="1277"/>
      <c r="R33" s="1277"/>
      <c r="S33" s="1277">
        <v>2</v>
      </c>
      <c r="T33" s="1277"/>
      <c r="U33" s="1277"/>
      <c r="V33" s="1277"/>
      <c r="W33" s="1277"/>
      <c r="X33" s="1277">
        <v>2</v>
      </c>
      <c r="Y33" s="547">
        <f>SUM(M33:X33)</f>
        <v>6</v>
      </c>
      <c r="Z33" s="315">
        <v>0</v>
      </c>
      <c r="AA33" s="316"/>
      <c r="AB33" s="1775"/>
      <c r="AC33" s="1883">
        <v>1</v>
      </c>
      <c r="AD33" s="1883">
        <v>1</v>
      </c>
    </row>
    <row r="34" spans="1:30" s="317" customFormat="1" ht="69.75" customHeight="1" thickBot="1">
      <c r="A34" s="2379"/>
      <c r="B34" s="2379"/>
      <c r="C34" s="2376"/>
      <c r="D34" s="578" t="s">
        <v>1365</v>
      </c>
      <c r="E34" s="343" t="s">
        <v>166</v>
      </c>
      <c r="F34" s="344">
        <v>6</v>
      </c>
      <c r="G34" s="344" t="s">
        <v>1179</v>
      </c>
      <c r="H34" s="332" t="s">
        <v>1763</v>
      </c>
      <c r="I34" s="313">
        <v>0.2</v>
      </c>
      <c r="J34" s="343" t="s">
        <v>90</v>
      </c>
      <c r="K34" s="340">
        <v>42765</v>
      </c>
      <c r="L34" s="340">
        <v>43099</v>
      </c>
      <c r="M34" s="557"/>
      <c r="N34" s="557">
        <v>1</v>
      </c>
      <c r="O34" s="557"/>
      <c r="P34" s="557">
        <v>1</v>
      </c>
      <c r="Q34" s="557"/>
      <c r="R34" s="557">
        <v>1</v>
      </c>
      <c r="S34" s="557"/>
      <c r="T34" s="557">
        <v>1</v>
      </c>
      <c r="U34" s="558"/>
      <c r="V34" s="558">
        <v>1</v>
      </c>
      <c r="W34" s="558"/>
      <c r="X34" s="558">
        <v>1</v>
      </c>
      <c r="Y34" s="730">
        <v>6</v>
      </c>
      <c r="Z34" s="315"/>
      <c r="AA34" s="316"/>
      <c r="AB34" s="1775"/>
      <c r="AC34" s="1883">
        <v>1</v>
      </c>
      <c r="AD34" s="1883">
        <v>1</v>
      </c>
    </row>
    <row r="35" spans="1:30" s="317" customFormat="1" ht="69.75" customHeight="1" thickBot="1">
      <c r="A35" s="2380"/>
      <c r="B35" s="2380"/>
      <c r="C35" s="2377"/>
      <c r="D35" s="578" t="s">
        <v>1366</v>
      </c>
      <c r="E35" s="343" t="s">
        <v>166</v>
      </c>
      <c r="F35" s="345">
        <v>6</v>
      </c>
      <c r="G35" s="343" t="s">
        <v>1179</v>
      </c>
      <c r="H35" s="332" t="s">
        <v>1764</v>
      </c>
      <c r="I35" s="313">
        <v>0.2</v>
      </c>
      <c r="J35" s="343" t="s">
        <v>90</v>
      </c>
      <c r="K35" s="340">
        <v>42765</v>
      </c>
      <c r="L35" s="340">
        <v>43099</v>
      </c>
      <c r="M35" s="557"/>
      <c r="N35" s="557">
        <v>1</v>
      </c>
      <c r="O35" s="557"/>
      <c r="P35" s="557">
        <v>1</v>
      </c>
      <c r="Q35" s="557"/>
      <c r="R35" s="557">
        <v>1</v>
      </c>
      <c r="S35" s="557"/>
      <c r="T35" s="557">
        <v>1</v>
      </c>
      <c r="U35" s="558"/>
      <c r="V35" s="558">
        <v>1</v>
      </c>
      <c r="W35" s="558"/>
      <c r="X35" s="558">
        <v>1</v>
      </c>
      <c r="Y35" s="730">
        <v>6</v>
      </c>
      <c r="Z35" s="315"/>
      <c r="AA35" s="316"/>
      <c r="AB35" s="1775"/>
      <c r="AC35" s="1883">
        <v>1</v>
      </c>
      <c r="AD35" s="1883">
        <v>1</v>
      </c>
    </row>
    <row r="36" spans="1:30" s="330" customFormat="1" ht="19.5" customHeight="1" thickBot="1">
      <c r="A36" s="2354" t="s">
        <v>73</v>
      </c>
      <c r="B36" s="2355"/>
      <c r="C36" s="2356"/>
      <c r="D36" s="367"/>
      <c r="E36" s="324"/>
      <c r="F36" s="324"/>
      <c r="G36" s="325"/>
      <c r="H36" s="324"/>
      <c r="I36" s="326">
        <f>SUM(I31:I35)</f>
        <v>0.9666666666666666</v>
      </c>
      <c r="J36" s="324"/>
      <c r="K36" s="324"/>
      <c r="L36" s="324"/>
      <c r="M36" s="324"/>
      <c r="N36" s="324"/>
      <c r="O36" s="324"/>
      <c r="P36" s="324"/>
      <c r="Q36" s="324"/>
      <c r="R36" s="324"/>
      <c r="S36" s="324"/>
      <c r="T36" s="324"/>
      <c r="U36" s="324"/>
      <c r="V36" s="324"/>
      <c r="W36" s="324"/>
      <c r="X36" s="324"/>
      <c r="Y36" s="327"/>
      <c r="Z36" s="328">
        <f>SUM(Z31:Z33)</f>
        <v>0</v>
      </c>
      <c r="AA36" s="329">
        <f>SUM(AA31:AA35)</f>
        <v>0</v>
      </c>
      <c r="AB36" s="1036"/>
      <c r="AC36" s="1884">
        <f>AVERAGE(AC31:AC35)</f>
        <v>1</v>
      </c>
      <c r="AD36" s="1884">
        <f>AVERAGE(AD31:AD35)</f>
        <v>1</v>
      </c>
    </row>
    <row r="37" spans="1:30" s="317" customFormat="1" ht="74.25" customHeight="1">
      <c r="A37" s="2381">
        <v>4</v>
      </c>
      <c r="B37" s="2381" t="s">
        <v>1257</v>
      </c>
      <c r="C37" s="2369" t="s">
        <v>1256</v>
      </c>
      <c r="D37" s="579" t="s">
        <v>1255</v>
      </c>
      <c r="E37" s="337" t="s">
        <v>1250</v>
      </c>
      <c r="F37" s="337">
        <v>12</v>
      </c>
      <c r="G37" s="337" t="s">
        <v>1249</v>
      </c>
      <c r="H37" s="337" t="s">
        <v>1238</v>
      </c>
      <c r="I37" s="346">
        <v>0.05</v>
      </c>
      <c r="J37" s="337" t="s">
        <v>1254</v>
      </c>
      <c r="K37" s="340">
        <v>42765</v>
      </c>
      <c r="L37" s="340">
        <v>43099</v>
      </c>
      <c r="M37" s="557">
        <v>1</v>
      </c>
      <c r="N37" s="557">
        <v>1</v>
      </c>
      <c r="O37" s="557">
        <v>1</v>
      </c>
      <c r="P37" s="557">
        <v>1</v>
      </c>
      <c r="Q37" s="557">
        <v>1</v>
      </c>
      <c r="R37" s="557">
        <v>1</v>
      </c>
      <c r="S37" s="557">
        <v>1</v>
      </c>
      <c r="T37" s="557">
        <v>1</v>
      </c>
      <c r="U37" s="558">
        <v>1</v>
      </c>
      <c r="V37" s="558">
        <v>1</v>
      </c>
      <c r="W37" s="558">
        <v>1</v>
      </c>
      <c r="X37" s="558">
        <v>1</v>
      </c>
      <c r="Y37" s="728">
        <f>SUM(M37:X37)</f>
        <v>12</v>
      </c>
      <c r="Z37" s="315">
        <v>90000000</v>
      </c>
      <c r="AA37" s="316">
        <v>162000000</v>
      </c>
      <c r="AB37" s="1777"/>
      <c r="AC37" s="1883">
        <v>1</v>
      </c>
      <c r="AD37" s="1883">
        <v>1</v>
      </c>
    </row>
    <row r="38" spans="1:30" s="317" customFormat="1" ht="93" customHeight="1">
      <c r="A38" s="2382"/>
      <c r="B38" s="2382"/>
      <c r="C38" s="2370"/>
      <c r="D38" s="579" t="s">
        <v>1253</v>
      </c>
      <c r="E38" s="337" t="s">
        <v>1250</v>
      </c>
      <c r="F38" s="337">
        <v>12</v>
      </c>
      <c r="G38" s="337" t="s">
        <v>1249</v>
      </c>
      <c r="H38" s="337" t="s">
        <v>1238</v>
      </c>
      <c r="I38" s="346">
        <v>0.05</v>
      </c>
      <c r="J38" s="337" t="s">
        <v>1252</v>
      </c>
      <c r="K38" s="340">
        <v>42765</v>
      </c>
      <c r="L38" s="340">
        <v>43099</v>
      </c>
      <c r="M38" s="557">
        <v>1</v>
      </c>
      <c r="N38" s="557">
        <v>1</v>
      </c>
      <c r="O38" s="557">
        <v>1</v>
      </c>
      <c r="P38" s="557">
        <v>1</v>
      </c>
      <c r="Q38" s="557">
        <v>1</v>
      </c>
      <c r="R38" s="557">
        <v>1</v>
      </c>
      <c r="S38" s="557">
        <v>1</v>
      </c>
      <c r="T38" s="557">
        <v>1</v>
      </c>
      <c r="U38" s="558">
        <v>1</v>
      </c>
      <c r="V38" s="558">
        <v>1</v>
      </c>
      <c r="W38" s="558">
        <v>1</v>
      </c>
      <c r="X38" s="558">
        <v>1</v>
      </c>
      <c r="Y38" s="728">
        <f>SUM(M38:X38)</f>
        <v>12</v>
      </c>
      <c r="Z38" s="315">
        <v>700000000</v>
      </c>
      <c r="AA38" s="316">
        <v>209664000</v>
      </c>
      <c r="AB38" s="1777"/>
      <c r="AC38" s="1883">
        <v>1</v>
      </c>
      <c r="AD38" s="1883">
        <v>1</v>
      </c>
    </row>
    <row r="39" spans="1:30" s="317" customFormat="1" ht="79.5" customHeight="1">
      <c r="A39" s="2382"/>
      <c r="B39" s="2382"/>
      <c r="C39" s="2370"/>
      <c r="D39" s="579" t="s">
        <v>1251</v>
      </c>
      <c r="E39" s="337" t="s">
        <v>1250</v>
      </c>
      <c r="F39" s="337">
        <v>12</v>
      </c>
      <c r="G39" s="337" t="s">
        <v>1249</v>
      </c>
      <c r="H39" s="337" t="s">
        <v>1238</v>
      </c>
      <c r="I39" s="346">
        <v>0.05</v>
      </c>
      <c r="J39" s="337" t="s">
        <v>1248</v>
      </c>
      <c r="K39" s="340">
        <v>42765</v>
      </c>
      <c r="L39" s="340">
        <v>43099</v>
      </c>
      <c r="M39" s="557">
        <v>1</v>
      </c>
      <c r="N39" s="557">
        <v>1</v>
      </c>
      <c r="O39" s="557">
        <v>1</v>
      </c>
      <c r="P39" s="557">
        <v>1</v>
      </c>
      <c r="Q39" s="557">
        <v>1</v>
      </c>
      <c r="R39" s="557">
        <v>1</v>
      </c>
      <c r="S39" s="557">
        <v>1</v>
      </c>
      <c r="T39" s="557">
        <v>1</v>
      </c>
      <c r="U39" s="558">
        <v>1</v>
      </c>
      <c r="V39" s="558">
        <v>1</v>
      </c>
      <c r="W39" s="558">
        <v>1</v>
      </c>
      <c r="X39" s="558">
        <v>1</v>
      </c>
      <c r="Y39" s="728">
        <f>SUM(M39:X39)</f>
        <v>12</v>
      </c>
      <c r="Z39" s="315">
        <v>108000000</v>
      </c>
      <c r="AA39" s="399">
        <v>67908285.4</v>
      </c>
      <c r="AB39" s="1777"/>
      <c r="AC39" s="1883">
        <v>1</v>
      </c>
      <c r="AD39" s="1883">
        <v>1</v>
      </c>
    </row>
    <row r="40" spans="1:30" s="317" customFormat="1" ht="105" customHeight="1">
      <c r="A40" s="2382"/>
      <c r="B40" s="2382"/>
      <c r="C40" s="2370"/>
      <c r="D40" s="579" t="s">
        <v>1247</v>
      </c>
      <c r="E40" s="337" t="s">
        <v>1246</v>
      </c>
      <c r="F40" s="337">
        <v>1</v>
      </c>
      <c r="G40" s="337" t="s">
        <v>1245</v>
      </c>
      <c r="H40" s="337" t="s">
        <v>1238</v>
      </c>
      <c r="I40" s="346">
        <v>0.05</v>
      </c>
      <c r="J40" s="337" t="s">
        <v>1244</v>
      </c>
      <c r="K40" s="340">
        <v>42765</v>
      </c>
      <c r="L40" s="340">
        <v>43099</v>
      </c>
      <c r="M40" s="557"/>
      <c r="N40" s="557"/>
      <c r="O40" s="557"/>
      <c r="P40" s="557"/>
      <c r="Q40" s="557"/>
      <c r="R40" s="557">
        <v>1</v>
      </c>
      <c r="S40" s="557"/>
      <c r="T40" s="557"/>
      <c r="U40" s="558"/>
      <c r="V40" s="558"/>
      <c r="W40" s="558"/>
      <c r="X40" s="558"/>
      <c r="Y40" s="728">
        <f>SUM(M40:X40)</f>
        <v>1</v>
      </c>
      <c r="Z40" s="315">
        <v>30000000</v>
      </c>
      <c r="AA40" s="316">
        <v>30000000</v>
      </c>
      <c r="AB40" s="1777"/>
      <c r="AC40" s="1883" t="s">
        <v>76</v>
      </c>
      <c r="AD40" s="1883">
        <v>1</v>
      </c>
    </row>
    <row r="41" spans="1:30" s="317" customFormat="1" ht="105" customHeight="1">
      <c r="A41" s="2382"/>
      <c r="B41" s="2382"/>
      <c r="C41" s="2370"/>
      <c r="D41" s="579" t="s">
        <v>1765</v>
      </c>
      <c r="E41" s="337" t="s">
        <v>1023</v>
      </c>
      <c r="F41" s="337">
        <v>1</v>
      </c>
      <c r="G41" s="337" t="s">
        <v>1327</v>
      </c>
      <c r="H41" s="337" t="s">
        <v>1238</v>
      </c>
      <c r="I41" s="346">
        <v>0.05</v>
      </c>
      <c r="J41" s="337" t="s">
        <v>1326</v>
      </c>
      <c r="K41" s="340">
        <v>42765</v>
      </c>
      <c r="L41" s="340">
        <v>43099</v>
      </c>
      <c r="M41" s="557"/>
      <c r="N41" s="557"/>
      <c r="O41" s="557"/>
      <c r="P41" s="557"/>
      <c r="Q41" s="557">
        <v>1</v>
      </c>
      <c r="R41" s="557"/>
      <c r="S41" s="557"/>
      <c r="T41" s="557"/>
      <c r="U41" s="558"/>
      <c r="V41" s="558"/>
      <c r="W41" s="558"/>
      <c r="X41" s="558"/>
      <c r="Y41" s="728">
        <v>1</v>
      </c>
      <c r="Z41" s="315">
        <v>150000000</v>
      </c>
      <c r="AA41" s="316">
        <v>140000000</v>
      </c>
      <c r="AB41" s="1777"/>
      <c r="AC41" s="1883" t="s">
        <v>76</v>
      </c>
      <c r="AD41" s="1883">
        <v>1</v>
      </c>
    </row>
    <row r="42" spans="1:30" s="317" customFormat="1" ht="122.25" customHeight="1" thickBot="1">
      <c r="A42" s="2382"/>
      <c r="B42" s="2382"/>
      <c r="C42" s="2371"/>
      <c r="D42" s="579" t="s">
        <v>1766</v>
      </c>
      <c r="E42" s="337" t="s">
        <v>1240</v>
      </c>
      <c r="F42" s="337">
        <v>1</v>
      </c>
      <c r="G42" s="337" t="s">
        <v>1243</v>
      </c>
      <c r="H42" s="337" t="s">
        <v>1238</v>
      </c>
      <c r="I42" s="346">
        <v>0.05</v>
      </c>
      <c r="J42" s="337" t="s">
        <v>1242</v>
      </c>
      <c r="K42" s="340">
        <v>42765</v>
      </c>
      <c r="L42" s="340">
        <v>43099</v>
      </c>
      <c r="M42" s="557"/>
      <c r="N42" s="557"/>
      <c r="O42" s="557">
        <v>1</v>
      </c>
      <c r="P42" s="557"/>
      <c r="Q42" s="557"/>
      <c r="R42" s="557"/>
      <c r="S42" s="557"/>
      <c r="T42" s="557"/>
      <c r="U42" s="558"/>
      <c r="V42" s="558"/>
      <c r="W42" s="558"/>
      <c r="X42" s="558"/>
      <c r="Y42" s="728">
        <f aca="true" t="shared" si="1" ref="Y42:Y53">SUM(M42:X42)</f>
        <v>1</v>
      </c>
      <c r="Z42" s="315">
        <v>25000000</v>
      </c>
      <c r="AA42" s="316">
        <v>25000000</v>
      </c>
      <c r="AB42" s="1777"/>
      <c r="AC42" s="1883" t="s">
        <v>76</v>
      </c>
      <c r="AD42" s="1883">
        <v>1</v>
      </c>
    </row>
    <row r="43" spans="1:30" s="317" customFormat="1" ht="76.5">
      <c r="A43" s="2382"/>
      <c r="B43" s="2382"/>
      <c r="C43" s="2369" t="s">
        <v>1241</v>
      </c>
      <c r="D43" s="579" t="s">
        <v>1767</v>
      </c>
      <c r="E43" s="337" t="s">
        <v>1240</v>
      </c>
      <c r="F43" s="337">
        <v>1</v>
      </c>
      <c r="G43" s="337" t="s">
        <v>1239</v>
      </c>
      <c r="H43" s="337" t="s">
        <v>1238</v>
      </c>
      <c r="I43" s="313">
        <v>0.1</v>
      </c>
      <c r="J43" s="337" t="s">
        <v>1237</v>
      </c>
      <c r="K43" s="340">
        <v>42765</v>
      </c>
      <c r="L43" s="340">
        <v>43099</v>
      </c>
      <c r="M43" s="557"/>
      <c r="N43" s="557"/>
      <c r="O43" s="557">
        <v>1</v>
      </c>
      <c r="P43" s="557"/>
      <c r="Q43" s="557"/>
      <c r="R43" s="557"/>
      <c r="S43" s="557"/>
      <c r="T43" s="557"/>
      <c r="U43" s="558"/>
      <c r="V43" s="558"/>
      <c r="W43" s="558"/>
      <c r="X43" s="558"/>
      <c r="Y43" s="728">
        <f t="shared" si="1"/>
        <v>1</v>
      </c>
      <c r="Z43" s="315">
        <v>200000000</v>
      </c>
      <c r="AA43" s="316">
        <v>200000000</v>
      </c>
      <c r="AB43" s="1777"/>
      <c r="AC43" s="1883" t="s">
        <v>76</v>
      </c>
      <c r="AD43" s="1883">
        <v>1</v>
      </c>
    </row>
    <row r="44" spans="1:30" s="317" customFormat="1" ht="93" customHeight="1">
      <c r="A44" s="2382"/>
      <c r="B44" s="2382"/>
      <c r="C44" s="2370"/>
      <c r="D44" s="579" t="s">
        <v>1768</v>
      </c>
      <c r="E44" s="337" t="s">
        <v>1236</v>
      </c>
      <c r="F44" s="337">
        <v>6</v>
      </c>
      <c r="G44" s="337" t="s">
        <v>1235</v>
      </c>
      <c r="H44" s="337" t="s">
        <v>1234</v>
      </c>
      <c r="I44" s="313">
        <v>0.04</v>
      </c>
      <c r="J44" s="337" t="s">
        <v>1233</v>
      </c>
      <c r="K44" s="340">
        <v>42765</v>
      </c>
      <c r="L44" s="340">
        <v>43099</v>
      </c>
      <c r="M44" s="557"/>
      <c r="N44" s="557">
        <v>1</v>
      </c>
      <c r="O44" s="557"/>
      <c r="P44" s="557">
        <v>1</v>
      </c>
      <c r="Q44" s="557"/>
      <c r="R44" s="557">
        <v>1</v>
      </c>
      <c r="S44" s="557"/>
      <c r="T44" s="557">
        <v>1</v>
      </c>
      <c r="U44" s="558"/>
      <c r="V44" s="558">
        <v>1</v>
      </c>
      <c r="W44" s="558"/>
      <c r="X44" s="558">
        <v>1</v>
      </c>
      <c r="Y44" s="728">
        <f t="shared" si="1"/>
        <v>6</v>
      </c>
      <c r="Z44" s="315"/>
      <c r="AA44" s="316"/>
      <c r="AB44" s="1777"/>
      <c r="AC44" s="1883">
        <v>1</v>
      </c>
      <c r="AD44" s="1883">
        <v>1</v>
      </c>
    </row>
    <row r="45" spans="1:30" s="317" customFormat="1" ht="63.75" customHeight="1">
      <c r="A45" s="2382"/>
      <c r="B45" s="2382"/>
      <c r="C45" s="2370"/>
      <c r="D45" s="579" t="s">
        <v>1769</v>
      </c>
      <c r="E45" s="337" t="s">
        <v>1232</v>
      </c>
      <c r="F45" s="337">
        <v>12</v>
      </c>
      <c r="G45" s="337" t="s">
        <v>1231</v>
      </c>
      <c r="H45" s="337" t="s">
        <v>1230</v>
      </c>
      <c r="I45" s="313">
        <v>0.04</v>
      </c>
      <c r="J45" s="337" t="s">
        <v>1227</v>
      </c>
      <c r="K45" s="340">
        <v>42765</v>
      </c>
      <c r="L45" s="340">
        <v>43099</v>
      </c>
      <c r="M45" s="557">
        <v>1</v>
      </c>
      <c r="N45" s="557">
        <v>1</v>
      </c>
      <c r="O45" s="557">
        <v>1</v>
      </c>
      <c r="P45" s="557">
        <v>1</v>
      </c>
      <c r="Q45" s="557">
        <v>1</v>
      </c>
      <c r="R45" s="557">
        <v>1</v>
      </c>
      <c r="S45" s="557">
        <v>1</v>
      </c>
      <c r="T45" s="557">
        <v>1</v>
      </c>
      <c r="U45" s="558">
        <v>1</v>
      </c>
      <c r="V45" s="558">
        <v>1</v>
      </c>
      <c r="W45" s="558">
        <v>1</v>
      </c>
      <c r="X45" s="558">
        <v>1</v>
      </c>
      <c r="Y45" s="728">
        <f t="shared" si="1"/>
        <v>12</v>
      </c>
      <c r="Z45" s="315"/>
      <c r="AA45" s="316"/>
      <c r="AB45" s="1777"/>
      <c r="AC45" s="1883">
        <v>1</v>
      </c>
      <c r="AD45" s="1883">
        <v>1</v>
      </c>
    </row>
    <row r="46" spans="1:30" s="317" customFormat="1" ht="67.5" customHeight="1" thickBot="1">
      <c r="A46" s="2382"/>
      <c r="B46" s="2382"/>
      <c r="C46" s="2371"/>
      <c r="D46" s="579" t="s">
        <v>1770</v>
      </c>
      <c r="E46" s="337" t="s">
        <v>66</v>
      </c>
      <c r="F46" s="337">
        <v>12</v>
      </c>
      <c r="G46" s="337" t="s">
        <v>1229</v>
      </c>
      <c r="H46" s="337" t="s">
        <v>1228</v>
      </c>
      <c r="I46" s="313">
        <v>0.04</v>
      </c>
      <c r="J46" s="332" t="s">
        <v>1227</v>
      </c>
      <c r="K46" s="340">
        <v>42765</v>
      </c>
      <c r="L46" s="340">
        <v>43099</v>
      </c>
      <c r="M46" s="557">
        <v>1</v>
      </c>
      <c r="N46" s="557">
        <v>1</v>
      </c>
      <c r="O46" s="557">
        <v>1</v>
      </c>
      <c r="P46" s="557">
        <v>1</v>
      </c>
      <c r="Q46" s="557">
        <v>1</v>
      </c>
      <c r="R46" s="557">
        <v>1</v>
      </c>
      <c r="S46" s="557">
        <v>1</v>
      </c>
      <c r="T46" s="557">
        <v>1</v>
      </c>
      <c r="U46" s="558">
        <v>1</v>
      </c>
      <c r="V46" s="558">
        <v>1</v>
      </c>
      <c r="W46" s="558">
        <v>1</v>
      </c>
      <c r="X46" s="558">
        <v>1</v>
      </c>
      <c r="Y46" s="728">
        <f t="shared" si="1"/>
        <v>12</v>
      </c>
      <c r="Z46" s="315"/>
      <c r="AA46" s="316"/>
      <c r="AB46" s="1777"/>
      <c r="AC46" s="1883">
        <v>1</v>
      </c>
      <c r="AD46" s="1883">
        <v>1</v>
      </c>
    </row>
    <row r="47" spans="1:30" s="317" customFormat="1" ht="67.5" customHeight="1">
      <c r="A47" s="2382"/>
      <c r="B47" s="2382"/>
      <c r="C47" s="2130" t="s">
        <v>1367</v>
      </c>
      <c r="D47" s="580" t="s">
        <v>1771</v>
      </c>
      <c r="E47" s="739" t="s">
        <v>1368</v>
      </c>
      <c r="F47" s="739">
        <v>1</v>
      </c>
      <c r="G47" s="739" t="s">
        <v>1369</v>
      </c>
      <c r="H47" s="739" t="s">
        <v>1238</v>
      </c>
      <c r="I47" s="376">
        <v>0.04</v>
      </c>
      <c r="J47" s="739" t="s">
        <v>1370</v>
      </c>
      <c r="K47" s="143">
        <v>42765</v>
      </c>
      <c r="L47" s="143">
        <v>43099</v>
      </c>
      <c r="M47" s="557"/>
      <c r="N47" s="557"/>
      <c r="O47" s="557"/>
      <c r="P47" s="557"/>
      <c r="Q47" s="557"/>
      <c r="R47" s="557">
        <v>1</v>
      </c>
      <c r="S47" s="557"/>
      <c r="T47" s="557"/>
      <c r="U47" s="558"/>
      <c r="V47" s="558"/>
      <c r="W47" s="558"/>
      <c r="X47" s="558"/>
      <c r="Y47" s="728">
        <v>1</v>
      </c>
      <c r="Z47" s="315"/>
      <c r="AA47" s="316"/>
      <c r="AB47" s="1777"/>
      <c r="AC47" s="1883">
        <v>1</v>
      </c>
      <c r="AD47" s="1883">
        <v>1</v>
      </c>
    </row>
    <row r="48" spans="1:30" s="317" customFormat="1" ht="67.5" customHeight="1" thickBot="1">
      <c r="A48" s="2382"/>
      <c r="B48" s="2382"/>
      <c r="C48" s="2132"/>
      <c r="D48" s="580" t="s">
        <v>1772</v>
      </c>
      <c r="E48" s="739" t="s">
        <v>1368</v>
      </c>
      <c r="F48" s="739">
        <v>1</v>
      </c>
      <c r="G48" s="739" t="s">
        <v>1371</v>
      </c>
      <c r="H48" s="739" t="s">
        <v>1238</v>
      </c>
      <c r="I48" s="376">
        <v>0.04</v>
      </c>
      <c r="J48" s="739" t="s">
        <v>1372</v>
      </c>
      <c r="K48" s="143">
        <v>42765</v>
      </c>
      <c r="L48" s="143">
        <v>43099</v>
      </c>
      <c r="M48" s="557"/>
      <c r="N48" s="557"/>
      <c r="O48" s="557"/>
      <c r="P48" s="557"/>
      <c r="Q48" s="557"/>
      <c r="R48" s="557"/>
      <c r="S48" s="557"/>
      <c r="T48" s="557"/>
      <c r="U48" s="558">
        <v>1</v>
      </c>
      <c r="V48" s="558"/>
      <c r="W48" s="558"/>
      <c r="X48" s="558"/>
      <c r="Y48" s="728">
        <v>1</v>
      </c>
      <c r="Z48" s="315"/>
      <c r="AA48" s="316"/>
      <c r="AB48" s="1777"/>
      <c r="AC48" s="1883">
        <v>1</v>
      </c>
      <c r="AD48" s="1883">
        <v>1</v>
      </c>
    </row>
    <row r="49" spans="1:30" s="317" customFormat="1" ht="67.5" customHeight="1">
      <c r="A49" s="2382"/>
      <c r="B49" s="2382"/>
      <c r="C49" s="2369" t="s">
        <v>1373</v>
      </c>
      <c r="D49" s="579" t="s">
        <v>1226</v>
      </c>
      <c r="E49" s="332" t="s">
        <v>1225</v>
      </c>
      <c r="F49" s="332">
        <v>2</v>
      </c>
      <c r="G49" s="332" t="s">
        <v>1224</v>
      </c>
      <c r="H49" s="337" t="s">
        <v>1223</v>
      </c>
      <c r="I49" s="313">
        <v>0.04</v>
      </c>
      <c r="J49" s="332" t="s">
        <v>1222</v>
      </c>
      <c r="K49" s="340">
        <v>42765</v>
      </c>
      <c r="L49" s="340">
        <v>43099</v>
      </c>
      <c r="M49" s="557"/>
      <c r="N49" s="557"/>
      <c r="O49" s="557"/>
      <c r="P49" s="557"/>
      <c r="Q49" s="557"/>
      <c r="R49" s="557">
        <v>1</v>
      </c>
      <c r="S49" s="557"/>
      <c r="T49" s="557"/>
      <c r="U49" s="558"/>
      <c r="V49" s="558"/>
      <c r="W49" s="558"/>
      <c r="X49" s="558">
        <v>1</v>
      </c>
      <c r="Y49" s="728">
        <f t="shared" si="1"/>
        <v>2</v>
      </c>
      <c r="Z49" s="315"/>
      <c r="AA49" s="316"/>
      <c r="AB49" s="1777"/>
      <c r="AC49" s="1883">
        <v>1</v>
      </c>
      <c r="AD49" s="1883">
        <v>1</v>
      </c>
    </row>
    <row r="50" spans="1:30" s="317" customFormat="1" ht="78" customHeight="1">
      <c r="A50" s="2382"/>
      <c r="B50" s="2382"/>
      <c r="C50" s="2370"/>
      <c r="D50" s="579" t="s">
        <v>1221</v>
      </c>
      <c r="E50" s="332" t="s">
        <v>1220</v>
      </c>
      <c r="F50" s="332">
        <v>2</v>
      </c>
      <c r="G50" s="332" t="s">
        <v>1219</v>
      </c>
      <c r="H50" s="337" t="s">
        <v>1218</v>
      </c>
      <c r="I50" s="313">
        <v>0.04</v>
      </c>
      <c r="J50" s="332" t="s">
        <v>1217</v>
      </c>
      <c r="K50" s="340">
        <v>42765</v>
      </c>
      <c r="L50" s="340">
        <v>43099</v>
      </c>
      <c r="M50" s="557"/>
      <c r="N50" s="557"/>
      <c r="O50" s="557"/>
      <c r="P50" s="557"/>
      <c r="Q50" s="557"/>
      <c r="R50" s="557">
        <v>1</v>
      </c>
      <c r="S50" s="557"/>
      <c r="T50" s="557"/>
      <c r="U50" s="558"/>
      <c r="V50" s="558"/>
      <c r="W50" s="558"/>
      <c r="X50" s="558">
        <v>1</v>
      </c>
      <c r="Y50" s="728">
        <f t="shared" si="1"/>
        <v>2</v>
      </c>
      <c r="Z50" s="315"/>
      <c r="AA50" s="316"/>
      <c r="AB50" s="1777"/>
      <c r="AC50" s="1883">
        <v>1</v>
      </c>
      <c r="AD50" s="1883">
        <v>1</v>
      </c>
    </row>
    <row r="51" spans="1:30" s="317" customFormat="1" ht="67.5" customHeight="1">
      <c r="A51" s="2382"/>
      <c r="B51" s="2382"/>
      <c r="C51" s="2370"/>
      <c r="D51" s="579" t="s">
        <v>1216</v>
      </c>
      <c r="E51" s="332" t="s">
        <v>485</v>
      </c>
      <c r="F51" s="337">
        <v>4</v>
      </c>
      <c r="G51" s="332" t="s">
        <v>1212</v>
      </c>
      <c r="H51" s="337" t="s">
        <v>1762</v>
      </c>
      <c r="I51" s="313">
        <v>0.04</v>
      </c>
      <c r="J51" s="332" t="s">
        <v>1215</v>
      </c>
      <c r="K51" s="340">
        <v>42765</v>
      </c>
      <c r="L51" s="340">
        <v>43099</v>
      </c>
      <c r="M51" s="557"/>
      <c r="N51" s="557"/>
      <c r="O51" s="557">
        <v>1</v>
      </c>
      <c r="P51" s="557"/>
      <c r="Q51" s="557"/>
      <c r="R51" s="557">
        <v>1</v>
      </c>
      <c r="S51" s="557"/>
      <c r="T51" s="557"/>
      <c r="U51" s="558">
        <v>1</v>
      </c>
      <c r="V51" s="558"/>
      <c r="W51" s="558"/>
      <c r="X51" s="558">
        <v>1</v>
      </c>
      <c r="Y51" s="728">
        <f t="shared" si="1"/>
        <v>4</v>
      </c>
      <c r="Z51" s="315"/>
      <c r="AA51" s="316"/>
      <c r="AB51" s="1777"/>
      <c r="AC51" s="1883" t="s">
        <v>76</v>
      </c>
      <c r="AD51" s="1883">
        <v>1</v>
      </c>
    </row>
    <row r="52" spans="1:30" s="317" customFormat="1" ht="62.25" customHeight="1">
      <c r="A52" s="2382"/>
      <c r="B52" s="2382"/>
      <c r="C52" s="2370"/>
      <c r="D52" s="579" t="s">
        <v>1214</v>
      </c>
      <c r="E52" s="332" t="s">
        <v>1213</v>
      </c>
      <c r="F52" s="332">
        <v>4</v>
      </c>
      <c r="G52" s="332" t="s">
        <v>1212</v>
      </c>
      <c r="H52" s="337" t="s">
        <v>1211</v>
      </c>
      <c r="I52" s="313">
        <v>0.04</v>
      </c>
      <c r="J52" s="332" t="s">
        <v>1210</v>
      </c>
      <c r="K52" s="340">
        <v>42765</v>
      </c>
      <c r="L52" s="340">
        <v>43099</v>
      </c>
      <c r="M52" s="557"/>
      <c r="N52" s="557"/>
      <c r="O52" s="557">
        <v>1</v>
      </c>
      <c r="P52" s="557"/>
      <c r="Q52" s="557"/>
      <c r="R52" s="557">
        <v>1</v>
      </c>
      <c r="S52" s="557"/>
      <c r="T52" s="557"/>
      <c r="U52" s="558">
        <v>1</v>
      </c>
      <c r="V52" s="558"/>
      <c r="W52" s="558"/>
      <c r="X52" s="558">
        <v>1</v>
      </c>
      <c r="Y52" s="728">
        <f t="shared" si="1"/>
        <v>4</v>
      </c>
      <c r="Z52" s="315"/>
      <c r="AA52" s="316"/>
      <c r="AB52" s="1777"/>
      <c r="AC52" s="1883">
        <v>1</v>
      </c>
      <c r="AD52" s="1883">
        <v>1</v>
      </c>
    </row>
    <row r="53" spans="1:30" s="348" customFormat="1" ht="67.5" customHeight="1">
      <c r="A53" s="2382"/>
      <c r="B53" s="2382"/>
      <c r="C53" s="2370"/>
      <c r="D53" s="574" t="s">
        <v>1209</v>
      </c>
      <c r="E53" s="312" t="s">
        <v>66</v>
      </c>
      <c r="F53" s="347">
        <v>1</v>
      </c>
      <c r="G53" s="312" t="s">
        <v>1208</v>
      </c>
      <c r="H53" s="331" t="s">
        <v>1203</v>
      </c>
      <c r="I53" s="313">
        <v>0.04</v>
      </c>
      <c r="J53" s="312" t="s">
        <v>1207</v>
      </c>
      <c r="K53" s="340">
        <v>42765</v>
      </c>
      <c r="L53" s="340">
        <v>43099</v>
      </c>
      <c r="M53" s="557"/>
      <c r="N53" s="557">
        <v>1</v>
      </c>
      <c r="O53" s="557"/>
      <c r="P53" s="557"/>
      <c r="Q53" s="557"/>
      <c r="R53" s="557"/>
      <c r="S53" s="557"/>
      <c r="T53" s="557"/>
      <c r="U53" s="558"/>
      <c r="V53" s="558"/>
      <c r="W53" s="558"/>
      <c r="X53" s="558"/>
      <c r="Y53" s="728">
        <f t="shared" si="1"/>
        <v>1</v>
      </c>
      <c r="Z53" s="315"/>
      <c r="AA53" s="316"/>
      <c r="AB53" s="1778"/>
      <c r="AC53" s="1883">
        <v>1</v>
      </c>
      <c r="AD53" s="1883">
        <v>1</v>
      </c>
    </row>
    <row r="54" spans="1:30" s="348" customFormat="1" ht="60" customHeight="1">
      <c r="A54" s="2382"/>
      <c r="B54" s="2382"/>
      <c r="C54" s="2370"/>
      <c r="D54" s="574" t="s">
        <v>1206</v>
      </c>
      <c r="E54" s="312" t="s">
        <v>1204</v>
      </c>
      <c r="F54" s="339">
        <v>1</v>
      </c>
      <c r="G54" s="312" t="s">
        <v>1325</v>
      </c>
      <c r="H54" s="331" t="s">
        <v>1203</v>
      </c>
      <c r="I54" s="313">
        <v>0.05</v>
      </c>
      <c r="J54" s="312" t="s">
        <v>1202</v>
      </c>
      <c r="K54" s="340">
        <v>42765</v>
      </c>
      <c r="L54" s="340">
        <v>43099</v>
      </c>
      <c r="M54" s="736">
        <v>1</v>
      </c>
      <c r="N54" s="736">
        <v>1</v>
      </c>
      <c r="O54" s="736">
        <v>1</v>
      </c>
      <c r="P54" s="736">
        <v>1</v>
      </c>
      <c r="Q54" s="736">
        <v>1</v>
      </c>
      <c r="R54" s="736">
        <v>1</v>
      </c>
      <c r="S54" s="736">
        <v>1</v>
      </c>
      <c r="T54" s="736">
        <v>1</v>
      </c>
      <c r="U54" s="736">
        <v>1</v>
      </c>
      <c r="V54" s="736">
        <v>1</v>
      </c>
      <c r="W54" s="736">
        <v>1</v>
      </c>
      <c r="X54" s="736">
        <v>1</v>
      </c>
      <c r="Y54" s="729">
        <v>1</v>
      </c>
      <c r="Z54" s="315"/>
      <c r="AA54" s="316"/>
      <c r="AB54" s="1778"/>
      <c r="AC54" s="1883" t="s">
        <v>76</v>
      </c>
      <c r="AD54" s="1883">
        <v>1</v>
      </c>
    </row>
    <row r="55" spans="1:30" s="348" customFormat="1" ht="63" customHeight="1" thickBot="1">
      <c r="A55" s="2383"/>
      <c r="B55" s="2383"/>
      <c r="C55" s="2371"/>
      <c r="D55" s="574" t="s">
        <v>1205</v>
      </c>
      <c r="E55" s="312" t="s">
        <v>1204</v>
      </c>
      <c r="F55" s="339">
        <v>1</v>
      </c>
      <c r="G55" s="312" t="s">
        <v>1325</v>
      </c>
      <c r="H55" s="331" t="s">
        <v>1203</v>
      </c>
      <c r="I55" s="313">
        <v>0.05</v>
      </c>
      <c r="J55" s="312" t="s">
        <v>1202</v>
      </c>
      <c r="K55" s="340">
        <v>42765</v>
      </c>
      <c r="L55" s="340">
        <v>43099</v>
      </c>
      <c r="M55" s="736">
        <v>1</v>
      </c>
      <c r="N55" s="736">
        <v>1</v>
      </c>
      <c r="O55" s="736">
        <v>1</v>
      </c>
      <c r="P55" s="736">
        <v>1</v>
      </c>
      <c r="Q55" s="736">
        <v>1</v>
      </c>
      <c r="R55" s="736">
        <v>1</v>
      </c>
      <c r="S55" s="736">
        <v>1</v>
      </c>
      <c r="T55" s="736">
        <v>1</v>
      </c>
      <c r="U55" s="736">
        <v>1</v>
      </c>
      <c r="V55" s="736">
        <v>1</v>
      </c>
      <c r="W55" s="736">
        <v>1</v>
      </c>
      <c r="X55" s="736">
        <v>1</v>
      </c>
      <c r="Y55" s="729">
        <v>1</v>
      </c>
      <c r="Z55" s="315"/>
      <c r="AA55" s="316"/>
      <c r="AB55" s="1778"/>
      <c r="AC55" s="1883">
        <v>1</v>
      </c>
      <c r="AD55" s="1883">
        <v>1</v>
      </c>
    </row>
    <row r="56" spans="1:30" s="330" customFormat="1" ht="19.5" customHeight="1" thickBot="1">
      <c r="A56" s="2354" t="s">
        <v>73</v>
      </c>
      <c r="B56" s="2355"/>
      <c r="C56" s="2356"/>
      <c r="D56" s="367"/>
      <c r="E56" s="324"/>
      <c r="F56" s="324"/>
      <c r="G56" s="325"/>
      <c r="H56" s="324"/>
      <c r="I56" s="349">
        <f>SUM(I37:I55)</f>
        <v>0.9000000000000004</v>
      </c>
      <c r="J56" s="324"/>
      <c r="K56" s="324"/>
      <c r="L56" s="324"/>
      <c r="M56" s="324"/>
      <c r="N56" s="324"/>
      <c r="O56" s="324"/>
      <c r="P56" s="324"/>
      <c r="Q56" s="324"/>
      <c r="R56" s="324"/>
      <c r="S56" s="324"/>
      <c r="T56" s="324"/>
      <c r="U56" s="324"/>
      <c r="V56" s="324"/>
      <c r="W56" s="324"/>
      <c r="X56" s="324"/>
      <c r="Y56" s="327"/>
      <c r="Z56" s="328">
        <f>SUM(Z37:Z55)</f>
        <v>1303000000</v>
      </c>
      <c r="AA56" s="329">
        <f>SUM(AA37:AA55)</f>
        <v>834572285.4</v>
      </c>
      <c r="AB56" s="1036"/>
      <c r="AC56" s="1884">
        <f>AVERAGE(AC37:AC55)</f>
        <v>1</v>
      </c>
      <c r="AD56" s="1884">
        <f>AVERAGE(AD37:AD55)</f>
        <v>1</v>
      </c>
    </row>
    <row r="57" spans="1:30" s="317" customFormat="1" ht="105.75" customHeight="1">
      <c r="A57" s="2381">
        <v>5</v>
      </c>
      <c r="B57" s="2381" t="s">
        <v>1201</v>
      </c>
      <c r="C57" s="2369" t="s">
        <v>1374</v>
      </c>
      <c r="D57" s="579" t="s">
        <v>1324</v>
      </c>
      <c r="E57" s="332" t="s">
        <v>1323</v>
      </c>
      <c r="F57" s="312">
        <v>1</v>
      </c>
      <c r="G57" s="312" t="s">
        <v>1322</v>
      </c>
      <c r="H57" s="332" t="s">
        <v>1199</v>
      </c>
      <c r="I57" s="313">
        <v>0.05</v>
      </c>
      <c r="J57" s="312" t="s">
        <v>1321</v>
      </c>
      <c r="K57" s="340">
        <v>42765</v>
      </c>
      <c r="L57" s="340">
        <v>43099</v>
      </c>
      <c r="M57" s="557">
        <v>1</v>
      </c>
      <c r="N57" s="557"/>
      <c r="O57" s="557"/>
      <c r="P57" s="557"/>
      <c r="Q57" s="557"/>
      <c r="R57" s="557"/>
      <c r="S57" s="557"/>
      <c r="T57" s="557"/>
      <c r="U57" s="558"/>
      <c r="V57" s="558"/>
      <c r="W57" s="558"/>
      <c r="X57" s="558"/>
      <c r="Y57" s="728">
        <f>SUM(M57:X57)</f>
        <v>1</v>
      </c>
      <c r="Z57" s="315">
        <v>0</v>
      </c>
      <c r="AA57" s="316"/>
      <c r="AB57" s="1777"/>
      <c r="AC57" s="1883" t="s">
        <v>76</v>
      </c>
      <c r="AD57" s="1883">
        <v>1</v>
      </c>
    </row>
    <row r="58" spans="1:30" s="317" customFormat="1" ht="74.25" customHeight="1" thickBot="1">
      <c r="A58" s="2382"/>
      <c r="B58" s="2382"/>
      <c r="C58" s="2371"/>
      <c r="D58" s="575" t="s">
        <v>1320</v>
      </c>
      <c r="E58" s="332" t="s">
        <v>1200</v>
      </c>
      <c r="F58" s="312">
        <v>1</v>
      </c>
      <c r="G58" s="312" t="s">
        <v>1319</v>
      </c>
      <c r="H58" s="332" t="s">
        <v>1199</v>
      </c>
      <c r="I58" s="313">
        <v>0.1</v>
      </c>
      <c r="J58" s="312" t="s">
        <v>1318</v>
      </c>
      <c r="K58" s="340">
        <v>42765</v>
      </c>
      <c r="L58" s="340">
        <v>43099</v>
      </c>
      <c r="M58" s="557"/>
      <c r="N58" s="557"/>
      <c r="O58" s="557"/>
      <c r="P58" s="557"/>
      <c r="Q58" s="557"/>
      <c r="R58" s="557"/>
      <c r="S58" s="557"/>
      <c r="T58" s="557"/>
      <c r="U58" s="558"/>
      <c r="V58" s="558"/>
      <c r="W58" s="558">
        <v>1</v>
      </c>
      <c r="X58" s="558"/>
      <c r="Y58" s="728">
        <f>SUM(M58:X58)</f>
        <v>1</v>
      </c>
      <c r="Z58" s="315"/>
      <c r="AA58" s="316"/>
      <c r="AB58" s="1777"/>
      <c r="AC58" s="1883" t="s">
        <v>76</v>
      </c>
      <c r="AD58" s="1883">
        <v>1</v>
      </c>
    </row>
    <row r="59" spans="1:30" s="317" customFormat="1" ht="105.75" customHeight="1">
      <c r="A59" s="2382"/>
      <c r="B59" s="2382"/>
      <c r="C59" s="2369" t="s">
        <v>1375</v>
      </c>
      <c r="D59" s="576" t="s">
        <v>1198</v>
      </c>
      <c r="E59" s="333" t="s">
        <v>66</v>
      </c>
      <c r="F59" s="350">
        <v>1</v>
      </c>
      <c r="G59" s="312" t="s">
        <v>1311</v>
      </c>
      <c r="H59" s="337" t="s">
        <v>1197</v>
      </c>
      <c r="I59" s="313">
        <v>0.1</v>
      </c>
      <c r="J59" s="333" t="s">
        <v>451</v>
      </c>
      <c r="K59" s="340">
        <v>42765</v>
      </c>
      <c r="L59" s="340">
        <v>43099</v>
      </c>
      <c r="M59" s="557">
        <v>1</v>
      </c>
      <c r="N59" s="557"/>
      <c r="O59" s="557"/>
      <c r="P59" s="557"/>
      <c r="Q59" s="557"/>
      <c r="R59" s="557"/>
      <c r="S59" s="557"/>
      <c r="T59" s="557"/>
      <c r="U59" s="558"/>
      <c r="V59" s="558"/>
      <c r="W59" s="558"/>
      <c r="X59" s="558"/>
      <c r="Y59" s="728">
        <f>SUM(M59:X59)</f>
        <v>1</v>
      </c>
      <c r="Z59" s="315">
        <v>0</v>
      </c>
      <c r="AA59" s="316"/>
      <c r="AB59" s="1777"/>
      <c r="AC59" s="1883">
        <v>1</v>
      </c>
      <c r="AD59" s="1883">
        <v>1</v>
      </c>
    </row>
    <row r="60" spans="1:30" s="317" customFormat="1" ht="91.5" customHeight="1">
      <c r="A60" s="2382"/>
      <c r="B60" s="2382"/>
      <c r="C60" s="2370"/>
      <c r="D60" s="576" t="s">
        <v>1196</v>
      </c>
      <c r="E60" s="332" t="s">
        <v>788</v>
      </c>
      <c r="F60" s="350">
        <v>1</v>
      </c>
      <c r="G60" s="312" t="s">
        <v>444</v>
      </c>
      <c r="H60" s="337" t="s">
        <v>1182</v>
      </c>
      <c r="I60" s="313">
        <v>0.1</v>
      </c>
      <c r="J60" s="333" t="s">
        <v>1195</v>
      </c>
      <c r="K60" s="340">
        <v>42765</v>
      </c>
      <c r="L60" s="340">
        <v>43099</v>
      </c>
      <c r="M60" s="557">
        <v>1</v>
      </c>
      <c r="N60" s="557"/>
      <c r="O60" s="557"/>
      <c r="P60" s="557"/>
      <c r="Q60" s="557"/>
      <c r="R60" s="557"/>
      <c r="S60" s="557"/>
      <c r="T60" s="557"/>
      <c r="U60" s="558"/>
      <c r="V60" s="558"/>
      <c r="W60" s="558"/>
      <c r="X60" s="558"/>
      <c r="Y60" s="728">
        <f>SUM(M60:X60)</f>
        <v>1</v>
      </c>
      <c r="Z60" s="315">
        <v>0</v>
      </c>
      <c r="AA60" s="316"/>
      <c r="AB60" s="1777"/>
      <c r="AC60" s="1883" t="s">
        <v>76</v>
      </c>
      <c r="AD60" s="1883" t="s">
        <v>76</v>
      </c>
    </row>
    <row r="61" spans="1:30" s="317" customFormat="1" ht="91.5" customHeight="1">
      <c r="A61" s="2382"/>
      <c r="B61" s="2382"/>
      <c r="C61" s="2370"/>
      <c r="D61" s="576" t="s">
        <v>1317</v>
      </c>
      <c r="E61" s="332" t="s">
        <v>1316</v>
      </c>
      <c r="F61" s="350">
        <v>1</v>
      </c>
      <c r="G61" s="312" t="s">
        <v>1311</v>
      </c>
      <c r="H61" s="337" t="s">
        <v>1182</v>
      </c>
      <c r="I61" s="313">
        <v>0.1</v>
      </c>
      <c r="J61" s="333" t="s">
        <v>1315</v>
      </c>
      <c r="K61" s="340">
        <v>42765</v>
      </c>
      <c r="L61" s="340">
        <v>43099</v>
      </c>
      <c r="M61" s="557"/>
      <c r="N61" s="557"/>
      <c r="O61" s="557"/>
      <c r="P61" s="557"/>
      <c r="Q61" s="557"/>
      <c r="R61" s="557"/>
      <c r="S61" s="557"/>
      <c r="T61" s="557"/>
      <c r="U61" s="558"/>
      <c r="V61" s="558"/>
      <c r="W61" s="558"/>
      <c r="X61" s="558">
        <v>1</v>
      </c>
      <c r="Y61" s="728">
        <v>1</v>
      </c>
      <c r="Z61" s="315"/>
      <c r="AA61" s="316"/>
      <c r="AB61" s="1777"/>
      <c r="AC61" s="1883">
        <v>1</v>
      </c>
      <c r="AD61" s="1883">
        <v>1</v>
      </c>
    </row>
    <row r="62" spans="1:30" s="317" customFormat="1" ht="91.5" customHeight="1">
      <c r="A62" s="2382"/>
      <c r="B62" s="2382"/>
      <c r="C62" s="2370"/>
      <c r="D62" s="576" t="s">
        <v>1376</v>
      </c>
      <c r="E62" s="332" t="s">
        <v>1314</v>
      </c>
      <c r="F62" s="312">
        <v>1</v>
      </c>
      <c r="G62" s="332" t="s">
        <v>1313</v>
      </c>
      <c r="H62" s="332" t="s">
        <v>1690</v>
      </c>
      <c r="I62" s="313">
        <v>0.03</v>
      </c>
      <c r="J62" s="333" t="s">
        <v>1312</v>
      </c>
      <c r="K62" s="340">
        <v>42765</v>
      </c>
      <c r="L62" s="340">
        <v>43099</v>
      </c>
      <c r="M62" s="557"/>
      <c r="N62" s="557"/>
      <c r="O62" s="557"/>
      <c r="P62" s="557"/>
      <c r="Q62" s="557"/>
      <c r="R62" s="557"/>
      <c r="S62" s="557"/>
      <c r="T62" s="557"/>
      <c r="U62" s="558"/>
      <c r="V62" s="558"/>
      <c r="W62" s="558"/>
      <c r="X62" s="558">
        <v>1</v>
      </c>
      <c r="Y62" s="728">
        <v>1</v>
      </c>
      <c r="Z62" s="315"/>
      <c r="AA62" s="316"/>
      <c r="AB62" s="1777"/>
      <c r="AC62" s="1883">
        <v>1</v>
      </c>
      <c r="AD62" s="1883">
        <v>1</v>
      </c>
    </row>
    <row r="63" spans="1:30" s="317" customFormat="1" ht="112.5" customHeight="1">
      <c r="A63" s="2382"/>
      <c r="B63" s="2382"/>
      <c r="C63" s="2370"/>
      <c r="D63" s="576" t="s">
        <v>1377</v>
      </c>
      <c r="E63" s="332" t="s">
        <v>1194</v>
      </c>
      <c r="F63" s="350">
        <v>4</v>
      </c>
      <c r="G63" s="312" t="s">
        <v>1311</v>
      </c>
      <c r="H63" s="337" t="s">
        <v>1182</v>
      </c>
      <c r="I63" s="313">
        <v>0.1</v>
      </c>
      <c r="J63" s="332" t="s">
        <v>1193</v>
      </c>
      <c r="K63" s="340">
        <v>42765</v>
      </c>
      <c r="L63" s="340">
        <v>43099</v>
      </c>
      <c r="M63" s="557"/>
      <c r="N63" s="557"/>
      <c r="O63" s="557">
        <v>1</v>
      </c>
      <c r="P63" s="557"/>
      <c r="Q63" s="557"/>
      <c r="R63" s="557">
        <v>1</v>
      </c>
      <c r="S63" s="557"/>
      <c r="T63" s="557"/>
      <c r="U63" s="558">
        <v>1</v>
      </c>
      <c r="V63" s="558"/>
      <c r="W63" s="558"/>
      <c r="X63" s="558">
        <v>1</v>
      </c>
      <c r="Y63" s="728">
        <f aca="true" t="shared" si="2" ref="Y63:Y68">SUM(M63:X63)</f>
        <v>4</v>
      </c>
      <c r="Z63" s="315"/>
      <c r="AA63" s="316"/>
      <c r="AB63" s="1777"/>
      <c r="AC63" s="1883">
        <v>1</v>
      </c>
      <c r="AD63" s="1883">
        <v>1</v>
      </c>
    </row>
    <row r="64" spans="1:30" s="317" customFormat="1" ht="38.25" customHeight="1">
      <c r="A64" s="2382"/>
      <c r="B64" s="2382"/>
      <c r="C64" s="2370"/>
      <c r="D64" s="576" t="s">
        <v>1378</v>
      </c>
      <c r="E64" s="332" t="s">
        <v>1192</v>
      </c>
      <c r="F64" s="351">
        <v>1</v>
      </c>
      <c r="G64" s="312" t="s">
        <v>1310</v>
      </c>
      <c r="H64" s="337" t="s">
        <v>1182</v>
      </c>
      <c r="I64" s="313">
        <v>0.1</v>
      </c>
      <c r="J64" s="332" t="s">
        <v>1309</v>
      </c>
      <c r="K64" s="340">
        <v>42765</v>
      </c>
      <c r="L64" s="340">
        <v>43099</v>
      </c>
      <c r="M64" s="557"/>
      <c r="N64" s="557"/>
      <c r="O64" s="557">
        <v>1</v>
      </c>
      <c r="P64" s="557"/>
      <c r="Q64" s="557"/>
      <c r="R64" s="557"/>
      <c r="S64" s="557"/>
      <c r="T64" s="557"/>
      <c r="U64" s="558"/>
      <c r="V64" s="558"/>
      <c r="W64" s="558"/>
      <c r="X64" s="558"/>
      <c r="Y64" s="728">
        <f t="shared" si="2"/>
        <v>1</v>
      </c>
      <c r="Z64" s="315"/>
      <c r="AA64" s="316"/>
      <c r="AB64" s="1777"/>
      <c r="AC64" s="1883">
        <v>1</v>
      </c>
      <c r="AD64" s="1883">
        <v>1</v>
      </c>
    </row>
    <row r="65" spans="1:30" s="317" customFormat="1" ht="66" customHeight="1">
      <c r="A65" s="2382"/>
      <c r="B65" s="2382"/>
      <c r="C65" s="2370"/>
      <c r="D65" s="576" t="s">
        <v>1379</v>
      </c>
      <c r="E65" s="332" t="s">
        <v>1191</v>
      </c>
      <c r="F65" s="351">
        <v>4</v>
      </c>
      <c r="G65" s="312" t="s">
        <v>1308</v>
      </c>
      <c r="H65" s="337" t="s">
        <v>1182</v>
      </c>
      <c r="I65" s="313">
        <v>0.08</v>
      </c>
      <c r="J65" s="332" t="s">
        <v>1190</v>
      </c>
      <c r="K65" s="340">
        <v>42765</v>
      </c>
      <c r="L65" s="340">
        <v>43099</v>
      </c>
      <c r="M65" s="557"/>
      <c r="N65" s="557"/>
      <c r="O65" s="557">
        <v>1</v>
      </c>
      <c r="P65" s="557"/>
      <c r="Q65" s="557"/>
      <c r="R65" s="557">
        <v>1</v>
      </c>
      <c r="S65" s="557"/>
      <c r="T65" s="557"/>
      <c r="U65" s="558">
        <v>1</v>
      </c>
      <c r="V65" s="558"/>
      <c r="W65" s="558"/>
      <c r="X65" s="558">
        <v>1</v>
      </c>
      <c r="Y65" s="728">
        <f t="shared" si="2"/>
        <v>4</v>
      </c>
      <c r="Z65" s="315">
        <v>0</v>
      </c>
      <c r="AA65" s="316"/>
      <c r="AB65" s="1777"/>
      <c r="AC65" s="1883">
        <v>1</v>
      </c>
      <c r="AD65" s="1883">
        <v>1</v>
      </c>
    </row>
    <row r="66" spans="1:30" s="317" customFormat="1" ht="63.75">
      <c r="A66" s="2382"/>
      <c r="B66" s="2382"/>
      <c r="C66" s="2370"/>
      <c r="D66" s="576" t="s">
        <v>1380</v>
      </c>
      <c r="E66" s="333" t="s">
        <v>1189</v>
      </c>
      <c r="F66" s="351">
        <v>3</v>
      </c>
      <c r="G66" s="311" t="s">
        <v>1188</v>
      </c>
      <c r="H66" s="337" t="s">
        <v>1182</v>
      </c>
      <c r="I66" s="313">
        <v>0.04</v>
      </c>
      <c r="J66" s="312" t="s">
        <v>1187</v>
      </c>
      <c r="K66" s="340">
        <v>42765</v>
      </c>
      <c r="L66" s="340">
        <v>43099</v>
      </c>
      <c r="M66" s="557"/>
      <c r="N66" s="557"/>
      <c r="O66" s="557"/>
      <c r="P66" s="557">
        <v>1</v>
      </c>
      <c r="Q66" s="557"/>
      <c r="R66" s="557"/>
      <c r="S66" s="557"/>
      <c r="T66" s="557">
        <v>1</v>
      </c>
      <c r="U66" s="558"/>
      <c r="V66" s="558"/>
      <c r="W66" s="558"/>
      <c r="X66" s="558">
        <v>1</v>
      </c>
      <c r="Y66" s="728">
        <f t="shared" si="2"/>
        <v>3</v>
      </c>
      <c r="Z66" s="315"/>
      <c r="AA66" s="316"/>
      <c r="AB66" s="1777"/>
      <c r="AC66" s="1883">
        <v>1</v>
      </c>
      <c r="AD66" s="1883">
        <v>1</v>
      </c>
    </row>
    <row r="67" spans="1:30" s="317" customFormat="1" ht="72" customHeight="1">
      <c r="A67" s="2382"/>
      <c r="B67" s="2382"/>
      <c r="C67" s="2370"/>
      <c r="D67" s="576" t="s">
        <v>1381</v>
      </c>
      <c r="E67" s="333" t="s">
        <v>1186</v>
      </c>
      <c r="F67" s="352">
        <v>2</v>
      </c>
      <c r="G67" s="311" t="s">
        <v>1188</v>
      </c>
      <c r="H67" s="337" t="s">
        <v>1182</v>
      </c>
      <c r="I67" s="313">
        <v>0.1</v>
      </c>
      <c r="J67" s="312" t="s">
        <v>1185</v>
      </c>
      <c r="K67" s="340">
        <v>42765</v>
      </c>
      <c r="L67" s="340">
        <v>43099</v>
      </c>
      <c r="M67" s="557"/>
      <c r="N67" s="557"/>
      <c r="O67" s="557"/>
      <c r="P67" s="557"/>
      <c r="Q67" s="557"/>
      <c r="R67" s="557">
        <v>1</v>
      </c>
      <c r="S67" s="557"/>
      <c r="T67" s="557"/>
      <c r="U67" s="558"/>
      <c r="V67" s="558"/>
      <c r="W67" s="558"/>
      <c r="X67" s="558">
        <v>1</v>
      </c>
      <c r="Y67" s="728">
        <f t="shared" si="2"/>
        <v>2</v>
      </c>
      <c r="Z67" s="315"/>
      <c r="AA67" s="316"/>
      <c r="AB67" s="1777"/>
      <c r="AC67" s="1883" t="s">
        <v>76</v>
      </c>
      <c r="AD67" s="1883">
        <v>1</v>
      </c>
    </row>
    <row r="68" spans="1:30" s="317" customFormat="1" ht="51.75" thickBot="1">
      <c r="A68" s="2383"/>
      <c r="B68" s="2383"/>
      <c r="C68" s="2371"/>
      <c r="D68" s="576" t="s">
        <v>1382</v>
      </c>
      <c r="E68" s="333" t="s">
        <v>1184</v>
      </c>
      <c r="F68" s="352">
        <v>2</v>
      </c>
      <c r="G68" s="311" t="s">
        <v>1183</v>
      </c>
      <c r="H68" s="337" t="s">
        <v>1182</v>
      </c>
      <c r="I68" s="313">
        <v>0.1</v>
      </c>
      <c r="J68" s="312" t="s">
        <v>1181</v>
      </c>
      <c r="K68" s="340">
        <v>42765</v>
      </c>
      <c r="L68" s="340">
        <v>43099</v>
      </c>
      <c r="M68" s="557"/>
      <c r="N68" s="557"/>
      <c r="O68" s="557"/>
      <c r="P68" s="557"/>
      <c r="Q68" s="557"/>
      <c r="R68" s="557">
        <v>1</v>
      </c>
      <c r="S68" s="557"/>
      <c r="T68" s="557"/>
      <c r="U68" s="558"/>
      <c r="V68" s="558"/>
      <c r="W68" s="558"/>
      <c r="X68" s="558">
        <v>1</v>
      </c>
      <c r="Y68" s="728">
        <f t="shared" si="2"/>
        <v>2</v>
      </c>
      <c r="Z68" s="1037"/>
      <c r="AA68" s="1038"/>
      <c r="AB68" s="1779"/>
      <c r="AC68" s="1883" t="s">
        <v>76</v>
      </c>
      <c r="AD68" s="1883">
        <v>1</v>
      </c>
    </row>
    <row r="69" spans="1:30" s="330" customFormat="1" ht="19.5" customHeight="1" thickBot="1">
      <c r="A69" s="2354" t="s">
        <v>73</v>
      </c>
      <c r="B69" s="2355"/>
      <c r="C69" s="2356"/>
      <c r="D69" s="370"/>
      <c r="E69" s="353"/>
      <c r="F69" s="354"/>
      <c r="G69" s="354"/>
      <c r="H69" s="353"/>
      <c r="I69" s="355">
        <f>SUM(I57:I68)</f>
        <v>0.9999999999999999</v>
      </c>
      <c r="J69" s="353"/>
      <c r="K69" s="353"/>
      <c r="L69" s="353"/>
      <c r="M69" s="353"/>
      <c r="N69" s="353"/>
      <c r="O69" s="353"/>
      <c r="P69" s="353"/>
      <c r="Q69" s="353"/>
      <c r="R69" s="353"/>
      <c r="S69" s="353"/>
      <c r="T69" s="353"/>
      <c r="U69" s="353"/>
      <c r="V69" s="353"/>
      <c r="W69" s="353"/>
      <c r="X69" s="353"/>
      <c r="Y69" s="327"/>
      <c r="Z69" s="327"/>
      <c r="AA69" s="356">
        <f>SUM(AA57:AA68)</f>
        <v>0</v>
      </c>
      <c r="AB69" s="1039"/>
      <c r="AC69" s="1884">
        <f>AVERAGE(AC57:AC68)</f>
        <v>1</v>
      </c>
      <c r="AD69" s="1884">
        <f>AVERAGE(AD57:AD68)</f>
        <v>1</v>
      </c>
    </row>
    <row r="70" spans="1:30" s="1687" customFormat="1" ht="59.25" customHeight="1" thickBot="1">
      <c r="A70" s="1683">
        <v>6</v>
      </c>
      <c r="B70" s="1683" t="s">
        <v>93</v>
      </c>
      <c r="C70" s="1684" t="s">
        <v>1383</v>
      </c>
      <c r="D70" s="576" t="s">
        <v>1721</v>
      </c>
      <c r="E70" s="333" t="s">
        <v>1720</v>
      </c>
      <c r="F70" s="352">
        <v>2</v>
      </c>
      <c r="G70" s="311" t="s">
        <v>1728</v>
      </c>
      <c r="H70" s="337" t="s">
        <v>1762</v>
      </c>
      <c r="I70" s="548">
        <v>1</v>
      </c>
      <c r="J70" s="1440" t="s">
        <v>1718</v>
      </c>
      <c r="K70" s="1441">
        <v>42736</v>
      </c>
      <c r="L70" s="1441">
        <v>43100</v>
      </c>
      <c r="M70" s="1277"/>
      <c r="N70" s="1277"/>
      <c r="O70" s="1277">
        <v>2</v>
      </c>
      <c r="P70" s="1277"/>
      <c r="Q70" s="1277"/>
      <c r="R70" s="1277"/>
      <c r="S70" s="1277"/>
      <c r="T70" s="1277"/>
      <c r="U70" s="1277"/>
      <c r="V70" s="1277"/>
      <c r="W70" s="1277"/>
      <c r="X70" s="1277"/>
      <c r="Y70" s="547">
        <f>SUM(M70:W70)</f>
        <v>2</v>
      </c>
      <c r="Z70" s="1685"/>
      <c r="AA70" s="1686"/>
      <c r="AB70" s="1780"/>
      <c r="AC70" s="1883" t="s">
        <v>76</v>
      </c>
      <c r="AD70" s="1883">
        <v>1</v>
      </c>
    </row>
    <row r="71" spans="1:30" s="330" customFormat="1" ht="19.5" customHeight="1" thickBot="1">
      <c r="A71" s="2384" t="s">
        <v>73</v>
      </c>
      <c r="B71" s="2385"/>
      <c r="C71" s="2386"/>
      <c r="D71" s="324"/>
      <c r="E71" s="324"/>
      <c r="F71" s="324"/>
      <c r="G71" s="325"/>
      <c r="H71" s="324"/>
      <c r="I71" s="326">
        <f>SUM(I70)</f>
        <v>1</v>
      </c>
      <c r="J71" s="324"/>
      <c r="K71" s="324"/>
      <c r="L71" s="324"/>
      <c r="M71" s="324"/>
      <c r="N71" s="324"/>
      <c r="O71" s="324"/>
      <c r="P71" s="324"/>
      <c r="Q71" s="324"/>
      <c r="R71" s="324"/>
      <c r="S71" s="324"/>
      <c r="T71" s="324"/>
      <c r="U71" s="324"/>
      <c r="V71" s="324"/>
      <c r="W71" s="324"/>
      <c r="X71" s="324"/>
      <c r="Y71" s="357"/>
      <c r="Z71" s="328">
        <f>SUM(Z70)</f>
        <v>0</v>
      </c>
      <c r="AA71" s="329">
        <f>+AA70</f>
        <v>0</v>
      </c>
      <c r="AB71" s="1036"/>
      <c r="AC71" s="1039" t="s">
        <v>76</v>
      </c>
      <c r="AD71" s="1811" t="s">
        <v>76</v>
      </c>
    </row>
    <row r="72" spans="1:30" s="330" customFormat="1" ht="27" customHeight="1" thickBot="1">
      <c r="A72" s="2387" t="s">
        <v>83</v>
      </c>
      <c r="B72" s="2388"/>
      <c r="C72" s="2388"/>
      <c r="D72" s="1040"/>
      <c r="E72" s="1041"/>
      <c r="F72" s="1040"/>
      <c r="G72" s="1042"/>
      <c r="H72" s="1040"/>
      <c r="I72" s="1043"/>
      <c r="J72" s="1040"/>
      <c r="K72" s="1040"/>
      <c r="L72" s="1040"/>
      <c r="M72" s="1044"/>
      <c r="N72" s="1044"/>
      <c r="O72" s="1044"/>
      <c r="P72" s="1044"/>
      <c r="Q72" s="1044"/>
      <c r="R72" s="1044"/>
      <c r="S72" s="1044"/>
      <c r="T72" s="1044"/>
      <c r="U72" s="1044"/>
      <c r="V72" s="1044"/>
      <c r="W72" s="1044"/>
      <c r="X72" s="1044"/>
      <c r="Y72" s="1045"/>
      <c r="Z72" s="1046">
        <f>SUM(Z69,Z56,Z36,Z30,Z25)</f>
        <v>1303000000</v>
      </c>
      <c r="AA72" s="1047">
        <f>+AA71+AA56+AA36+AA30</f>
        <v>834572285.4</v>
      </c>
      <c r="AB72" s="1048"/>
      <c r="AC72" s="1885">
        <v>1</v>
      </c>
      <c r="AD72" s="1886">
        <v>1</v>
      </c>
    </row>
    <row r="73" spans="1:30" s="358" customFormat="1" ht="31.5" customHeight="1" thickBot="1">
      <c r="A73" s="1049"/>
      <c r="B73" s="1050"/>
      <c r="C73" s="1051"/>
      <c r="D73" s="1051"/>
      <c r="E73" s="1050"/>
      <c r="F73" s="1052"/>
      <c r="G73" s="1053"/>
      <c r="H73" s="1050"/>
      <c r="I73" s="1054"/>
      <c r="J73" s="1050"/>
      <c r="K73" s="1055"/>
      <c r="L73" s="1055"/>
      <c r="M73" s="1050"/>
      <c r="N73" s="1050"/>
      <c r="O73" s="1050"/>
      <c r="P73" s="1050"/>
      <c r="Q73" s="1050"/>
      <c r="R73" s="1050"/>
      <c r="S73" s="1050"/>
      <c r="T73" s="1050"/>
      <c r="U73" s="1050"/>
      <c r="V73" s="1050"/>
      <c r="W73" s="1050"/>
      <c r="X73" s="1050"/>
      <c r="Y73" s="1056"/>
      <c r="Z73" s="1057">
        <f>Z72</f>
        <v>1303000000</v>
      </c>
      <c r="AA73" s="1058">
        <f>+AA72</f>
        <v>834572285.4</v>
      </c>
      <c r="AB73" s="1059"/>
      <c r="AC73" s="1781">
        <v>1</v>
      </c>
      <c r="AD73" s="1781">
        <v>1</v>
      </c>
    </row>
    <row r="77" ht="15">
      <c r="A77" s="365"/>
    </row>
    <row r="78" ht="15">
      <c r="A78" s="365"/>
    </row>
    <row r="79" ht="15">
      <c r="A79" s="365"/>
    </row>
    <row r="85" spans="1:28" ht="15">
      <c r="A85" s="365"/>
      <c r="B85" s="359"/>
      <c r="E85" s="359"/>
      <c r="F85" s="359"/>
      <c r="G85" s="359"/>
      <c r="H85" s="359"/>
      <c r="I85" s="359"/>
      <c r="J85" s="359"/>
      <c r="K85" s="359"/>
      <c r="L85" s="359"/>
      <c r="M85" s="359"/>
      <c r="N85" s="359"/>
      <c r="O85" s="359"/>
      <c r="P85" s="359"/>
      <c r="Q85" s="359"/>
      <c r="R85" s="359"/>
      <c r="S85" s="359"/>
      <c r="T85" s="359"/>
      <c r="U85" s="359"/>
      <c r="V85" s="359"/>
      <c r="W85" s="359"/>
      <c r="X85" s="359"/>
      <c r="Y85" s="731"/>
      <c r="Z85" s="366"/>
      <c r="AA85" s="359"/>
      <c r="AB85" s="359"/>
    </row>
    <row r="86" spans="1:28" ht="15">
      <c r="A86" s="365"/>
      <c r="B86" s="359"/>
      <c r="E86" s="359"/>
      <c r="F86" s="359"/>
      <c r="G86" s="359"/>
      <c r="H86" s="359"/>
      <c r="I86" s="359"/>
      <c r="J86" s="359"/>
      <c r="K86" s="359"/>
      <c r="L86" s="359"/>
      <c r="M86" s="359"/>
      <c r="N86" s="359"/>
      <c r="O86" s="359"/>
      <c r="P86" s="359"/>
      <c r="Q86" s="359"/>
      <c r="R86" s="359"/>
      <c r="S86" s="359"/>
      <c r="T86" s="359"/>
      <c r="U86" s="359"/>
      <c r="V86" s="359"/>
      <c r="W86" s="359"/>
      <c r="X86" s="359"/>
      <c r="Y86" s="731"/>
      <c r="Z86" s="366"/>
      <c r="AA86" s="359"/>
      <c r="AB86" s="359"/>
    </row>
    <row r="87" spans="1:28" ht="15">
      <c r="A87" s="365"/>
      <c r="B87" s="359"/>
      <c r="E87" s="359"/>
      <c r="F87" s="359"/>
      <c r="G87" s="359"/>
      <c r="H87" s="359"/>
      <c r="I87" s="359"/>
      <c r="J87" s="359"/>
      <c r="K87" s="359"/>
      <c r="L87" s="359"/>
      <c r="M87" s="359"/>
      <c r="N87" s="359"/>
      <c r="O87" s="359"/>
      <c r="P87" s="359"/>
      <c r="Q87" s="359"/>
      <c r="R87" s="359"/>
      <c r="S87" s="359"/>
      <c r="T87" s="359"/>
      <c r="U87" s="359"/>
      <c r="V87" s="359"/>
      <c r="W87" s="359"/>
      <c r="X87" s="359"/>
      <c r="Y87" s="731"/>
      <c r="Z87" s="366"/>
      <c r="AA87" s="359"/>
      <c r="AB87" s="359"/>
    </row>
    <row r="88" spans="1:28" ht="15">
      <c r="A88" s="365"/>
      <c r="B88" s="359"/>
      <c r="E88" s="359"/>
      <c r="F88" s="359"/>
      <c r="G88" s="359"/>
      <c r="H88" s="359"/>
      <c r="I88" s="359"/>
      <c r="J88" s="359"/>
      <c r="K88" s="359"/>
      <c r="L88" s="359"/>
      <c r="M88" s="359"/>
      <c r="N88" s="359"/>
      <c r="O88" s="359"/>
      <c r="P88" s="359"/>
      <c r="Q88" s="359"/>
      <c r="R88" s="359"/>
      <c r="S88" s="359"/>
      <c r="T88" s="359"/>
      <c r="U88" s="359"/>
      <c r="V88" s="359"/>
      <c r="W88" s="359"/>
      <c r="X88" s="359"/>
      <c r="Y88" s="731"/>
      <c r="Z88" s="366"/>
      <c r="AA88" s="359"/>
      <c r="AB88" s="359"/>
    </row>
    <row r="89" spans="1:28" ht="15">
      <c r="A89" s="365"/>
      <c r="B89" s="359"/>
      <c r="E89" s="359"/>
      <c r="F89" s="359"/>
      <c r="G89" s="359"/>
      <c r="H89" s="359"/>
      <c r="I89" s="359"/>
      <c r="J89" s="359"/>
      <c r="K89" s="359"/>
      <c r="L89" s="359"/>
      <c r="M89" s="359"/>
      <c r="N89" s="359"/>
      <c r="O89" s="359"/>
      <c r="P89" s="359"/>
      <c r="Q89" s="359"/>
      <c r="R89" s="359"/>
      <c r="S89" s="359"/>
      <c r="T89" s="359"/>
      <c r="U89" s="359"/>
      <c r="V89" s="359"/>
      <c r="W89" s="359"/>
      <c r="X89" s="359"/>
      <c r="Y89" s="731"/>
      <c r="Z89" s="366"/>
      <c r="AA89" s="359"/>
      <c r="AB89" s="359"/>
    </row>
    <row r="90" spans="1:28" ht="15">
      <c r="A90" s="365"/>
      <c r="B90" s="359"/>
      <c r="E90" s="359"/>
      <c r="F90" s="359"/>
      <c r="G90" s="359"/>
      <c r="H90" s="359"/>
      <c r="I90" s="359"/>
      <c r="J90" s="359"/>
      <c r="K90" s="359"/>
      <c r="L90" s="359"/>
      <c r="M90" s="359"/>
      <c r="N90" s="359"/>
      <c r="O90" s="359"/>
      <c r="P90" s="359"/>
      <c r="Q90" s="359"/>
      <c r="R90" s="359"/>
      <c r="S90" s="359"/>
      <c r="T90" s="359"/>
      <c r="U90" s="359"/>
      <c r="V90" s="359"/>
      <c r="W90" s="359"/>
      <c r="X90" s="359"/>
      <c r="Y90" s="731"/>
      <c r="Z90" s="366"/>
      <c r="AA90" s="359"/>
      <c r="AB90" s="359"/>
    </row>
    <row r="91" spans="1:28" ht="15">
      <c r="A91" s="365"/>
      <c r="B91" s="359"/>
      <c r="E91" s="359"/>
      <c r="F91" s="359"/>
      <c r="G91" s="359"/>
      <c r="H91" s="359"/>
      <c r="I91" s="359"/>
      <c r="J91" s="359"/>
      <c r="K91" s="359"/>
      <c r="L91" s="359"/>
      <c r="M91" s="359"/>
      <c r="N91" s="359"/>
      <c r="O91" s="359"/>
      <c r="P91" s="359"/>
      <c r="Q91" s="359"/>
      <c r="R91" s="359"/>
      <c r="S91" s="359"/>
      <c r="T91" s="359"/>
      <c r="U91" s="359"/>
      <c r="V91" s="359"/>
      <c r="W91" s="359"/>
      <c r="X91" s="359"/>
      <c r="Y91" s="731"/>
      <c r="Z91" s="366"/>
      <c r="AA91" s="359"/>
      <c r="AB91" s="359"/>
    </row>
    <row r="92" spans="1:28" ht="15">
      <c r="A92" s="365"/>
      <c r="B92" s="359"/>
      <c r="E92" s="359"/>
      <c r="F92" s="359"/>
      <c r="G92" s="359"/>
      <c r="H92" s="359"/>
      <c r="I92" s="359"/>
      <c r="J92" s="359"/>
      <c r="K92" s="359"/>
      <c r="L92" s="359"/>
      <c r="M92" s="359"/>
      <c r="N92" s="359"/>
      <c r="O92" s="359"/>
      <c r="P92" s="359"/>
      <c r="Q92" s="359"/>
      <c r="R92" s="359"/>
      <c r="S92" s="359"/>
      <c r="T92" s="359"/>
      <c r="U92" s="359"/>
      <c r="V92" s="359"/>
      <c r="W92" s="359"/>
      <c r="X92" s="359"/>
      <c r="Y92" s="731"/>
      <c r="Z92" s="366"/>
      <c r="AA92" s="359"/>
      <c r="AB92" s="359"/>
    </row>
    <row r="93" spans="1:28" ht="15">
      <c r="A93" s="365"/>
      <c r="B93" s="359"/>
      <c r="E93" s="359"/>
      <c r="F93" s="359"/>
      <c r="G93" s="359"/>
      <c r="H93" s="359"/>
      <c r="I93" s="359"/>
      <c r="J93" s="359"/>
      <c r="K93" s="359"/>
      <c r="L93" s="359"/>
      <c r="M93" s="359"/>
      <c r="N93" s="359"/>
      <c r="O93" s="359"/>
      <c r="P93" s="359"/>
      <c r="Q93" s="359"/>
      <c r="R93" s="359"/>
      <c r="S93" s="359"/>
      <c r="T93" s="359"/>
      <c r="U93" s="359"/>
      <c r="V93" s="359"/>
      <c r="W93" s="359"/>
      <c r="X93" s="359"/>
      <c r="Y93" s="731"/>
      <c r="Z93" s="366"/>
      <c r="AA93" s="359"/>
      <c r="AB93" s="359"/>
    </row>
    <row r="94" spans="1:28" ht="15">
      <c r="A94" s="365"/>
      <c r="B94" s="359"/>
      <c r="E94" s="359"/>
      <c r="F94" s="359"/>
      <c r="G94" s="359"/>
      <c r="H94" s="359"/>
      <c r="I94" s="359"/>
      <c r="J94" s="359"/>
      <c r="K94" s="359"/>
      <c r="L94" s="359"/>
      <c r="M94" s="359"/>
      <c r="N94" s="359"/>
      <c r="O94" s="359"/>
      <c r="P94" s="359"/>
      <c r="Q94" s="359"/>
      <c r="R94" s="359"/>
      <c r="S94" s="359"/>
      <c r="T94" s="359"/>
      <c r="U94" s="359"/>
      <c r="V94" s="359"/>
      <c r="W94" s="359"/>
      <c r="X94" s="359"/>
      <c r="Y94" s="731"/>
      <c r="Z94" s="366"/>
      <c r="AA94" s="359"/>
      <c r="AB94" s="359"/>
    </row>
    <row r="95" spans="1:28" ht="15">
      <c r="A95" s="365"/>
      <c r="B95" s="359"/>
      <c r="E95" s="359"/>
      <c r="F95" s="359"/>
      <c r="G95" s="359"/>
      <c r="H95" s="359"/>
      <c r="I95" s="359"/>
      <c r="J95" s="359"/>
      <c r="K95" s="359"/>
      <c r="L95" s="359"/>
      <c r="M95" s="359"/>
      <c r="N95" s="359"/>
      <c r="O95" s="359"/>
      <c r="P95" s="359"/>
      <c r="Q95" s="359"/>
      <c r="R95" s="359"/>
      <c r="S95" s="359"/>
      <c r="T95" s="359"/>
      <c r="U95" s="359"/>
      <c r="V95" s="359"/>
      <c r="W95" s="359"/>
      <c r="X95" s="359"/>
      <c r="Y95" s="731"/>
      <c r="Z95" s="366"/>
      <c r="AA95" s="359"/>
      <c r="AB95" s="359"/>
    </row>
    <row r="96" spans="1:28" ht="15">
      <c r="A96" s="365"/>
      <c r="B96" s="359"/>
      <c r="E96" s="359"/>
      <c r="F96" s="359"/>
      <c r="G96" s="359"/>
      <c r="H96" s="359"/>
      <c r="I96" s="359"/>
      <c r="J96" s="359"/>
      <c r="K96" s="359"/>
      <c r="L96" s="359"/>
      <c r="M96" s="359"/>
      <c r="N96" s="359"/>
      <c r="O96" s="359"/>
      <c r="P96" s="359"/>
      <c r="Q96" s="359"/>
      <c r="R96" s="359"/>
      <c r="S96" s="359"/>
      <c r="T96" s="359"/>
      <c r="U96" s="359"/>
      <c r="V96" s="359"/>
      <c r="W96" s="359"/>
      <c r="X96" s="359"/>
      <c r="Y96" s="731"/>
      <c r="Z96" s="366"/>
      <c r="AA96" s="359"/>
      <c r="AB96" s="359"/>
    </row>
    <row r="97" spans="1:28" ht="15">
      <c r="A97" s="365"/>
      <c r="B97" s="359"/>
      <c r="E97" s="359"/>
      <c r="F97" s="359"/>
      <c r="G97" s="359"/>
      <c r="H97" s="359"/>
      <c r="I97" s="359"/>
      <c r="J97" s="359"/>
      <c r="K97" s="359"/>
      <c r="L97" s="359"/>
      <c r="M97" s="359"/>
      <c r="N97" s="359"/>
      <c r="O97" s="359"/>
      <c r="P97" s="359"/>
      <c r="Q97" s="359"/>
      <c r="R97" s="359"/>
      <c r="S97" s="359"/>
      <c r="T97" s="359"/>
      <c r="U97" s="359"/>
      <c r="V97" s="359"/>
      <c r="W97" s="359"/>
      <c r="X97" s="359"/>
      <c r="Y97" s="731"/>
      <c r="Z97" s="366"/>
      <c r="AA97" s="359"/>
      <c r="AB97" s="359"/>
    </row>
    <row r="98" spans="1:28" ht="15">
      <c r="A98" s="365"/>
      <c r="B98" s="359"/>
      <c r="E98" s="359"/>
      <c r="F98" s="359"/>
      <c r="G98" s="359"/>
      <c r="H98" s="359"/>
      <c r="I98" s="359"/>
      <c r="J98" s="359"/>
      <c r="K98" s="359"/>
      <c r="L98" s="359"/>
      <c r="M98" s="359"/>
      <c r="N98" s="359"/>
      <c r="O98" s="359"/>
      <c r="P98" s="359"/>
      <c r="Q98" s="359"/>
      <c r="R98" s="359"/>
      <c r="S98" s="359"/>
      <c r="T98" s="359"/>
      <c r="U98" s="359"/>
      <c r="V98" s="359"/>
      <c r="W98" s="359"/>
      <c r="X98" s="359"/>
      <c r="Y98" s="731"/>
      <c r="Z98" s="366"/>
      <c r="AA98" s="359"/>
      <c r="AB98" s="359"/>
    </row>
    <row r="99" spans="1:28" ht="15">
      <c r="A99" s="365"/>
      <c r="B99" s="359"/>
      <c r="E99" s="359"/>
      <c r="F99" s="359"/>
      <c r="G99" s="359"/>
      <c r="H99" s="359"/>
      <c r="I99" s="359"/>
      <c r="J99" s="359"/>
      <c r="K99" s="359"/>
      <c r="L99" s="359"/>
      <c r="M99" s="359"/>
      <c r="N99" s="359"/>
      <c r="O99" s="359"/>
      <c r="P99" s="359"/>
      <c r="Q99" s="359"/>
      <c r="R99" s="359"/>
      <c r="S99" s="359"/>
      <c r="T99" s="359"/>
      <c r="U99" s="359"/>
      <c r="V99" s="359"/>
      <c r="W99" s="359"/>
      <c r="X99" s="359"/>
      <c r="Y99" s="731"/>
      <c r="Z99" s="366"/>
      <c r="AA99" s="359"/>
      <c r="AB99" s="359"/>
    </row>
    <row r="100" spans="1:28" ht="15">
      <c r="A100" s="365"/>
      <c r="B100" s="359"/>
      <c r="E100" s="359"/>
      <c r="F100" s="359"/>
      <c r="G100" s="359"/>
      <c r="H100" s="359"/>
      <c r="I100" s="359"/>
      <c r="J100" s="359"/>
      <c r="K100" s="359"/>
      <c r="L100" s="359"/>
      <c r="M100" s="359"/>
      <c r="N100" s="359"/>
      <c r="O100" s="359"/>
      <c r="P100" s="359"/>
      <c r="Q100" s="359"/>
      <c r="R100" s="359"/>
      <c r="S100" s="359"/>
      <c r="T100" s="359"/>
      <c r="U100" s="359"/>
      <c r="V100" s="359"/>
      <c r="W100" s="359"/>
      <c r="X100" s="359"/>
      <c r="Y100" s="731"/>
      <c r="Z100" s="366"/>
      <c r="AA100" s="359"/>
      <c r="AB100" s="359"/>
    </row>
    <row r="101" spans="1:28" ht="15">
      <c r="A101" s="365"/>
      <c r="B101" s="359"/>
      <c r="E101" s="359"/>
      <c r="F101" s="359"/>
      <c r="G101" s="359"/>
      <c r="H101" s="359"/>
      <c r="I101" s="359"/>
      <c r="J101" s="359"/>
      <c r="K101" s="359"/>
      <c r="L101" s="359"/>
      <c r="M101" s="359"/>
      <c r="N101" s="359"/>
      <c r="O101" s="359"/>
      <c r="P101" s="359"/>
      <c r="Q101" s="359"/>
      <c r="R101" s="359"/>
      <c r="S101" s="359"/>
      <c r="T101" s="359"/>
      <c r="U101" s="359"/>
      <c r="V101" s="359"/>
      <c r="W101" s="359"/>
      <c r="X101" s="359"/>
      <c r="Y101" s="731"/>
      <c r="Z101" s="366"/>
      <c r="AA101" s="359"/>
      <c r="AB101" s="359"/>
    </row>
    <row r="102" spans="1:28" ht="15">
      <c r="A102" s="365"/>
      <c r="B102" s="359"/>
      <c r="E102" s="359"/>
      <c r="F102" s="359"/>
      <c r="G102" s="359"/>
      <c r="H102" s="359"/>
      <c r="I102" s="359"/>
      <c r="J102" s="359"/>
      <c r="K102" s="359"/>
      <c r="L102" s="359"/>
      <c r="M102" s="359"/>
      <c r="N102" s="359"/>
      <c r="O102" s="359"/>
      <c r="P102" s="359"/>
      <c r="Q102" s="359"/>
      <c r="R102" s="359"/>
      <c r="S102" s="359"/>
      <c r="T102" s="359"/>
      <c r="U102" s="359"/>
      <c r="V102" s="359"/>
      <c r="W102" s="359"/>
      <c r="X102" s="359"/>
      <c r="Y102" s="731"/>
      <c r="Z102" s="366"/>
      <c r="AA102" s="359"/>
      <c r="AB102" s="359"/>
    </row>
    <row r="103" spans="1:28" ht="15">
      <c r="A103" s="365"/>
      <c r="B103" s="359"/>
      <c r="E103" s="359"/>
      <c r="F103" s="359"/>
      <c r="G103" s="359"/>
      <c r="H103" s="359"/>
      <c r="I103" s="359"/>
      <c r="J103" s="359"/>
      <c r="K103" s="359"/>
      <c r="L103" s="359"/>
      <c r="M103" s="359"/>
      <c r="N103" s="359"/>
      <c r="O103" s="359"/>
      <c r="P103" s="359"/>
      <c r="Q103" s="359"/>
      <c r="R103" s="359"/>
      <c r="S103" s="359"/>
      <c r="T103" s="359"/>
      <c r="U103" s="359"/>
      <c r="V103" s="359"/>
      <c r="W103" s="359"/>
      <c r="X103" s="359"/>
      <c r="Y103" s="731"/>
      <c r="Z103" s="366"/>
      <c r="AA103" s="359"/>
      <c r="AB103" s="359"/>
    </row>
    <row r="104" spans="1:28" ht="15">
      <c r="A104" s="365"/>
      <c r="B104" s="359"/>
      <c r="E104" s="359"/>
      <c r="F104" s="359"/>
      <c r="G104" s="359"/>
      <c r="H104" s="359"/>
      <c r="I104" s="359"/>
      <c r="J104" s="359"/>
      <c r="K104" s="359"/>
      <c r="L104" s="359"/>
      <c r="M104" s="359"/>
      <c r="N104" s="359"/>
      <c r="O104" s="359"/>
      <c r="P104" s="359"/>
      <c r="Q104" s="359"/>
      <c r="R104" s="359"/>
      <c r="S104" s="359"/>
      <c r="T104" s="359"/>
      <c r="U104" s="359"/>
      <c r="V104" s="359"/>
      <c r="W104" s="359"/>
      <c r="X104" s="359"/>
      <c r="Y104" s="731"/>
      <c r="Z104" s="366"/>
      <c r="AA104" s="359"/>
      <c r="AB104" s="359"/>
    </row>
    <row r="105" spans="1:28" ht="15">
      <c r="A105" s="365"/>
      <c r="B105" s="359"/>
      <c r="E105" s="359"/>
      <c r="F105" s="359"/>
      <c r="G105" s="359"/>
      <c r="H105" s="359"/>
      <c r="I105" s="359"/>
      <c r="J105" s="359"/>
      <c r="K105" s="359"/>
      <c r="L105" s="359"/>
      <c r="M105" s="359"/>
      <c r="N105" s="359"/>
      <c r="O105" s="359"/>
      <c r="P105" s="359"/>
      <c r="Q105" s="359"/>
      <c r="R105" s="359"/>
      <c r="S105" s="359"/>
      <c r="T105" s="359"/>
      <c r="U105" s="359"/>
      <c r="V105" s="359"/>
      <c r="W105" s="359"/>
      <c r="X105" s="359"/>
      <c r="Y105" s="731"/>
      <c r="Z105" s="366"/>
      <c r="AA105" s="359"/>
      <c r="AB105" s="359"/>
    </row>
    <row r="106" spans="1:28" ht="15">
      <c r="A106" s="365"/>
      <c r="B106" s="359"/>
      <c r="E106" s="359"/>
      <c r="F106" s="359"/>
      <c r="G106" s="359"/>
      <c r="H106" s="359"/>
      <c r="I106" s="359"/>
      <c r="J106" s="359"/>
      <c r="K106" s="359"/>
      <c r="L106" s="359"/>
      <c r="M106" s="359"/>
      <c r="N106" s="359"/>
      <c r="O106" s="359"/>
      <c r="P106" s="359"/>
      <c r="Q106" s="359"/>
      <c r="R106" s="359"/>
      <c r="S106" s="359"/>
      <c r="T106" s="359"/>
      <c r="U106" s="359"/>
      <c r="V106" s="359"/>
      <c r="W106" s="359"/>
      <c r="X106" s="359"/>
      <c r="Y106" s="731"/>
      <c r="Z106" s="366"/>
      <c r="AA106" s="359"/>
      <c r="AB106" s="359"/>
    </row>
    <row r="107" spans="1:28" ht="15">
      <c r="A107" s="365"/>
      <c r="B107" s="359"/>
      <c r="E107" s="359"/>
      <c r="F107" s="359"/>
      <c r="G107" s="359"/>
      <c r="H107" s="359"/>
      <c r="I107" s="359"/>
      <c r="J107" s="359"/>
      <c r="K107" s="359"/>
      <c r="L107" s="359"/>
      <c r="M107" s="359"/>
      <c r="N107" s="359"/>
      <c r="O107" s="359"/>
      <c r="P107" s="359"/>
      <c r="Q107" s="359"/>
      <c r="R107" s="359"/>
      <c r="S107" s="359"/>
      <c r="T107" s="359"/>
      <c r="U107" s="359"/>
      <c r="V107" s="359"/>
      <c r="W107" s="359"/>
      <c r="X107" s="359"/>
      <c r="Y107" s="731"/>
      <c r="Z107" s="366"/>
      <c r="AA107" s="359"/>
      <c r="AB107" s="359"/>
    </row>
  </sheetData>
  <sheetProtection/>
  <mergeCells count="41">
    <mergeCell ref="A71:C71"/>
    <mergeCell ref="A72:C72"/>
    <mergeCell ref="A56:C56"/>
    <mergeCell ref="A57:A68"/>
    <mergeCell ref="B57:B68"/>
    <mergeCell ref="C57:C58"/>
    <mergeCell ref="C59:C68"/>
    <mergeCell ref="A69:C69"/>
    <mergeCell ref="A36:C36"/>
    <mergeCell ref="A37:A55"/>
    <mergeCell ref="B37:B55"/>
    <mergeCell ref="C37:C42"/>
    <mergeCell ref="C43:C46"/>
    <mergeCell ref="C47:C48"/>
    <mergeCell ref="C49:C55"/>
    <mergeCell ref="A26:A29"/>
    <mergeCell ref="B26:B29"/>
    <mergeCell ref="C26:C29"/>
    <mergeCell ref="A30:C30"/>
    <mergeCell ref="A31:A35"/>
    <mergeCell ref="B31:B35"/>
    <mergeCell ref="C31:C35"/>
    <mergeCell ref="A25:C25"/>
    <mergeCell ref="A9:AB9"/>
    <mergeCell ref="A11:C11"/>
    <mergeCell ref="E11:AB11"/>
    <mergeCell ref="A13:C13"/>
    <mergeCell ref="E13:AB13"/>
    <mergeCell ref="A16:A24"/>
    <mergeCell ref="B16:B24"/>
    <mergeCell ref="C16:C18"/>
    <mergeCell ref="C19:C24"/>
    <mergeCell ref="A5:AB5"/>
    <mergeCell ref="A6:AB6"/>
    <mergeCell ref="A7:AB7"/>
    <mergeCell ref="A8:AB8"/>
    <mergeCell ref="A1:C4"/>
    <mergeCell ref="AA1:AA4"/>
    <mergeCell ref="AB1:AB4"/>
    <mergeCell ref="D1:Y2"/>
    <mergeCell ref="D3:Y4"/>
  </mergeCells>
  <printOptions/>
  <pageMargins left="0.7" right="0.7" top="0.75" bottom="0.75" header="0.3" footer="0.3"/>
  <pageSetup horizontalDpi="600" verticalDpi="600" orientation="landscape" scale="28" r:id="rId4"/>
  <rowBreaks count="2" manualBreakCount="2">
    <brk id="36" max="29" man="1"/>
    <brk id="74" max="27" man="1"/>
  </rowBreaks>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1:AD37"/>
  <sheetViews>
    <sheetView view="pageBreakPreview" zoomScale="50" zoomScaleNormal="55" zoomScaleSheetLayoutView="50" zoomScalePageLayoutView="80" workbookViewId="0" topLeftCell="A1">
      <pane xSplit="3" ySplit="15" topLeftCell="D25" activePane="bottomRight" state="frozen"/>
      <selection pane="topLeft" activeCell="A1" sqref="A1"/>
      <selection pane="topRight" activeCell="D1" sqref="D1"/>
      <selection pane="bottomLeft" activeCell="A16" sqref="A16"/>
      <selection pane="bottomRight" activeCell="A28" sqref="A28:C28"/>
    </sheetView>
  </sheetViews>
  <sheetFormatPr defaultColWidth="12.421875" defaultRowHeight="15"/>
  <cols>
    <col min="1" max="1" width="6.28125" style="1423" customWidth="1"/>
    <col min="2" max="2" width="20.8515625" style="1423" customWidth="1"/>
    <col min="3" max="3" width="20.28125" style="1423" customWidth="1"/>
    <col min="4" max="4" width="37.8515625" style="1423" customWidth="1"/>
    <col min="5" max="5" width="14.57421875" style="1423" customWidth="1"/>
    <col min="6" max="6" width="8.7109375" style="1423" customWidth="1"/>
    <col min="7" max="7" width="27.57421875" style="1423" customWidth="1"/>
    <col min="8" max="8" width="18.7109375" style="1423" customWidth="1"/>
    <col min="9" max="9" width="16.421875" style="1423" customWidth="1"/>
    <col min="10" max="10" width="19.28125" style="1423" customWidth="1"/>
    <col min="11" max="11" width="11.421875" style="1423" customWidth="1"/>
    <col min="12" max="12" width="11.00390625" style="1423" customWidth="1"/>
    <col min="13" max="23" width="5.8515625" style="1423" bestFit="1" customWidth="1"/>
    <col min="24" max="24" width="6.8515625" style="1423" bestFit="1" customWidth="1"/>
    <col min="25" max="25" width="15.421875" style="1424" customWidth="1"/>
    <col min="26" max="26" width="22.8515625" style="1423" customWidth="1"/>
    <col min="27" max="27" width="19.28125" style="1423" customWidth="1"/>
    <col min="28" max="28" width="20.140625" style="1423" customWidth="1"/>
    <col min="29" max="29" width="33.57421875" style="1423" customWidth="1"/>
    <col min="30" max="30" width="27.140625" style="1423" customWidth="1"/>
    <col min="31" max="153" width="12.421875" style="1423" customWidth="1"/>
    <col min="154" max="154" width="7.140625" style="1423" customWidth="1"/>
    <col min="155" max="155" width="37.140625" style="1423" customWidth="1"/>
    <col min="156" max="156" width="27.140625" style="1423" customWidth="1"/>
    <col min="157" max="157" width="37.28125" style="1423" customWidth="1"/>
    <col min="158" max="158" width="15.7109375" style="1423" customWidth="1"/>
    <col min="159" max="159" width="14.00390625" style="1423" customWidth="1"/>
    <col min="160" max="160" width="18.28125" style="1423" customWidth="1"/>
    <col min="161" max="161" width="19.8515625" style="1423" customWidth="1"/>
    <col min="162" max="162" width="12.8515625" style="1423" customWidth="1"/>
    <col min="163" max="163" width="43.140625" style="1423" customWidth="1"/>
    <col min="164" max="164" width="11.8515625" style="1423" customWidth="1"/>
    <col min="165" max="165" width="12.421875" style="1423" customWidth="1"/>
    <col min="166" max="177" width="5.00390625" style="1423" customWidth="1"/>
    <col min="178" max="178" width="14.140625" style="1423" customWidth="1"/>
    <col min="179" max="179" width="22.8515625" style="1423" customWidth="1"/>
    <col min="180" max="180" width="24.421875" style="1423" customWidth="1"/>
    <col min="181" max="222" width="0" style="1423" hidden="1" customWidth="1"/>
    <col min="223" max="16384" width="12.421875" style="1423" customWidth="1"/>
  </cols>
  <sheetData>
    <row r="1" spans="1:28" ht="15.75" customHeight="1" thickBot="1">
      <c r="A1" s="2404"/>
      <c r="B1" s="2404"/>
      <c r="C1" s="2404"/>
      <c r="D1" s="2398" t="s">
        <v>1551</v>
      </c>
      <c r="E1" s="2399"/>
      <c r="F1" s="2399"/>
      <c r="G1" s="2399"/>
      <c r="H1" s="2399"/>
      <c r="I1" s="2399"/>
      <c r="J1" s="2399"/>
      <c r="K1" s="2399"/>
      <c r="L1" s="2399"/>
      <c r="M1" s="2399"/>
      <c r="N1" s="2399"/>
      <c r="O1" s="2399"/>
      <c r="P1" s="2399"/>
      <c r="Q1" s="2399"/>
      <c r="R1" s="2399"/>
      <c r="S1" s="2399"/>
      <c r="T1" s="2399"/>
      <c r="U1" s="2399"/>
      <c r="V1" s="2399"/>
      <c r="W1" s="2399"/>
      <c r="X1" s="2399"/>
      <c r="Y1" s="2400"/>
      <c r="Z1" s="1421"/>
      <c r="AA1" s="2290" t="s">
        <v>1561</v>
      </c>
      <c r="AB1" s="2290" t="s">
        <v>1562</v>
      </c>
    </row>
    <row r="2" spans="1:28" ht="15.75" customHeight="1" thickBot="1">
      <c r="A2" s="2404"/>
      <c r="B2" s="2404"/>
      <c r="C2" s="2404"/>
      <c r="D2" s="2401"/>
      <c r="E2" s="2402"/>
      <c r="F2" s="2402"/>
      <c r="G2" s="2402"/>
      <c r="H2" s="2402"/>
      <c r="I2" s="2402"/>
      <c r="J2" s="2402"/>
      <c r="K2" s="2402"/>
      <c r="L2" s="2402"/>
      <c r="M2" s="2402"/>
      <c r="N2" s="2402"/>
      <c r="O2" s="2402"/>
      <c r="P2" s="2402"/>
      <c r="Q2" s="2402"/>
      <c r="R2" s="2402"/>
      <c r="S2" s="2402"/>
      <c r="T2" s="2402"/>
      <c r="U2" s="2402"/>
      <c r="V2" s="2402"/>
      <c r="W2" s="2402"/>
      <c r="X2" s="2402"/>
      <c r="Y2" s="2403"/>
      <c r="Z2" s="1422"/>
      <c r="AA2" s="2405"/>
      <c r="AB2" s="2405"/>
    </row>
    <row r="3" spans="1:28" ht="15.75" customHeight="1" thickBot="1">
      <c r="A3" s="2404"/>
      <c r="B3" s="2404"/>
      <c r="C3" s="2404"/>
      <c r="D3" s="2398" t="s">
        <v>1</v>
      </c>
      <c r="E3" s="2399"/>
      <c r="F3" s="2399"/>
      <c r="G3" s="2399"/>
      <c r="H3" s="2399"/>
      <c r="I3" s="2399"/>
      <c r="J3" s="2399"/>
      <c r="K3" s="2399"/>
      <c r="L3" s="2399"/>
      <c r="M3" s="2399"/>
      <c r="N3" s="2399"/>
      <c r="O3" s="2399"/>
      <c r="P3" s="2399"/>
      <c r="Q3" s="2399"/>
      <c r="R3" s="2399"/>
      <c r="S3" s="2399"/>
      <c r="T3" s="2399"/>
      <c r="U3" s="2399"/>
      <c r="V3" s="2399"/>
      <c r="W3" s="2399"/>
      <c r="X3" s="2399"/>
      <c r="Y3" s="2400"/>
      <c r="Z3" s="1422"/>
      <c r="AA3" s="2405"/>
      <c r="AB3" s="2405"/>
    </row>
    <row r="4" spans="1:28" ht="15.75" customHeight="1" thickBot="1">
      <c r="A4" s="2404"/>
      <c r="B4" s="2404"/>
      <c r="C4" s="2404"/>
      <c r="D4" s="2401"/>
      <c r="E4" s="2402"/>
      <c r="F4" s="2402"/>
      <c r="G4" s="2402"/>
      <c r="H4" s="2402"/>
      <c r="I4" s="2402"/>
      <c r="J4" s="2402"/>
      <c r="K4" s="2402"/>
      <c r="L4" s="2402"/>
      <c r="M4" s="2402"/>
      <c r="N4" s="2402"/>
      <c r="O4" s="2402"/>
      <c r="P4" s="2402"/>
      <c r="Q4" s="2402"/>
      <c r="R4" s="2402"/>
      <c r="S4" s="2402"/>
      <c r="T4" s="2402"/>
      <c r="U4" s="2402"/>
      <c r="V4" s="2402"/>
      <c r="W4" s="2402"/>
      <c r="X4" s="2402"/>
      <c r="Y4" s="2403"/>
      <c r="Z4" s="1422"/>
      <c r="AA4" s="2406"/>
      <c r="AB4" s="2406"/>
    </row>
    <row r="5" spans="1:28" ht="21" customHeight="1">
      <c r="A5" s="2389" t="s">
        <v>2</v>
      </c>
      <c r="B5" s="2390"/>
      <c r="C5" s="2390"/>
      <c r="D5" s="2390"/>
      <c r="E5" s="2390"/>
      <c r="F5" s="2390"/>
      <c r="G5" s="2390"/>
      <c r="H5" s="2390"/>
      <c r="I5" s="2390"/>
      <c r="J5" s="2390"/>
      <c r="K5" s="2390"/>
      <c r="L5" s="2390"/>
      <c r="M5" s="2390"/>
      <c r="N5" s="2390"/>
      <c r="O5" s="2390"/>
      <c r="P5" s="2390"/>
      <c r="Q5" s="2390"/>
      <c r="R5" s="2390"/>
      <c r="S5" s="2390"/>
      <c r="T5" s="2390"/>
      <c r="U5" s="2390"/>
      <c r="V5" s="2390"/>
      <c r="W5" s="2390"/>
      <c r="X5" s="2390"/>
      <c r="Y5" s="2390"/>
      <c r="Z5" s="2390"/>
      <c r="AA5" s="2390"/>
      <c r="AB5" s="2391"/>
    </row>
    <row r="6" spans="1:28" ht="15.75" customHeight="1">
      <c r="A6" s="2392" t="s">
        <v>3</v>
      </c>
      <c r="B6" s="2393"/>
      <c r="C6" s="2393"/>
      <c r="D6" s="2393"/>
      <c r="E6" s="2393"/>
      <c r="F6" s="2393"/>
      <c r="G6" s="2393"/>
      <c r="H6" s="2393"/>
      <c r="I6" s="2393"/>
      <c r="J6" s="2393"/>
      <c r="K6" s="2393"/>
      <c r="L6" s="2393"/>
      <c r="M6" s="2393"/>
      <c r="N6" s="2393"/>
      <c r="O6" s="2393"/>
      <c r="P6" s="2393"/>
      <c r="Q6" s="2393"/>
      <c r="R6" s="2393"/>
      <c r="S6" s="2393"/>
      <c r="T6" s="2393"/>
      <c r="U6" s="2393"/>
      <c r="V6" s="2393"/>
      <c r="W6" s="2393"/>
      <c r="X6" s="2393"/>
      <c r="Y6" s="2393"/>
      <c r="Z6" s="2393"/>
      <c r="AA6" s="2393"/>
      <c r="AB6" s="2394"/>
    </row>
    <row r="7" spans="1:28" ht="16.5" customHeight="1">
      <c r="A7" s="2392"/>
      <c r="B7" s="2393"/>
      <c r="C7" s="2393"/>
      <c r="D7" s="2393"/>
      <c r="E7" s="2393"/>
      <c r="F7" s="2393"/>
      <c r="G7" s="2393"/>
      <c r="H7" s="2393"/>
      <c r="I7" s="2393"/>
      <c r="J7" s="2393"/>
      <c r="K7" s="2393"/>
      <c r="L7" s="2393"/>
      <c r="M7" s="2393"/>
      <c r="N7" s="2393"/>
      <c r="O7" s="2393"/>
      <c r="P7" s="2393"/>
      <c r="Q7" s="2393"/>
      <c r="R7" s="2393"/>
      <c r="S7" s="2393"/>
      <c r="T7" s="2393"/>
      <c r="U7" s="2393"/>
      <c r="V7" s="2393"/>
      <c r="W7" s="2393"/>
      <c r="X7" s="2393"/>
      <c r="Y7" s="2393"/>
      <c r="Z7" s="2393"/>
      <c r="AA7" s="2393"/>
      <c r="AB7" s="2394"/>
    </row>
    <row r="8" spans="1:28" ht="16.5" customHeight="1">
      <c r="A8" s="2392" t="s">
        <v>4</v>
      </c>
      <c r="B8" s="2393"/>
      <c r="C8" s="2393"/>
      <c r="D8" s="2393"/>
      <c r="E8" s="2393"/>
      <c r="F8" s="2393"/>
      <c r="G8" s="2393"/>
      <c r="H8" s="2393"/>
      <c r="I8" s="2393"/>
      <c r="J8" s="2393"/>
      <c r="K8" s="2393"/>
      <c r="L8" s="2393"/>
      <c r="M8" s="2393"/>
      <c r="N8" s="2393"/>
      <c r="O8" s="2393"/>
      <c r="P8" s="2393"/>
      <c r="Q8" s="2393"/>
      <c r="R8" s="2393"/>
      <c r="S8" s="2393"/>
      <c r="T8" s="2393"/>
      <c r="U8" s="2393"/>
      <c r="V8" s="2393"/>
      <c r="W8" s="2393"/>
      <c r="X8" s="2393"/>
      <c r="Y8" s="2393"/>
      <c r="Z8" s="2393"/>
      <c r="AA8" s="2393"/>
      <c r="AB8" s="2394"/>
    </row>
    <row r="9" spans="1:28" ht="16.5" customHeight="1" thickBot="1">
      <c r="A9" s="2395" t="s">
        <v>1563</v>
      </c>
      <c r="B9" s="2396"/>
      <c r="C9" s="2396"/>
      <c r="D9" s="2396"/>
      <c r="E9" s="2396"/>
      <c r="F9" s="2396"/>
      <c r="G9" s="2396"/>
      <c r="H9" s="2396"/>
      <c r="I9" s="2396"/>
      <c r="J9" s="2396"/>
      <c r="K9" s="2396"/>
      <c r="L9" s="2396"/>
      <c r="M9" s="2396"/>
      <c r="N9" s="2396"/>
      <c r="O9" s="2396"/>
      <c r="P9" s="2396"/>
      <c r="Q9" s="2396"/>
      <c r="R9" s="2396"/>
      <c r="S9" s="2396"/>
      <c r="T9" s="2396"/>
      <c r="U9" s="2396"/>
      <c r="V9" s="2396"/>
      <c r="W9" s="2396"/>
      <c r="X9" s="2396"/>
      <c r="Y9" s="2396"/>
      <c r="Z9" s="2396"/>
      <c r="AA9" s="2396"/>
      <c r="AB9" s="2397"/>
    </row>
    <row r="10" spans="1:28" ht="9" customHeight="1" thickBot="1">
      <c r="A10" s="1387"/>
      <c r="B10" s="148"/>
      <c r="C10" s="147"/>
      <c r="D10" s="147"/>
      <c r="E10" s="147"/>
      <c r="F10" s="149"/>
      <c r="G10" s="147"/>
      <c r="H10" s="147"/>
      <c r="I10" s="150"/>
      <c r="J10" s="147"/>
      <c r="K10" s="151"/>
      <c r="L10" s="151"/>
      <c r="M10" s="147"/>
      <c r="N10" s="147"/>
      <c r="O10" s="147"/>
      <c r="P10" s="147"/>
      <c r="Q10" s="147"/>
      <c r="R10" s="147"/>
      <c r="S10" s="147"/>
      <c r="T10" s="147"/>
      <c r="U10" s="147"/>
      <c r="V10" s="147"/>
      <c r="W10" s="147"/>
      <c r="X10" s="147"/>
      <c r="Y10" s="732"/>
      <c r="Z10" s="152"/>
      <c r="AA10" s="152"/>
      <c r="AB10" s="1060"/>
    </row>
    <row r="11" spans="1:28" ht="24" customHeight="1" thickBot="1">
      <c r="A11" s="2409" t="s">
        <v>5</v>
      </c>
      <c r="B11" s="2410"/>
      <c r="C11" s="2410"/>
      <c r="D11" s="153"/>
      <c r="E11" s="2411" t="s">
        <v>1166</v>
      </c>
      <c r="F11" s="2412"/>
      <c r="G11" s="2412"/>
      <c r="H11" s="2412"/>
      <c r="I11" s="2412"/>
      <c r="J11" s="2412"/>
      <c r="K11" s="2412"/>
      <c r="L11" s="2412"/>
      <c r="M11" s="2412"/>
      <c r="N11" s="2412"/>
      <c r="O11" s="2412"/>
      <c r="P11" s="2412"/>
      <c r="Q11" s="2412"/>
      <c r="R11" s="2412"/>
      <c r="S11" s="2412"/>
      <c r="T11" s="2412"/>
      <c r="U11" s="2412"/>
      <c r="V11" s="2412"/>
      <c r="W11" s="2412"/>
      <c r="X11" s="2412"/>
      <c r="Y11" s="2412"/>
      <c r="Z11" s="2412"/>
      <c r="AA11" s="2412"/>
      <c r="AB11" s="2413"/>
    </row>
    <row r="12" spans="1:28" ht="9" customHeight="1" thickBot="1">
      <c r="A12" s="1387"/>
      <c r="B12" s="148"/>
      <c r="C12" s="147"/>
      <c r="D12" s="147"/>
      <c r="E12" s="147"/>
      <c r="F12" s="149"/>
      <c r="G12" s="147"/>
      <c r="H12" s="147"/>
      <c r="I12" s="150"/>
      <c r="J12" s="147"/>
      <c r="K12" s="151"/>
      <c r="L12" s="151"/>
      <c r="M12" s="147"/>
      <c r="N12" s="147"/>
      <c r="O12" s="147"/>
      <c r="P12" s="147"/>
      <c r="Q12" s="147"/>
      <c r="R12" s="147"/>
      <c r="S12" s="147"/>
      <c r="T12" s="147"/>
      <c r="U12" s="147"/>
      <c r="V12" s="147"/>
      <c r="W12" s="147"/>
      <c r="X12" s="147"/>
      <c r="Y12" s="732"/>
      <c r="Z12" s="152"/>
      <c r="AA12" s="152"/>
      <c r="AB12" s="1060"/>
    </row>
    <row r="13" spans="1:28" ht="24" customHeight="1" thickBot="1">
      <c r="A13" s="2414" t="s">
        <v>7</v>
      </c>
      <c r="B13" s="2415"/>
      <c r="C13" s="2415"/>
      <c r="D13" s="1413"/>
      <c r="E13" s="2414" t="s">
        <v>84</v>
      </c>
      <c r="F13" s="2415"/>
      <c r="G13" s="2415"/>
      <c r="H13" s="2415"/>
      <c r="I13" s="2415"/>
      <c r="J13" s="2415"/>
      <c r="K13" s="2415"/>
      <c r="L13" s="2415"/>
      <c r="M13" s="2415"/>
      <c r="N13" s="2415"/>
      <c r="O13" s="2415"/>
      <c r="P13" s="2415"/>
      <c r="Q13" s="2415"/>
      <c r="R13" s="2415"/>
      <c r="S13" s="2415"/>
      <c r="T13" s="2415"/>
      <c r="U13" s="2415"/>
      <c r="V13" s="2415"/>
      <c r="W13" s="2415"/>
      <c r="X13" s="2415"/>
      <c r="Y13" s="2415"/>
      <c r="Z13" s="2415"/>
      <c r="AA13" s="2415"/>
      <c r="AB13" s="2416"/>
    </row>
    <row r="14" spans="1:28" ht="9" customHeight="1" thickBot="1">
      <c r="A14" s="1387"/>
      <c r="B14" s="148"/>
      <c r="C14" s="147"/>
      <c r="D14" s="147"/>
      <c r="E14" s="147"/>
      <c r="F14" s="149"/>
      <c r="G14" s="147"/>
      <c r="H14" s="147"/>
      <c r="I14" s="150"/>
      <c r="J14" s="147"/>
      <c r="K14" s="151"/>
      <c r="L14" s="151"/>
      <c r="M14" s="147"/>
      <c r="N14" s="147"/>
      <c r="O14" s="147"/>
      <c r="P14" s="147"/>
      <c r="Q14" s="147"/>
      <c r="R14" s="147"/>
      <c r="S14" s="147"/>
      <c r="T14" s="147"/>
      <c r="U14" s="147"/>
      <c r="V14" s="147"/>
      <c r="W14" s="147"/>
      <c r="X14" s="147"/>
      <c r="Y14" s="732"/>
      <c r="Z14" s="152"/>
      <c r="AA14" s="152"/>
      <c r="AB14" s="1060"/>
    </row>
    <row r="15" spans="1:30" ht="36" customHeight="1" thickBot="1">
      <c r="A15" s="1388" t="s">
        <v>9</v>
      </c>
      <c r="B15" s="1388" t="s">
        <v>10</v>
      </c>
      <c r="C15" s="1388" t="s">
        <v>11</v>
      </c>
      <c r="D15" s="1388" t="s">
        <v>110</v>
      </c>
      <c r="E15" s="1388" t="s">
        <v>13</v>
      </c>
      <c r="F15" s="1388" t="s">
        <v>14</v>
      </c>
      <c r="G15" s="1388" t="s">
        <v>15</v>
      </c>
      <c r="H15" s="1388" t="s">
        <v>16</v>
      </c>
      <c r="I15" s="1388" t="s">
        <v>17</v>
      </c>
      <c r="J15" s="1388" t="s">
        <v>86</v>
      </c>
      <c r="K15" s="1388" t="s">
        <v>19</v>
      </c>
      <c r="L15" s="1388" t="s">
        <v>20</v>
      </c>
      <c r="M15" s="1389" t="s">
        <v>21</v>
      </c>
      <c r="N15" s="1389" t="s">
        <v>22</v>
      </c>
      <c r="O15" s="1389" t="s">
        <v>23</v>
      </c>
      <c r="P15" s="1389" t="s">
        <v>24</v>
      </c>
      <c r="Q15" s="1389" t="s">
        <v>25</v>
      </c>
      <c r="R15" s="1389" t="s">
        <v>26</v>
      </c>
      <c r="S15" s="1389" t="s">
        <v>27</v>
      </c>
      <c r="T15" s="1389" t="s">
        <v>28</v>
      </c>
      <c r="U15" s="1389" t="s">
        <v>29</v>
      </c>
      <c r="V15" s="1389" t="s">
        <v>30</v>
      </c>
      <c r="W15" s="1389" t="s">
        <v>31</v>
      </c>
      <c r="X15" s="1389" t="s">
        <v>32</v>
      </c>
      <c r="Y15" s="1388" t="s">
        <v>33</v>
      </c>
      <c r="Z15" s="1388" t="s">
        <v>34</v>
      </c>
      <c r="AA15" s="1388" t="s">
        <v>35</v>
      </c>
      <c r="AB15" s="1388" t="s">
        <v>87</v>
      </c>
      <c r="AC15" s="1826" t="s">
        <v>1774</v>
      </c>
      <c r="AD15" s="1826" t="s">
        <v>1775</v>
      </c>
    </row>
    <row r="16" spans="1:30" ht="114.75" customHeight="1">
      <c r="A16" s="2420">
        <v>1</v>
      </c>
      <c r="B16" s="2420" t="s">
        <v>1167</v>
      </c>
      <c r="C16" s="2417" t="s">
        <v>1168</v>
      </c>
      <c r="D16" s="1392" t="s">
        <v>1169</v>
      </c>
      <c r="E16" s="582" t="s">
        <v>166</v>
      </c>
      <c r="F16" s="582">
        <v>1</v>
      </c>
      <c r="G16" s="1391" t="s">
        <v>1691</v>
      </c>
      <c r="H16" s="1391" t="s">
        <v>1692</v>
      </c>
      <c r="I16" s="583">
        <v>0.1</v>
      </c>
      <c r="J16" s="1391" t="s">
        <v>1693</v>
      </c>
      <c r="K16" s="584">
        <v>42736</v>
      </c>
      <c r="L16" s="584">
        <v>43100</v>
      </c>
      <c r="M16" s="557"/>
      <c r="N16" s="557"/>
      <c r="O16" s="557"/>
      <c r="P16" s="557"/>
      <c r="Q16" s="557"/>
      <c r="R16" s="557">
        <v>1</v>
      </c>
      <c r="S16" s="557"/>
      <c r="T16" s="557"/>
      <c r="U16" s="558"/>
      <c r="V16" s="558"/>
      <c r="W16" s="558"/>
      <c r="X16" s="558">
        <v>1</v>
      </c>
      <c r="Y16" s="733">
        <f>SUM(M16:X16)</f>
        <v>2</v>
      </c>
      <c r="Z16" s="585"/>
      <c r="AA16" s="585"/>
      <c r="AB16" s="1782"/>
      <c r="AC16" s="1857" t="s">
        <v>76</v>
      </c>
      <c r="AD16" s="1857">
        <v>1</v>
      </c>
    </row>
    <row r="17" spans="1:30" ht="231.75" customHeight="1">
      <c r="A17" s="2421"/>
      <c r="B17" s="2421"/>
      <c r="C17" s="2418"/>
      <c r="D17" s="1392" t="s">
        <v>1694</v>
      </c>
      <c r="E17" s="582" t="s">
        <v>150</v>
      </c>
      <c r="F17" s="587">
        <v>0.9</v>
      </c>
      <c r="G17" s="1391" t="s">
        <v>1695</v>
      </c>
      <c r="H17" s="1391" t="s">
        <v>1696</v>
      </c>
      <c r="I17" s="583">
        <v>0.1</v>
      </c>
      <c r="J17" s="1391" t="s">
        <v>1170</v>
      </c>
      <c r="K17" s="584" t="s">
        <v>660</v>
      </c>
      <c r="L17" s="584">
        <v>43100</v>
      </c>
      <c r="M17" s="736">
        <v>0.9</v>
      </c>
      <c r="N17" s="736">
        <v>0.9</v>
      </c>
      <c r="O17" s="736">
        <v>0.9</v>
      </c>
      <c r="P17" s="736">
        <v>0.9</v>
      </c>
      <c r="Q17" s="736">
        <v>0.9</v>
      </c>
      <c r="R17" s="736">
        <v>0.9</v>
      </c>
      <c r="S17" s="736">
        <v>0.9</v>
      </c>
      <c r="T17" s="736">
        <v>0.9</v>
      </c>
      <c r="U17" s="736">
        <v>0.9</v>
      </c>
      <c r="V17" s="736">
        <v>0.9</v>
      </c>
      <c r="W17" s="736">
        <v>0.9</v>
      </c>
      <c r="X17" s="736">
        <v>0.9</v>
      </c>
      <c r="Y17" s="734">
        <v>0.9</v>
      </c>
      <c r="Z17" s="585"/>
      <c r="AA17" s="585"/>
      <c r="AB17" s="1782"/>
      <c r="AC17" s="1857">
        <v>1</v>
      </c>
      <c r="AD17" s="1857">
        <v>1</v>
      </c>
    </row>
    <row r="18" spans="1:30" ht="218.25" customHeight="1">
      <c r="A18" s="2421"/>
      <c r="B18" s="2421"/>
      <c r="C18" s="2418"/>
      <c r="D18" s="1392" t="s">
        <v>1171</v>
      </c>
      <c r="E18" s="582" t="s">
        <v>150</v>
      </c>
      <c r="F18" s="587">
        <v>0.9</v>
      </c>
      <c r="G18" s="1391" t="s">
        <v>1697</v>
      </c>
      <c r="H18" s="1391" t="s">
        <v>1698</v>
      </c>
      <c r="I18" s="583">
        <v>0.1</v>
      </c>
      <c r="J18" s="1391" t="s">
        <v>210</v>
      </c>
      <c r="K18" s="584" t="s">
        <v>660</v>
      </c>
      <c r="L18" s="584">
        <v>43100</v>
      </c>
      <c r="M18" s="1726">
        <v>0.9</v>
      </c>
      <c r="N18" s="1726">
        <v>0.9</v>
      </c>
      <c r="O18" s="1726">
        <v>0.9</v>
      </c>
      <c r="P18" s="1726">
        <v>0.9</v>
      </c>
      <c r="Q18" s="1726">
        <v>0.9</v>
      </c>
      <c r="R18" s="1726">
        <v>0.9</v>
      </c>
      <c r="S18" s="1726">
        <v>0.9</v>
      </c>
      <c r="T18" s="1726">
        <v>0.9</v>
      </c>
      <c r="U18" s="1726">
        <v>0.9</v>
      </c>
      <c r="V18" s="1726">
        <v>0.9</v>
      </c>
      <c r="W18" s="1726">
        <v>0.9</v>
      </c>
      <c r="X18" s="1726">
        <v>0.9</v>
      </c>
      <c r="Y18" s="734">
        <v>0.9</v>
      </c>
      <c r="Z18" s="585"/>
      <c r="AA18" s="585"/>
      <c r="AB18" s="1782"/>
      <c r="AC18" s="1857">
        <v>1</v>
      </c>
      <c r="AD18" s="1857">
        <v>1</v>
      </c>
    </row>
    <row r="19" spans="1:30" ht="63">
      <c r="A19" s="2421"/>
      <c r="B19" s="2421"/>
      <c r="C19" s="2418"/>
      <c r="D19" s="1392" t="s">
        <v>1699</v>
      </c>
      <c r="E19" s="582" t="s">
        <v>166</v>
      </c>
      <c r="F19" s="582">
        <v>2</v>
      </c>
      <c r="G19" s="1391" t="s">
        <v>1172</v>
      </c>
      <c r="H19" s="1391" t="s">
        <v>1700</v>
      </c>
      <c r="I19" s="583">
        <v>0.1</v>
      </c>
      <c r="J19" s="1391" t="s">
        <v>1173</v>
      </c>
      <c r="K19" s="584" t="s">
        <v>660</v>
      </c>
      <c r="L19" s="584">
        <v>43100</v>
      </c>
      <c r="M19" s="1727"/>
      <c r="N19" s="1727"/>
      <c r="O19" s="1727"/>
      <c r="P19" s="1727"/>
      <c r="Q19" s="1727"/>
      <c r="R19" s="1727">
        <v>1</v>
      </c>
      <c r="S19" s="1727"/>
      <c r="T19" s="1727"/>
      <c r="U19" s="1728"/>
      <c r="V19" s="1728"/>
      <c r="W19" s="1728"/>
      <c r="X19" s="1728">
        <v>1</v>
      </c>
      <c r="Y19" s="733">
        <f>SUM(M19:X19)</f>
        <v>2</v>
      </c>
      <c r="Z19" s="585"/>
      <c r="AA19" s="585"/>
      <c r="AB19" s="1782"/>
      <c r="AC19" s="1857">
        <v>1</v>
      </c>
      <c r="AD19" s="1857">
        <v>1</v>
      </c>
    </row>
    <row r="20" spans="1:30" ht="178.5" customHeight="1">
      <c r="A20" s="2421"/>
      <c r="B20" s="2421"/>
      <c r="C20" s="2418"/>
      <c r="D20" s="1390" t="s">
        <v>1174</v>
      </c>
      <c r="E20" s="582" t="s">
        <v>150</v>
      </c>
      <c r="F20" s="587">
        <v>0.9</v>
      </c>
      <c r="G20" s="1391" t="s">
        <v>1701</v>
      </c>
      <c r="H20" s="1391" t="s">
        <v>1696</v>
      </c>
      <c r="I20" s="583">
        <v>0.1</v>
      </c>
      <c r="J20" s="1391" t="s">
        <v>210</v>
      </c>
      <c r="K20" s="584" t="s">
        <v>660</v>
      </c>
      <c r="L20" s="584">
        <v>43100</v>
      </c>
      <c r="M20" s="1726">
        <v>0.9</v>
      </c>
      <c r="N20" s="1726">
        <v>0.9</v>
      </c>
      <c r="O20" s="1726">
        <v>0.9</v>
      </c>
      <c r="P20" s="1726">
        <v>0.9</v>
      </c>
      <c r="Q20" s="1726">
        <v>0.9</v>
      </c>
      <c r="R20" s="1726">
        <v>0.9</v>
      </c>
      <c r="S20" s="1726">
        <v>0.9</v>
      </c>
      <c r="T20" s="1726">
        <v>0.9</v>
      </c>
      <c r="U20" s="1726">
        <v>0.9</v>
      </c>
      <c r="V20" s="1726">
        <v>0.9</v>
      </c>
      <c r="W20" s="1726">
        <v>0.9</v>
      </c>
      <c r="X20" s="1726">
        <v>0.9</v>
      </c>
      <c r="Y20" s="734">
        <v>0.9</v>
      </c>
      <c r="Z20" s="585"/>
      <c r="AA20" s="585"/>
      <c r="AB20" s="1782"/>
      <c r="AC20" s="1857">
        <v>1</v>
      </c>
      <c r="AD20" s="1857">
        <v>1</v>
      </c>
    </row>
    <row r="21" spans="1:30" ht="214.5" customHeight="1">
      <c r="A21" s="2421"/>
      <c r="B21" s="2421"/>
      <c r="C21" s="2418"/>
      <c r="D21" s="1390" t="s">
        <v>1702</v>
      </c>
      <c r="E21" s="582" t="s">
        <v>150</v>
      </c>
      <c r="F21" s="587">
        <v>0.9</v>
      </c>
      <c r="G21" s="1391" t="s">
        <v>1703</v>
      </c>
      <c r="H21" s="1391" t="s">
        <v>1696</v>
      </c>
      <c r="I21" s="583">
        <v>0.1</v>
      </c>
      <c r="J21" s="1391" t="s">
        <v>1173</v>
      </c>
      <c r="K21" s="584" t="s">
        <v>660</v>
      </c>
      <c r="L21" s="584">
        <v>43100</v>
      </c>
      <c r="M21" s="1726">
        <v>0.9</v>
      </c>
      <c r="N21" s="1726">
        <v>0.9</v>
      </c>
      <c r="O21" s="1726">
        <v>0.9</v>
      </c>
      <c r="P21" s="1726">
        <v>0.9</v>
      </c>
      <c r="Q21" s="1726">
        <v>0.9</v>
      </c>
      <c r="R21" s="1726">
        <v>0.9</v>
      </c>
      <c r="S21" s="1726">
        <v>0.9</v>
      </c>
      <c r="T21" s="1726">
        <v>0.9</v>
      </c>
      <c r="U21" s="1726">
        <v>0.9</v>
      </c>
      <c r="V21" s="1726">
        <v>0.9</v>
      </c>
      <c r="W21" s="1726">
        <v>0.9</v>
      </c>
      <c r="X21" s="1726">
        <v>0.9</v>
      </c>
      <c r="Y21" s="734">
        <v>0.9</v>
      </c>
      <c r="Z21" s="585"/>
      <c r="AA21" s="585"/>
      <c r="AB21" s="1782"/>
      <c r="AC21" s="1857">
        <v>1</v>
      </c>
      <c r="AD21" s="1857">
        <v>1</v>
      </c>
    </row>
    <row r="22" spans="1:30" ht="102" customHeight="1" thickBot="1">
      <c r="A22" s="2421"/>
      <c r="B22" s="2421"/>
      <c r="C22" s="2419"/>
      <c r="D22" s="1390" t="s">
        <v>1175</v>
      </c>
      <c r="E22" s="582" t="s">
        <v>166</v>
      </c>
      <c r="F22" s="582">
        <v>4</v>
      </c>
      <c r="G22" s="1391" t="s">
        <v>1176</v>
      </c>
      <c r="H22" s="1391" t="s">
        <v>1704</v>
      </c>
      <c r="I22" s="583">
        <v>0.1</v>
      </c>
      <c r="J22" s="1391" t="s">
        <v>1173</v>
      </c>
      <c r="K22" s="584" t="s">
        <v>660</v>
      </c>
      <c r="L22" s="584">
        <v>43100</v>
      </c>
      <c r="M22" s="1727"/>
      <c r="N22" s="1727"/>
      <c r="O22" s="1727">
        <v>1</v>
      </c>
      <c r="P22" s="1727"/>
      <c r="Q22" s="1727"/>
      <c r="R22" s="1727">
        <v>1</v>
      </c>
      <c r="S22" s="1727"/>
      <c r="T22" s="1727"/>
      <c r="U22" s="1728">
        <v>1</v>
      </c>
      <c r="V22" s="1728"/>
      <c r="W22" s="1728"/>
      <c r="X22" s="1728">
        <v>1</v>
      </c>
      <c r="Y22" s="733">
        <f>SUM(M22:X22)</f>
        <v>4</v>
      </c>
      <c r="Z22" s="588"/>
      <c r="AA22" s="588"/>
      <c r="AB22" s="1783"/>
      <c r="AC22" s="1857">
        <v>1</v>
      </c>
      <c r="AD22" s="1857">
        <v>1</v>
      </c>
    </row>
    <row r="23" spans="1:30" ht="187.5" customHeight="1">
      <c r="A23" s="2421"/>
      <c r="B23" s="2421"/>
      <c r="C23" s="2417" t="s">
        <v>1177</v>
      </c>
      <c r="D23" s="1393" t="s">
        <v>1705</v>
      </c>
      <c r="E23" s="582" t="s">
        <v>501</v>
      </c>
      <c r="F23" s="582">
        <v>3</v>
      </c>
      <c r="G23" s="1391" t="s">
        <v>1706</v>
      </c>
      <c r="H23" s="1391" t="s">
        <v>1707</v>
      </c>
      <c r="I23" s="583">
        <v>0.1</v>
      </c>
      <c r="J23" s="1391" t="s">
        <v>889</v>
      </c>
      <c r="K23" s="584" t="s">
        <v>660</v>
      </c>
      <c r="L23" s="584">
        <v>43100</v>
      </c>
      <c r="M23" s="1727"/>
      <c r="N23" s="1727"/>
      <c r="O23" s="1727"/>
      <c r="P23" s="1727"/>
      <c r="Q23" s="1727"/>
      <c r="R23" s="1727">
        <v>1</v>
      </c>
      <c r="S23" s="1727"/>
      <c r="T23" s="1727"/>
      <c r="U23" s="1728">
        <v>1</v>
      </c>
      <c r="V23" s="1728"/>
      <c r="W23" s="1728"/>
      <c r="X23" s="1728">
        <v>1</v>
      </c>
      <c r="Y23" s="733">
        <f>SUM(M23:X23)</f>
        <v>3</v>
      </c>
      <c r="Z23" s="585"/>
      <c r="AA23" s="585"/>
      <c r="AB23" s="1782"/>
      <c r="AC23" s="1857">
        <v>1</v>
      </c>
      <c r="AD23" s="1857">
        <v>1</v>
      </c>
    </row>
    <row r="24" spans="1:30" ht="156.75" customHeight="1">
      <c r="A24" s="2421"/>
      <c r="B24" s="2421"/>
      <c r="C24" s="2418"/>
      <c r="D24" s="1394" t="s">
        <v>1715</v>
      </c>
      <c r="E24" s="582" t="s">
        <v>1708</v>
      </c>
      <c r="F24" s="582">
        <v>1</v>
      </c>
      <c r="G24" s="1391" t="s">
        <v>1709</v>
      </c>
      <c r="H24" s="1391" t="s">
        <v>1707</v>
      </c>
      <c r="I24" s="583">
        <v>0.1</v>
      </c>
      <c r="J24" s="1391" t="s">
        <v>1710</v>
      </c>
      <c r="K24" s="584" t="s">
        <v>660</v>
      </c>
      <c r="L24" s="584">
        <v>43100</v>
      </c>
      <c r="M24" s="1729"/>
      <c r="N24" s="1729"/>
      <c r="O24" s="1729"/>
      <c r="P24" s="1729"/>
      <c r="Q24" s="1729"/>
      <c r="R24" s="1729"/>
      <c r="S24" s="1729"/>
      <c r="T24" s="1729"/>
      <c r="U24" s="1729"/>
      <c r="V24" s="1729">
        <v>1</v>
      </c>
      <c r="W24" s="1729"/>
      <c r="X24" s="1729"/>
      <c r="Y24" s="733">
        <f>SUM(M24:X24)</f>
        <v>1</v>
      </c>
      <c r="Z24" s="585"/>
      <c r="AA24" s="589"/>
      <c r="AB24" s="1782"/>
      <c r="AC24" s="1857" t="s">
        <v>76</v>
      </c>
      <c r="AD24" s="1857">
        <v>1</v>
      </c>
    </row>
    <row r="25" spans="1:30" ht="36.75" thickBot="1">
      <c r="A25" s="2422"/>
      <c r="B25" s="2422"/>
      <c r="C25" s="2419"/>
      <c r="D25" s="1394" t="s">
        <v>1755</v>
      </c>
      <c r="E25" s="582" t="s">
        <v>1756</v>
      </c>
      <c r="F25" s="582">
        <v>1</v>
      </c>
      <c r="G25" s="1391" t="s">
        <v>1757</v>
      </c>
      <c r="H25" s="1391" t="s">
        <v>1707</v>
      </c>
      <c r="I25" s="583">
        <v>0.1</v>
      </c>
      <c r="J25" s="1391" t="s">
        <v>1758</v>
      </c>
      <c r="K25" s="584" t="s">
        <v>660</v>
      </c>
      <c r="L25" s="584">
        <v>43100</v>
      </c>
      <c r="M25" s="1735"/>
      <c r="N25" s="1735"/>
      <c r="O25" s="1735"/>
      <c r="P25" s="1735"/>
      <c r="Q25" s="1735"/>
      <c r="R25" s="1735"/>
      <c r="S25" s="1735"/>
      <c r="T25" s="1735"/>
      <c r="U25" s="1735"/>
      <c r="V25" s="1735"/>
      <c r="W25" s="1735"/>
      <c r="X25" s="1736">
        <v>1</v>
      </c>
      <c r="Y25" s="1737">
        <v>1</v>
      </c>
      <c r="Z25" s="1738"/>
      <c r="AA25" s="1739"/>
      <c r="AB25" s="1784"/>
      <c r="AC25" s="1857" t="s">
        <v>76</v>
      </c>
      <c r="AD25" s="1857">
        <v>1</v>
      </c>
    </row>
    <row r="26" spans="1:30" ht="32.25" customHeight="1" thickBot="1">
      <c r="A26" s="2407" t="s">
        <v>73</v>
      </c>
      <c r="B26" s="2408"/>
      <c r="C26" s="2408"/>
      <c r="D26" s="1395"/>
      <c r="E26" s="1412"/>
      <c r="F26" s="1412"/>
      <c r="G26" s="1396"/>
      <c r="H26" s="1396"/>
      <c r="I26" s="1405">
        <f>SUM(I16:I25)</f>
        <v>0.9999999999999999</v>
      </c>
      <c r="J26" s="1396"/>
      <c r="K26" s="1412"/>
      <c r="L26" s="1412"/>
      <c r="M26" s="1412"/>
      <c r="N26" s="1412"/>
      <c r="O26" s="1412"/>
      <c r="P26" s="1412"/>
      <c r="Q26" s="1412"/>
      <c r="R26" s="1412"/>
      <c r="S26" s="1412"/>
      <c r="T26" s="1412"/>
      <c r="U26" s="1412"/>
      <c r="V26" s="1412"/>
      <c r="W26" s="1412"/>
      <c r="X26" s="1412"/>
      <c r="Y26" s="154"/>
      <c r="Z26" s="155"/>
      <c r="AA26" s="155"/>
      <c r="AB26" s="1061"/>
      <c r="AC26" s="1858">
        <f>AVERAGE(AC16:AC25)</f>
        <v>1</v>
      </c>
      <c r="AD26" s="1858">
        <f>AVERAGE(AD16:AD25)</f>
        <v>1</v>
      </c>
    </row>
    <row r="27" spans="1:30" s="1689" customFormat="1" ht="160.5" customHeight="1" thickBot="1">
      <c r="A27" s="1397">
        <v>2</v>
      </c>
      <c r="B27" s="1397" t="s">
        <v>93</v>
      </c>
      <c r="C27" s="1398" t="s">
        <v>94</v>
      </c>
      <c r="D27" s="1439" t="s">
        <v>1721</v>
      </c>
      <c r="E27" s="540" t="s">
        <v>1720</v>
      </c>
      <c r="F27" s="541">
        <v>2</v>
      </c>
      <c r="G27" s="542" t="s">
        <v>1728</v>
      </c>
      <c r="H27" s="1440" t="s">
        <v>1692</v>
      </c>
      <c r="I27" s="548">
        <v>1</v>
      </c>
      <c r="J27" s="1440" t="s">
        <v>1718</v>
      </c>
      <c r="K27" s="1441">
        <v>42736</v>
      </c>
      <c r="L27" s="1441">
        <v>43100</v>
      </c>
      <c r="M27" s="1277"/>
      <c r="N27" s="1277"/>
      <c r="O27" s="1277">
        <v>2</v>
      </c>
      <c r="P27" s="1277"/>
      <c r="Q27" s="1277"/>
      <c r="R27" s="1277"/>
      <c r="S27" s="1277"/>
      <c r="T27" s="1277"/>
      <c r="U27" s="1277"/>
      <c r="V27" s="1277"/>
      <c r="W27" s="1277"/>
      <c r="X27" s="1277"/>
      <c r="Y27" s="1688">
        <f>SUM(M27:W27)</f>
        <v>2</v>
      </c>
      <c r="Z27" s="591"/>
      <c r="AA27" s="591"/>
      <c r="AB27" s="1782"/>
      <c r="AC27" s="1859">
        <v>1</v>
      </c>
      <c r="AD27" s="1859">
        <v>1</v>
      </c>
    </row>
    <row r="28" spans="1:30" ht="24" customHeight="1" thickBot="1">
      <c r="A28" s="2407" t="s">
        <v>73</v>
      </c>
      <c r="B28" s="2408"/>
      <c r="C28" s="2408"/>
      <c r="D28" s="1395"/>
      <c r="E28" s="1412"/>
      <c r="F28" s="1412"/>
      <c r="G28" s="1396"/>
      <c r="H28" s="1396"/>
      <c r="I28" s="581">
        <f>SUM(I27)</f>
        <v>1</v>
      </c>
      <c r="J28" s="1396"/>
      <c r="K28" s="1412"/>
      <c r="L28" s="1412"/>
      <c r="M28" s="1412"/>
      <c r="N28" s="1412"/>
      <c r="O28" s="1412"/>
      <c r="P28" s="1412"/>
      <c r="Q28" s="1412"/>
      <c r="R28" s="1412"/>
      <c r="S28" s="1412"/>
      <c r="T28" s="1412"/>
      <c r="U28" s="1412"/>
      <c r="V28" s="1412"/>
      <c r="W28" s="1412"/>
      <c r="X28" s="1412"/>
      <c r="Y28" s="154"/>
      <c r="Z28" s="155"/>
      <c r="AA28" s="155"/>
      <c r="AB28" s="1061"/>
      <c r="AC28" s="1858">
        <f>AVERAGE(AC27)</f>
        <v>1</v>
      </c>
      <c r="AD28" s="1858">
        <f>AVERAGE(AD27)</f>
        <v>1</v>
      </c>
    </row>
    <row r="29" spans="1:30" ht="141.75" customHeight="1">
      <c r="A29" s="2423">
        <v>3</v>
      </c>
      <c r="B29" s="2423"/>
      <c r="C29" s="2417" t="s">
        <v>226</v>
      </c>
      <c r="D29" s="1399" t="s">
        <v>1711</v>
      </c>
      <c r="E29" s="1696" t="s">
        <v>785</v>
      </c>
      <c r="F29" s="563">
        <v>1</v>
      </c>
      <c r="G29" s="1400" t="s">
        <v>1712</v>
      </c>
      <c r="H29" s="1401" t="s">
        <v>1692</v>
      </c>
      <c r="I29" s="590">
        <v>0.16666666666666669</v>
      </c>
      <c r="J29" s="1401" t="s">
        <v>291</v>
      </c>
      <c r="K29" s="584" t="s">
        <v>660</v>
      </c>
      <c r="L29" s="584">
        <v>43100</v>
      </c>
      <c r="M29" s="1726">
        <v>1</v>
      </c>
      <c r="N29" s="1726">
        <v>1</v>
      </c>
      <c r="O29" s="1726">
        <v>1</v>
      </c>
      <c r="P29" s="1726">
        <v>1</v>
      </c>
      <c r="Q29" s="1726">
        <v>1</v>
      </c>
      <c r="R29" s="1726">
        <v>1</v>
      </c>
      <c r="S29" s="1726">
        <v>1</v>
      </c>
      <c r="T29" s="1726">
        <v>1</v>
      </c>
      <c r="U29" s="1726">
        <v>1</v>
      </c>
      <c r="V29" s="1726">
        <v>1</v>
      </c>
      <c r="W29" s="1726">
        <v>1</v>
      </c>
      <c r="X29" s="1726">
        <v>1</v>
      </c>
      <c r="Y29" s="735">
        <v>1</v>
      </c>
      <c r="Z29" s="591"/>
      <c r="AA29" s="591"/>
      <c r="AB29" s="1782"/>
      <c r="AC29" s="1857">
        <v>1</v>
      </c>
      <c r="AD29" s="1857">
        <v>1</v>
      </c>
    </row>
    <row r="30" spans="1:30" ht="88.5" customHeight="1" thickBot="1">
      <c r="A30" s="2424"/>
      <c r="B30" s="2424"/>
      <c r="C30" s="2419"/>
      <c r="D30" s="1399" t="s">
        <v>148</v>
      </c>
      <c r="E30" s="1696" t="s">
        <v>788</v>
      </c>
      <c r="F30" s="563">
        <v>1</v>
      </c>
      <c r="G30" s="1400" t="s">
        <v>1713</v>
      </c>
      <c r="H30" s="1401" t="s">
        <v>1692</v>
      </c>
      <c r="I30" s="590">
        <v>0.16666666666666669</v>
      </c>
      <c r="J30" s="1401" t="s">
        <v>292</v>
      </c>
      <c r="K30" s="584" t="s">
        <v>660</v>
      </c>
      <c r="L30" s="584">
        <v>43100</v>
      </c>
      <c r="M30" s="1726">
        <v>1</v>
      </c>
      <c r="N30" s="1726">
        <v>1</v>
      </c>
      <c r="O30" s="1726">
        <v>1</v>
      </c>
      <c r="P30" s="1726">
        <v>1</v>
      </c>
      <c r="Q30" s="1726">
        <v>1</v>
      </c>
      <c r="R30" s="1726">
        <v>1</v>
      </c>
      <c r="S30" s="1726">
        <v>1</v>
      </c>
      <c r="T30" s="1726">
        <v>1</v>
      </c>
      <c r="U30" s="1726">
        <v>1</v>
      </c>
      <c r="V30" s="1726">
        <v>1</v>
      </c>
      <c r="W30" s="1726">
        <v>1</v>
      </c>
      <c r="X30" s="1726">
        <v>1</v>
      </c>
      <c r="Y30" s="735">
        <v>1</v>
      </c>
      <c r="Z30" s="591"/>
      <c r="AA30" s="591"/>
      <c r="AB30" s="1782"/>
      <c r="AC30" s="1857">
        <v>1</v>
      </c>
      <c r="AD30" s="1857">
        <v>1</v>
      </c>
    </row>
    <row r="31" spans="1:30" ht="72.75" customHeight="1">
      <c r="A31" s="2424"/>
      <c r="B31" s="2424"/>
      <c r="C31" s="2417" t="s">
        <v>88</v>
      </c>
      <c r="D31" s="1390" t="s">
        <v>1178</v>
      </c>
      <c r="E31" s="586" t="s">
        <v>166</v>
      </c>
      <c r="F31" s="592">
        <v>6</v>
      </c>
      <c r="G31" s="1402" t="s">
        <v>1179</v>
      </c>
      <c r="H31" s="1401" t="s">
        <v>1692</v>
      </c>
      <c r="I31" s="590">
        <v>0.16666666666666669</v>
      </c>
      <c r="J31" s="1401" t="s">
        <v>90</v>
      </c>
      <c r="K31" s="584" t="s">
        <v>660</v>
      </c>
      <c r="L31" s="584">
        <v>43100</v>
      </c>
      <c r="M31" s="1727"/>
      <c r="N31" s="1727">
        <v>1</v>
      </c>
      <c r="O31" s="1727"/>
      <c r="P31" s="1727">
        <v>1</v>
      </c>
      <c r="Q31" s="1727"/>
      <c r="R31" s="1727">
        <v>1</v>
      </c>
      <c r="S31" s="1727"/>
      <c r="T31" s="1727">
        <v>1</v>
      </c>
      <c r="U31" s="1728"/>
      <c r="V31" s="1728">
        <v>1</v>
      </c>
      <c r="W31" s="1728"/>
      <c r="X31" s="1728">
        <v>1</v>
      </c>
      <c r="Y31" s="1730">
        <v>6</v>
      </c>
      <c r="Z31" s="591"/>
      <c r="AA31" s="591"/>
      <c r="AB31" s="1782"/>
      <c r="AC31" s="1857">
        <v>1</v>
      </c>
      <c r="AD31" s="1857">
        <v>1</v>
      </c>
    </row>
    <row r="32" spans="1:30" ht="96" customHeight="1">
      <c r="A32" s="2424"/>
      <c r="B32" s="2424"/>
      <c r="C32" s="2418"/>
      <c r="D32" s="1390" t="s">
        <v>91</v>
      </c>
      <c r="E32" s="586" t="s">
        <v>166</v>
      </c>
      <c r="F32" s="594">
        <v>6</v>
      </c>
      <c r="G32" s="1401" t="s">
        <v>1179</v>
      </c>
      <c r="H32" s="1401" t="s">
        <v>1692</v>
      </c>
      <c r="I32" s="590">
        <v>0.16666666666666669</v>
      </c>
      <c r="J32" s="1401" t="s">
        <v>90</v>
      </c>
      <c r="K32" s="584" t="s">
        <v>660</v>
      </c>
      <c r="L32" s="584">
        <v>43100</v>
      </c>
      <c r="M32" s="1727"/>
      <c r="N32" s="1727">
        <v>1</v>
      </c>
      <c r="O32" s="1727"/>
      <c r="P32" s="1727">
        <v>1</v>
      </c>
      <c r="Q32" s="1727"/>
      <c r="R32" s="1727">
        <v>1</v>
      </c>
      <c r="S32" s="1727"/>
      <c r="T32" s="1727">
        <v>1</v>
      </c>
      <c r="U32" s="1728"/>
      <c r="V32" s="1728">
        <v>1</v>
      </c>
      <c r="W32" s="1728"/>
      <c r="X32" s="1728">
        <v>1</v>
      </c>
      <c r="Y32" s="1730">
        <v>6</v>
      </c>
      <c r="Z32" s="591"/>
      <c r="AA32" s="591"/>
      <c r="AB32" s="1782"/>
      <c r="AC32" s="1857">
        <v>1</v>
      </c>
      <c r="AD32" s="1857">
        <v>1</v>
      </c>
    </row>
    <row r="33" spans="1:30" ht="93.75" customHeight="1">
      <c r="A33" s="2424"/>
      <c r="B33" s="2424"/>
      <c r="C33" s="2418"/>
      <c r="D33" s="1392" t="s">
        <v>1180</v>
      </c>
      <c r="E33" s="1696" t="s">
        <v>785</v>
      </c>
      <c r="F33" s="563">
        <v>1</v>
      </c>
      <c r="G33" s="1400" t="s">
        <v>1714</v>
      </c>
      <c r="H33" s="1401" t="s">
        <v>1692</v>
      </c>
      <c r="I33" s="590">
        <v>0.16666666666666669</v>
      </c>
      <c r="J33" s="1401" t="s">
        <v>161</v>
      </c>
      <c r="K33" s="584" t="s">
        <v>660</v>
      </c>
      <c r="L33" s="584">
        <v>43100</v>
      </c>
      <c r="M33" s="1726">
        <v>1</v>
      </c>
      <c r="N33" s="1726">
        <v>1</v>
      </c>
      <c r="O33" s="1726">
        <v>1</v>
      </c>
      <c r="P33" s="1726">
        <v>1</v>
      </c>
      <c r="Q33" s="1726">
        <v>1</v>
      </c>
      <c r="R33" s="1726">
        <v>1</v>
      </c>
      <c r="S33" s="1726">
        <v>1</v>
      </c>
      <c r="T33" s="1726">
        <v>1</v>
      </c>
      <c r="U33" s="1726">
        <v>1</v>
      </c>
      <c r="V33" s="1726">
        <v>1</v>
      </c>
      <c r="W33" s="1726">
        <v>1</v>
      </c>
      <c r="X33" s="1726">
        <v>1</v>
      </c>
      <c r="Y33" s="735">
        <v>1</v>
      </c>
      <c r="Z33" s="591"/>
      <c r="AA33" s="591"/>
      <c r="AB33" s="1782"/>
      <c r="AC33" s="1857">
        <v>1</v>
      </c>
      <c r="AD33" s="1857">
        <v>1</v>
      </c>
    </row>
    <row r="34" spans="1:30" s="1689" customFormat="1" ht="150" customHeight="1" thickBot="1">
      <c r="A34" s="2425"/>
      <c r="B34" s="2425"/>
      <c r="C34" s="2419"/>
      <c r="D34" s="1439" t="s">
        <v>1717</v>
      </c>
      <c r="E34" s="1442" t="s">
        <v>788</v>
      </c>
      <c r="F34" s="541">
        <v>6</v>
      </c>
      <c r="G34" s="1443" t="s">
        <v>1727</v>
      </c>
      <c r="H34" s="1401" t="s">
        <v>1692</v>
      </c>
      <c r="I34" s="544">
        <v>0.16666666666666666</v>
      </c>
      <c r="J34" s="1444" t="s">
        <v>1730</v>
      </c>
      <c r="K34" s="1441">
        <v>42736</v>
      </c>
      <c r="L34" s="1441">
        <v>43100</v>
      </c>
      <c r="M34" s="1277"/>
      <c r="N34" s="1277"/>
      <c r="O34" s="1277">
        <v>2</v>
      </c>
      <c r="P34" s="1277"/>
      <c r="Q34" s="1277"/>
      <c r="R34" s="1277"/>
      <c r="S34" s="1277">
        <v>2</v>
      </c>
      <c r="T34" s="1277"/>
      <c r="U34" s="1277"/>
      <c r="V34" s="1277"/>
      <c r="W34" s="1277"/>
      <c r="X34" s="1277">
        <v>2</v>
      </c>
      <c r="Y34" s="1688">
        <f>SUM(M34:X34)</f>
        <v>6</v>
      </c>
      <c r="Z34" s="591"/>
      <c r="AA34" s="591"/>
      <c r="AB34" s="1782"/>
      <c r="AC34" s="1859" t="s">
        <v>76</v>
      </c>
      <c r="AD34" s="1859" t="s">
        <v>76</v>
      </c>
    </row>
    <row r="35" spans="1:30" s="103" customFormat="1" ht="18.75" thickBot="1">
      <c r="A35" s="2426" t="s">
        <v>73</v>
      </c>
      <c r="B35" s="2305"/>
      <c r="C35" s="2305"/>
      <c r="D35" s="1409"/>
      <c r="E35" s="1409"/>
      <c r="F35" s="1409"/>
      <c r="G35" s="1409"/>
      <c r="H35" s="1409"/>
      <c r="I35" s="995">
        <f>SUM(I29:I34)</f>
        <v>1.0000000000000002</v>
      </c>
      <c r="J35" s="1409"/>
      <c r="K35" s="1409"/>
      <c r="L35" s="1409"/>
      <c r="M35" s="1409"/>
      <c r="N35" s="1409"/>
      <c r="O35" s="1409"/>
      <c r="P35" s="1409"/>
      <c r="Q35" s="1409"/>
      <c r="R35" s="1409"/>
      <c r="S35" s="1409"/>
      <c r="T35" s="1409"/>
      <c r="U35" s="1409"/>
      <c r="V35" s="1409"/>
      <c r="W35" s="1409"/>
      <c r="X35" s="1409"/>
      <c r="Y35" s="996"/>
      <c r="Z35" s="2">
        <f>SUM(Z16:Z34)</f>
        <v>0</v>
      </c>
      <c r="AA35" s="2">
        <v>0</v>
      </c>
      <c r="AB35" s="5"/>
      <c r="AC35" s="1853">
        <f>AVERAGE(AC29:AC34)</f>
        <v>1</v>
      </c>
      <c r="AD35" s="1853">
        <f>AVERAGE(AD29:AD34)</f>
        <v>1</v>
      </c>
    </row>
    <row r="36" spans="1:30" s="103" customFormat="1" ht="18.75" thickBot="1">
      <c r="A36" s="2333" t="s">
        <v>83</v>
      </c>
      <c r="B36" s="2334"/>
      <c r="C36" s="2334"/>
      <c r="D36" s="1411"/>
      <c r="E36" s="1410"/>
      <c r="F36" s="1411"/>
      <c r="G36" s="1411"/>
      <c r="H36" s="1411"/>
      <c r="I36" s="1403">
        <v>1</v>
      </c>
      <c r="J36" s="1411"/>
      <c r="K36" s="1411"/>
      <c r="L36" s="1411"/>
      <c r="M36" s="1411"/>
      <c r="N36" s="1411"/>
      <c r="O36" s="1411"/>
      <c r="P36" s="1411"/>
      <c r="Q36" s="1411"/>
      <c r="R36" s="1411"/>
      <c r="S36" s="1411"/>
      <c r="T36" s="1411"/>
      <c r="U36" s="1411"/>
      <c r="V36" s="1411"/>
      <c r="W36" s="1411"/>
      <c r="X36" s="1411"/>
      <c r="Y36" s="1404"/>
      <c r="Z36" s="3">
        <f>Z35+Z28+Z26</f>
        <v>0</v>
      </c>
      <c r="AA36" s="3">
        <v>0</v>
      </c>
      <c r="AB36" s="6"/>
      <c r="AC36" s="1854">
        <v>1</v>
      </c>
      <c r="AD36" s="1854">
        <v>1</v>
      </c>
    </row>
    <row r="37" spans="1:30" s="104" customFormat="1" ht="40.5" customHeight="1" thickBot="1">
      <c r="A37" s="1973"/>
      <c r="B37" s="1974"/>
      <c r="C37" s="1974"/>
      <c r="D37" s="1011"/>
      <c r="E37" s="1011"/>
      <c r="F37" s="1012"/>
      <c r="G37" s="1011"/>
      <c r="H37" s="1011"/>
      <c r="I37" s="1013">
        <v>1</v>
      </c>
      <c r="J37" s="1011"/>
      <c r="K37" s="1014"/>
      <c r="L37" s="1014"/>
      <c r="M37" s="1011"/>
      <c r="N37" s="1011"/>
      <c r="O37" s="1011"/>
      <c r="P37" s="1011"/>
      <c r="Q37" s="1011"/>
      <c r="R37" s="1011"/>
      <c r="S37" s="1011"/>
      <c r="T37" s="1011"/>
      <c r="U37" s="1011"/>
      <c r="V37" s="1011"/>
      <c r="W37" s="1011"/>
      <c r="X37" s="1011"/>
      <c r="Y37" s="1015"/>
      <c r="Z37" s="1016" t="s">
        <v>76</v>
      </c>
      <c r="AA37" s="1062">
        <v>0</v>
      </c>
      <c r="AB37" s="1017"/>
      <c r="AC37" s="1774">
        <v>1</v>
      </c>
      <c r="AD37" s="1774">
        <v>1</v>
      </c>
    </row>
  </sheetData>
  <sheetProtection/>
  <mergeCells count="27">
    <mergeCell ref="A36:C36"/>
    <mergeCell ref="A37:C37"/>
    <mergeCell ref="A28:C28"/>
    <mergeCell ref="A29:A34"/>
    <mergeCell ref="B29:B34"/>
    <mergeCell ref="C29:C30"/>
    <mergeCell ref="C31:C34"/>
    <mergeCell ref="A35:C35"/>
    <mergeCell ref="A26:C26"/>
    <mergeCell ref="A11:C11"/>
    <mergeCell ref="E11:AB11"/>
    <mergeCell ref="A13:C13"/>
    <mergeCell ref="E13:AB13"/>
    <mergeCell ref="C16:C22"/>
    <mergeCell ref="C23:C25"/>
    <mergeCell ref="B16:B25"/>
    <mergeCell ref="A16:A25"/>
    <mergeCell ref="A5:AB5"/>
    <mergeCell ref="A6:AB6"/>
    <mergeCell ref="A7:AB7"/>
    <mergeCell ref="A8:AB8"/>
    <mergeCell ref="A9:AB9"/>
    <mergeCell ref="D3:Y4"/>
    <mergeCell ref="A1:C4"/>
    <mergeCell ref="D1:Y2"/>
    <mergeCell ref="AA1:AA4"/>
    <mergeCell ref="AB1:AB4"/>
  </mergeCells>
  <printOptions/>
  <pageMargins left="0.7" right="0.7" top="0.75" bottom="0.75" header="0.3" footer="0.3"/>
  <pageSetup horizontalDpi="600" verticalDpi="600" orientation="landscape" scale="29" r:id="rId2"/>
  <rowBreaks count="1" manualBreakCount="1">
    <brk id="25" max="29" man="1"/>
  </rowBreaks>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AD56"/>
  <sheetViews>
    <sheetView view="pageBreakPreview" zoomScale="55" zoomScaleNormal="55" zoomScaleSheetLayoutView="55" zoomScalePageLayoutView="70" workbookViewId="0" topLeftCell="A1">
      <pane xSplit="3" ySplit="15" topLeftCell="I28" activePane="bottomRight" state="frozen"/>
      <selection pane="topLeft" activeCell="A1" sqref="A1"/>
      <selection pane="topRight" activeCell="D1" sqref="D1"/>
      <selection pane="bottomLeft" activeCell="A16" sqref="A16"/>
      <selection pane="bottomRight" activeCell="AD52" sqref="AD52"/>
    </sheetView>
  </sheetViews>
  <sheetFormatPr defaultColWidth="11.421875" defaultRowHeight="15"/>
  <cols>
    <col min="1" max="1" width="6.421875" style="127" customWidth="1"/>
    <col min="2" max="2" width="21.140625" style="133" customWidth="1"/>
    <col min="3" max="3" width="29.28125" style="127" customWidth="1"/>
    <col min="4" max="4" width="26.57421875" style="127" customWidth="1"/>
    <col min="5" max="5" width="14.421875" style="127" customWidth="1"/>
    <col min="6" max="6" width="8.140625" style="127" bestFit="1" customWidth="1"/>
    <col min="7" max="7" width="24.57421875" style="127" customWidth="1"/>
    <col min="8" max="8" width="20.7109375" style="127" customWidth="1"/>
    <col min="9" max="9" width="15.00390625" style="127" bestFit="1" customWidth="1"/>
    <col min="10" max="10" width="21.00390625" style="127" customWidth="1"/>
    <col min="11" max="11" width="10.7109375" style="127" customWidth="1"/>
    <col min="12" max="12" width="13.140625" style="127" bestFit="1" customWidth="1"/>
    <col min="13" max="15" width="6.28125" style="127" bestFit="1" customWidth="1"/>
    <col min="16" max="24" width="5.7109375" style="127" bestFit="1" customWidth="1"/>
    <col min="25" max="25" width="14.421875" style="134" customWidth="1"/>
    <col min="26" max="27" width="20.7109375" style="127" customWidth="1"/>
    <col min="28" max="28" width="18.8515625" style="127" customWidth="1"/>
    <col min="29" max="29" width="30.140625" style="127" customWidth="1"/>
    <col min="30" max="30" width="22.28125" style="127" customWidth="1"/>
    <col min="31" max="16384" width="11.421875" style="127" customWidth="1"/>
  </cols>
  <sheetData>
    <row r="1" spans="1:28" ht="15" customHeight="1" thickBot="1">
      <c r="A1" s="2432"/>
      <c r="B1" s="2432"/>
      <c r="C1" s="2433"/>
      <c r="D1" s="2434" t="s">
        <v>1551</v>
      </c>
      <c r="E1" s="2435"/>
      <c r="F1" s="2435"/>
      <c r="G1" s="2435"/>
      <c r="H1" s="2435"/>
      <c r="I1" s="2435"/>
      <c r="J1" s="2435"/>
      <c r="K1" s="2435"/>
      <c r="L1" s="2435"/>
      <c r="M1" s="2435"/>
      <c r="N1" s="2435"/>
      <c r="O1" s="2435"/>
      <c r="P1" s="2435"/>
      <c r="Q1" s="2435"/>
      <c r="R1" s="2435"/>
      <c r="S1" s="2435"/>
      <c r="T1" s="2435"/>
      <c r="U1" s="2435"/>
      <c r="V1" s="2435"/>
      <c r="W1" s="2435"/>
      <c r="X1" s="2435"/>
      <c r="Y1" s="2436"/>
      <c r="Z1" s="1063"/>
      <c r="AA1" s="2290" t="s">
        <v>1561</v>
      </c>
      <c r="AB1" s="2287" t="s">
        <v>1562</v>
      </c>
    </row>
    <row r="2" spans="1:28" ht="20.25" customHeight="1" thickBot="1">
      <c r="A2" s="2432"/>
      <c r="B2" s="2432"/>
      <c r="C2" s="2433"/>
      <c r="D2" s="2437"/>
      <c r="E2" s="2438"/>
      <c r="F2" s="2438"/>
      <c r="G2" s="2438"/>
      <c r="H2" s="2438"/>
      <c r="I2" s="2438"/>
      <c r="J2" s="2438"/>
      <c r="K2" s="2438"/>
      <c r="L2" s="2438"/>
      <c r="M2" s="2438"/>
      <c r="N2" s="2438"/>
      <c r="O2" s="2438"/>
      <c r="P2" s="2438"/>
      <c r="Q2" s="2438"/>
      <c r="R2" s="2438"/>
      <c r="S2" s="2438"/>
      <c r="T2" s="2438"/>
      <c r="U2" s="2438"/>
      <c r="V2" s="2438"/>
      <c r="W2" s="2438"/>
      <c r="X2" s="2438"/>
      <c r="Y2" s="2439"/>
      <c r="Z2" s="753"/>
      <c r="AA2" s="2288"/>
      <c r="AB2" s="2288"/>
    </row>
    <row r="3" spans="1:28" ht="19.5" customHeight="1" thickBot="1">
      <c r="A3" s="2432"/>
      <c r="B3" s="2432"/>
      <c r="C3" s="2433"/>
      <c r="D3" s="2434" t="s">
        <v>1</v>
      </c>
      <c r="E3" s="2435"/>
      <c r="F3" s="2435"/>
      <c r="G3" s="2435"/>
      <c r="H3" s="2435"/>
      <c r="I3" s="2435"/>
      <c r="J3" s="2435"/>
      <c r="K3" s="2435"/>
      <c r="L3" s="2435"/>
      <c r="M3" s="2435"/>
      <c r="N3" s="2435"/>
      <c r="O3" s="2435"/>
      <c r="P3" s="2435"/>
      <c r="Q3" s="2435"/>
      <c r="R3" s="2435"/>
      <c r="S3" s="2435"/>
      <c r="T3" s="2435"/>
      <c r="U3" s="2435"/>
      <c r="V3" s="2435"/>
      <c r="W3" s="2435"/>
      <c r="X3" s="2435"/>
      <c r="Y3" s="2436"/>
      <c r="Z3" s="1063"/>
      <c r="AA3" s="2288"/>
      <c r="AB3" s="2288"/>
    </row>
    <row r="4" spans="1:28" ht="21.75" customHeight="1" thickBot="1">
      <c r="A4" s="2432"/>
      <c r="B4" s="2432"/>
      <c r="C4" s="2433"/>
      <c r="D4" s="2437"/>
      <c r="E4" s="2438"/>
      <c r="F4" s="2438"/>
      <c r="G4" s="2438"/>
      <c r="H4" s="2438"/>
      <c r="I4" s="2438"/>
      <c r="J4" s="2438"/>
      <c r="K4" s="2438"/>
      <c r="L4" s="2438"/>
      <c r="M4" s="2438"/>
      <c r="N4" s="2438"/>
      <c r="O4" s="2438"/>
      <c r="P4" s="2438"/>
      <c r="Q4" s="2438"/>
      <c r="R4" s="2438"/>
      <c r="S4" s="2438"/>
      <c r="T4" s="2438"/>
      <c r="U4" s="2438"/>
      <c r="V4" s="2438"/>
      <c r="W4" s="2438"/>
      <c r="X4" s="2438"/>
      <c r="Y4" s="2439"/>
      <c r="Z4" s="753"/>
      <c r="AA4" s="2289"/>
      <c r="AB4" s="2289"/>
    </row>
    <row r="5" spans="1:28" ht="20.25" customHeight="1">
      <c r="A5" s="2427" t="s">
        <v>2</v>
      </c>
      <c r="B5" s="2428"/>
      <c r="C5" s="2428"/>
      <c r="D5" s="2429"/>
      <c r="E5" s="2429"/>
      <c r="F5" s="2429"/>
      <c r="G5" s="2429"/>
      <c r="H5" s="2429"/>
      <c r="I5" s="2429"/>
      <c r="J5" s="2429"/>
      <c r="K5" s="2429"/>
      <c r="L5" s="2429"/>
      <c r="M5" s="2429"/>
      <c r="N5" s="2429"/>
      <c r="O5" s="2429"/>
      <c r="P5" s="2429"/>
      <c r="Q5" s="2429"/>
      <c r="R5" s="2429"/>
      <c r="S5" s="2429"/>
      <c r="T5" s="2429"/>
      <c r="U5" s="2429"/>
      <c r="V5" s="2429"/>
      <c r="W5" s="2429"/>
      <c r="X5" s="2429"/>
      <c r="Y5" s="2429"/>
      <c r="Z5" s="2429"/>
      <c r="AA5" s="2429"/>
      <c r="AB5" s="2430"/>
    </row>
    <row r="6" spans="1:28" ht="15.75" customHeight="1">
      <c r="A6" s="2431" t="s">
        <v>3</v>
      </c>
      <c r="B6" s="2429"/>
      <c r="C6" s="2429"/>
      <c r="D6" s="2429"/>
      <c r="E6" s="2429"/>
      <c r="F6" s="2429"/>
      <c r="G6" s="2429"/>
      <c r="H6" s="2429"/>
      <c r="I6" s="2429"/>
      <c r="J6" s="2429"/>
      <c r="K6" s="2429"/>
      <c r="L6" s="2429"/>
      <c r="M6" s="2429"/>
      <c r="N6" s="2429"/>
      <c r="O6" s="2429"/>
      <c r="P6" s="2429"/>
      <c r="Q6" s="2429"/>
      <c r="R6" s="2429"/>
      <c r="S6" s="2429"/>
      <c r="T6" s="2429"/>
      <c r="U6" s="2429"/>
      <c r="V6" s="2429"/>
      <c r="W6" s="2429"/>
      <c r="X6" s="2429"/>
      <c r="Y6" s="2429"/>
      <c r="Z6" s="2429"/>
      <c r="AA6" s="2429"/>
      <c r="AB6" s="2430"/>
    </row>
    <row r="7" spans="1:28" ht="15.75" customHeight="1">
      <c r="A7" s="2431"/>
      <c r="B7" s="2429"/>
      <c r="C7" s="2429"/>
      <c r="D7" s="2429"/>
      <c r="E7" s="2429"/>
      <c r="F7" s="2429"/>
      <c r="G7" s="2429"/>
      <c r="H7" s="2429"/>
      <c r="I7" s="2429"/>
      <c r="J7" s="2429"/>
      <c r="K7" s="2429"/>
      <c r="L7" s="2429"/>
      <c r="M7" s="2429"/>
      <c r="N7" s="2429"/>
      <c r="O7" s="2429"/>
      <c r="P7" s="2429"/>
      <c r="Q7" s="2429"/>
      <c r="R7" s="2429"/>
      <c r="S7" s="2429"/>
      <c r="T7" s="2429"/>
      <c r="U7" s="2429"/>
      <c r="V7" s="2429"/>
      <c r="W7" s="2429"/>
      <c r="X7" s="2429"/>
      <c r="Y7" s="2429"/>
      <c r="Z7" s="2429"/>
      <c r="AA7" s="2429"/>
      <c r="AB7" s="2430"/>
    </row>
    <row r="8" spans="1:28" ht="15.75" customHeight="1">
      <c r="A8" s="2431" t="s">
        <v>4</v>
      </c>
      <c r="B8" s="2429"/>
      <c r="C8" s="2429"/>
      <c r="D8" s="2429"/>
      <c r="E8" s="2429"/>
      <c r="F8" s="2429"/>
      <c r="G8" s="2429"/>
      <c r="H8" s="2429"/>
      <c r="I8" s="2429"/>
      <c r="J8" s="2429"/>
      <c r="K8" s="2429"/>
      <c r="L8" s="2429"/>
      <c r="M8" s="2429"/>
      <c r="N8" s="2429"/>
      <c r="O8" s="2429"/>
      <c r="P8" s="2429"/>
      <c r="Q8" s="2429"/>
      <c r="R8" s="2429"/>
      <c r="S8" s="2429"/>
      <c r="T8" s="2429"/>
      <c r="U8" s="2429"/>
      <c r="V8" s="2429"/>
      <c r="W8" s="2429"/>
      <c r="X8" s="2429"/>
      <c r="Y8" s="2429"/>
      <c r="Z8" s="2429"/>
      <c r="AA8" s="2429"/>
      <c r="AB8" s="2430"/>
    </row>
    <row r="9" spans="1:28" ht="15.75" customHeight="1" thickBot="1">
      <c r="A9" s="2440" t="s">
        <v>1563</v>
      </c>
      <c r="B9" s="2441"/>
      <c r="C9" s="2441"/>
      <c r="D9" s="2441"/>
      <c r="E9" s="2441"/>
      <c r="F9" s="2441"/>
      <c r="G9" s="2441"/>
      <c r="H9" s="2441"/>
      <c r="I9" s="2441"/>
      <c r="J9" s="2441"/>
      <c r="K9" s="2441"/>
      <c r="L9" s="2441"/>
      <c r="M9" s="2441"/>
      <c r="N9" s="2441"/>
      <c r="O9" s="2441"/>
      <c r="P9" s="2441"/>
      <c r="Q9" s="2441"/>
      <c r="R9" s="2441"/>
      <c r="S9" s="2441"/>
      <c r="T9" s="2441"/>
      <c r="U9" s="2441"/>
      <c r="V9" s="2441"/>
      <c r="W9" s="2441"/>
      <c r="X9" s="2441"/>
      <c r="Y9" s="2441"/>
      <c r="Z9" s="2441"/>
      <c r="AA9" s="2441"/>
      <c r="AB9" s="2442"/>
    </row>
    <row r="10" spans="1:28" ht="9" customHeight="1" thickBot="1">
      <c r="A10" s="742"/>
      <c r="B10" s="27"/>
      <c r="C10" s="738"/>
      <c r="D10" s="738"/>
      <c r="E10" s="738"/>
      <c r="F10" s="128"/>
      <c r="G10" s="738"/>
      <c r="H10" s="738"/>
      <c r="I10" s="129"/>
      <c r="J10" s="738"/>
      <c r="K10" s="130"/>
      <c r="L10" s="130"/>
      <c r="M10" s="738"/>
      <c r="N10" s="738"/>
      <c r="O10" s="738"/>
      <c r="P10" s="738"/>
      <c r="Q10" s="738"/>
      <c r="R10" s="738"/>
      <c r="S10" s="738"/>
      <c r="T10" s="738"/>
      <c r="U10" s="738"/>
      <c r="V10" s="738"/>
      <c r="W10" s="738"/>
      <c r="X10" s="738"/>
      <c r="Y10" s="131"/>
      <c r="Z10" s="132"/>
      <c r="AA10" s="132"/>
      <c r="AB10" s="760"/>
    </row>
    <row r="11" spans="1:28" s="20" customFormat="1" ht="24" customHeight="1" thickBot="1">
      <c r="A11" s="2105" t="s">
        <v>5</v>
      </c>
      <c r="B11" s="2105"/>
      <c r="C11" s="2105"/>
      <c r="D11" s="1064"/>
      <c r="E11" s="2121" t="s">
        <v>163</v>
      </c>
      <c r="F11" s="2122"/>
      <c r="G11" s="2122"/>
      <c r="H11" s="2122"/>
      <c r="I11" s="2122"/>
      <c r="J11" s="2122"/>
      <c r="K11" s="2122"/>
      <c r="L11" s="2122"/>
      <c r="M11" s="2122"/>
      <c r="N11" s="2122"/>
      <c r="O11" s="2122"/>
      <c r="P11" s="2122"/>
      <c r="Q11" s="2122"/>
      <c r="R11" s="2122"/>
      <c r="S11" s="2122"/>
      <c r="T11" s="2122"/>
      <c r="U11" s="2122"/>
      <c r="V11" s="2122"/>
      <c r="W11" s="2122"/>
      <c r="X11" s="2122"/>
      <c r="Y11" s="2122"/>
      <c r="Z11" s="2122"/>
      <c r="AA11" s="2122"/>
      <c r="AB11" s="2123"/>
    </row>
    <row r="12" spans="1:28" s="64" customFormat="1" ht="9.75" customHeight="1" thickBot="1">
      <c r="A12" s="742"/>
      <c r="B12" s="27"/>
      <c r="C12" s="738"/>
      <c r="D12" s="738"/>
      <c r="E12" s="738"/>
      <c r="F12" s="128"/>
      <c r="G12" s="738"/>
      <c r="H12" s="738"/>
      <c r="I12" s="129"/>
      <c r="J12" s="738"/>
      <c r="K12" s="130"/>
      <c r="L12" s="130"/>
      <c r="M12" s="738"/>
      <c r="N12" s="738"/>
      <c r="O12" s="738"/>
      <c r="P12" s="738"/>
      <c r="Q12" s="738"/>
      <c r="R12" s="738"/>
      <c r="S12" s="738"/>
      <c r="T12" s="738"/>
      <c r="U12" s="738"/>
      <c r="V12" s="738"/>
      <c r="W12" s="738"/>
      <c r="X12" s="738"/>
      <c r="Y12" s="131"/>
      <c r="Z12" s="132"/>
      <c r="AA12" s="132"/>
      <c r="AB12" s="760"/>
    </row>
    <row r="13" spans="1:28" s="29" customFormat="1" ht="24" customHeight="1" thickBot="1">
      <c r="A13" s="2443" t="s">
        <v>7</v>
      </c>
      <c r="B13" s="2444"/>
      <c r="C13" s="2444"/>
      <c r="D13" s="1065"/>
      <c r="E13" s="2445" t="s">
        <v>8</v>
      </c>
      <c r="F13" s="2446"/>
      <c r="G13" s="2446"/>
      <c r="H13" s="2446"/>
      <c r="I13" s="2446"/>
      <c r="J13" s="2446"/>
      <c r="K13" s="2446"/>
      <c r="L13" s="2446"/>
      <c r="M13" s="2446"/>
      <c r="N13" s="2446"/>
      <c r="O13" s="2446"/>
      <c r="P13" s="2446"/>
      <c r="Q13" s="2446"/>
      <c r="R13" s="2446"/>
      <c r="S13" s="2446"/>
      <c r="T13" s="2446"/>
      <c r="U13" s="2446"/>
      <c r="V13" s="2446"/>
      <c r="W13" s="2446"/>
      <c r="X13" s="2446"/>
      <c r="Y13" s="2446"/>
      <c r="Z13" s="2446"/>
      <c r="AA13" s="2446"/>
      <c r="AB13" s="2447"/>
    </row>
    <row r="14" spans="1:28" s="64" customFormat="1" ht="9.75" customHeight="1" thickBot="1">
      <c r="A14" s="742"/>
      <c r="B14" s="27"/>
      <c r="C14" s="738"/>
      <c r="D14" s="738"/>
      <c r="E14" s="738"/>
      <c r="F14" s="128"/>
      <c r="G14" s="738"/>
      <c r="H14" s="738"/>
      <c r="I14" s="129"/>
      <c r="J14" s="738"/>
      <c r="K14" s="130"/>
      <c r="L14" s="130"/>
      <c r="M14" s="738"/>
      <c r="N14" s="738"/>
      <c r="O14" s="738"/>
      <c r="P14" s="738"/>
      <c r="Q14" s="738"/>
      <c r="R14" s="738"/>
      <c r="S14" s="738"/>
      <c r="T14" s="738"/>
      <c r="U14" s="738"/>
      <c r="V14" s="738"/>
      <c r="W14" s="738"/>
      <c r="X14" s="738"/>
      <c r="Y14" s="131"/>
      <c r="Z14" s="132"/>
      <c r="AA14" s="132"/>
      <c r="AB14" s="760"/>
    </row>
    <row r="15" spans="1:30" s="20" customFormat="1" ht="55.5" customHeight="1" thickBot="1">
      <c r="A15" s="904" t="s">
        <v>9</v>
      </c>
      <c r="B15" s="904" t="s">
        <v>10</v>
      </c>
      <c r="C15" s="904" t="s">
        <v>11</v>
      </c>
      <c r="D15" s="908" t="s">
        <v>12</v>
      </c>
      <c r="E15" s="908" t="s">
        <v>13</v>
      </c>
      <c r="F15" s="1066" t="s">
        <v>14</v>
      </c>
      <c r="G15" s="908" t="s">
        <v>15</v>
      </c>
      <c r="H15" s="908" t="s">
        <v>16</v>
      </c>
      <c r="I15" s="1067" t="s">
        <v>17</v>
      </c>
      <c r="J15" s="908" t="s">
        <v>86</v>
      </c>
      <c r="K15" s="908" t="s">
        <v>19</v>
      </c>
      <c r="L15" s="908" t="s">
        <v>20</v>
      </c>
      <c r="M15" s="1068" t="s">
        <v>21</v>
      </c>
      <c r="N15" s="1068" t="s">
        <v>22</v>
      </c>
      <c r="O15" s="1068" t="s">
        <v>23</v>
      </c>
      <c r="P15" s="1068" t="s">
        <v>24</v>
      </c>
      <c r="Q15" s="1068" t="s">
        <v>25</v>
      </c>
      <c r="R15" s="1068" t="s">
        <v>26</v>
      </c>
      <c r="S15" s="1068" t="s">
        <v>27</v>
      </c>
      <c r="T15" s="1068" t="s">
        <v>28</v>
      </c>
      <c r="U15" s="1068" t="s">
        <v>29</v>
      </c>
      <c r="V15" s="1068" t="s">
        <v>30</v>
      </c>
      <c r="W15" s="1068" t="s">
        <v>31</v>
      </c>
      <c r="X15" s="1068" t="s">
        <v>32</v>
      </c>
      <c r="Y15" s="1069" t="s">
        <v>33</v>
      </c>
      <c r="Z15" s="908" t="s">
        <v>34</v>
      </c>
      <c r="AA15" s="908" t="s">
        <v>35</v>
      </c>
      <c r="AB15" s="908" t="s">
        <v>87</v>
      </c>
      <c r="AC15" s="1826" t="s">
        <v>1774</v>
      </c>
      <c r="AD15" s="1826" t="s">
        <v>1775</v>
      </c>
    </row>
    <row r="16" spans="1:30" s="42" customFormat="1" ht="55.5" customHeight="1">
      <c r="A16" s="2106">
        <v>1</v>
      </c>
      <c r="B16" s="2106" t="s">
        <v>97</v>
      </c>
      <c r="C16" s="2130" t="s">
        <v>164</v>
      </c>
      <c r="D16" s="571" t="s">
        <v>165</v>
      </c>
      <c r="E16" s="281" t="s">
        <v>166</v>
      </c>
      <c r="F16" s="281">
        <v>12</v>
      </c>
      <c r="G16" s="281" t="s">
        <v>167</v>
      </c>
      <c r="H16" s="281" t="s">
        <v>1483</v>
      </c>
      <c r="I16" s="600">
        <v>0.45</v>
      </c>
      <c r="J16" s="262" t="s">
        <v>168</v>
      </c>
      <c r="K16" s="490">
        <v>42736</v>
      </c>
      <c r="L16" s="490">
        <v>43100</v>
      </c>
      <c r="M16" s="495">
        <v>1</v>
      </c>
      <c r="N16" s="495">
        <v>1</v>
      </c>
      <c r="O16" s="495">
        <v>1</v>
      </c>
      <c r="P16" s="495">
        <v>1</v>
      </c>
      <c r="Q16" s="495">
        <v>1</v>
      </c>
      <c r="R16" s="496">
        <v>1</v>
      </c>
      <c r="S16" s="496">
        <v>1</v>
      </c>
      <c r="T16" s="495">
        <v>1</v>
      </c>
      <c r="U16" s="496">
        <v>1</v>
      </c>
      <c r="V16" s="496">
        <v>1</v>
      </c>
      <c r="W16" s="496">
        <v>1</v>
      </c>
      <c r="X16" s="496">
        <v>1</v>
      </c>
      <c r="Y16" s="488">
        <f>SUM(M16:X16)</f>
        <v>12</v>
      </c>
      <c r="Z16" s="740"/>
      <c r="AA16" s="740"/>
      <c r="AB16" s="1785"/>
      <c r="AC16" s="1842">
        <v>1</v>
      </c>
      <c r="AD16" s="1842">
        <v>1</v>
      </c>
    </row>
    <row r="17" spans="1:30" s="42" customFormat="1" ht="60.75" customHeight="1">
      <c r="A17" s="2107"/>
      <c r="B17" s="2107"/>
      <c r="C17" s="2131"/>
      <c r="D17" s="609" t="s">
        <v>169</v>
      </c>
      <c r="E17" s="281" t="s">
        <v>166</v>
      </c>
      <c r="F17" s="281">
        <v>12</v>
      </c>
      <c r="G17" s="281" t="s">
        <v>167</v>
      </c>
      <c r="H17" s="281" t="s">
        <v>1482</v>
      </c>
      <c r="I17" s="600">
        <v>0.05</v>
      </c>
      <c r="J17" s="262" t="s">
        <v>170</v>
      </c>
      <c r="K17" s="490">
        <v>42736</v>
      </c>
      <c r="L17" s="490">
        <v>43100</v>
      </c>
      <c r="M17" s="495">
        <v>1</v>
      </c>
      <c r="N17" s="495">
        <v>1</v>
      </c>
      <c r="O17" s="495">
        <v>1</v>
      </c>
      <c r="P17" s="495">
        <v>1</v>
      </c>
      <c r="Q17" s="495">
        <v>1</v>
      </c>
      <c r="R17" s="496">
        <v>1</v>
      </c>
      <c r="S17" s="496">
        <v>1</v>
      </c>
      <c r="T17" s="495">
        <v>1</v>
      </c>
      <c r="U17" s="496">
        <v>1</v>
      </c>
      <c r="V17" s="496">
        <v>1</v>
      </c>
      <c r="W17" s="496">
        <v>1</v>
      </c>
      <c r="X17" s="496">
        <v>1</v>
      </c>
      <c r="Y17" s="488">
        <f>SUM(M17:X17)</f>
        <v>12</v>
      </c>
      <c r="Z17" s="740"/>
      <c r="AA17" s="740"/>
      <c r="AB17" s="1785"/>
      <c r="AC17" s="1842">
        <v>1</v>
      </c>
      <c r="AD17" s="1842">
        <v>1</v>
      </c>
    </row>
    <row r="18" spans="1:30" s="42" customFormat="1" ht="56.25" customHeight="1">
      <c r="A18" s="2107"/>
      <c r="B18" s="2107"/>
      <c r="C18" s="2131"/>
      <c r="D18" s="609" t="s">
        <v>171</v>
      </c>
      <c r="E18" s="262" t="s">
        <v>166</v>
      </c>
      <c r="F18" s="262">
        <v>12</v>
      </c>
      <c r="G18" s="262" t="s">
        <v>172</v>
      </c>
      <c r="H18" s="281" t="s">
        <v>1483</v>
      </c>
      <c r="I18" s="600">
        <v>0.05</v>
      </c>
      <c r="J18" s="262" t="s">
        <v>173</v>
      </c>
      <c r="K18" s="490">
        <v>42736</v>
      </c>
      <c r="L18" s="490">
        <v>43100</v>
      </c>
      <c r="M18" s="495">
        <v>1</v>
      </c>
      <c r="N18" s="495">
        <v>1</v>
      </c>
      <c r="O18" s="495">
        <v>1</v>
      </c>
      <c r="P18" s="495">
        <v>1</v>
      </c>
      <c r="Q18" s="495">
        <v>1</v>
      </c>
      <c r="R18" s="496">
        <v>1</v>
      </c>
      <c r="S18" s="496">
        <v>1</v>
      </c>
      <c r="T18" s="495">
        <v>1</v>
      </c>
      <c r="U18" s="496">
        <v>1</v>
      </c>
      <c r="V18" s="496">
        <v>1</v>
      </c>
      <c r="W18" s="496">
        <v>1</v>
      </c>
      <c r="X18" s="496">
        <v>1</v>
      </c>
      <c r="Y18" s="488">
        <f>SUM(M18:X18)</f>
        <v>12</v>
      </c>
      <c r="Z18" s="740"/>
      <c r="AA18" s="740"/>
      <c r="AB18" s="1785"/>
      <c r="AC18" s="1842">
        <v>1</v>
      </c>
      <c r="AD18" s="1842">
        <v>1</v>
      </c>
    </row>
    <row r="19" spans="1:30" s="42" customFormat="1" ht="51.75" customHeight="1">
      <c r="A19" s="2107"/>
      <c r="B19" s="2107"/>
      <c r="C19" s="2131"/>
      <c r="D19" s="571" t="s">
        <v>174</v>
      </c>
      <c r="E19" s="281" t="s">
        <v>166</v>
      </c>
      <c r="F19" s="281">
        <v>12</v>
      </c>
      <c r="G19" s="262" t="s">
        <v>172</v>
      </c>
      <c r="H19" s="281" t="s">
        <v>1481</v>
      </c>
      <c r="I19" s="600">
        <v>0.4</v>
      </c>
      <c r="J19" s="281" t="s">
        <v>175</v>
      </c>
      <c r="K19" s="490">
        <v>42736</v>
      </c>
      <c r="L19" s="490">
        <v>43100</v>
      </c>
      <c r="M19" s="495">
        <v>1</v>
      </c>
      <c r="N19" s="495">
        <v>1</v>
      </c>
      <c r="O19" s="495">
        <v>1</v>
      </c>
      <c r="P19" s="495">
        <v>1</v>
      </c>
      <c r="Q19" s="495">
        <v>1</v>
      </c>
      <c r="R19" s="496">
        <v>1</v>
      </c>
      <c r="S19" s="496">
        <v>1</v>
      </c>
      <c r="T19" s="495">
        <v>1</v>
      </c>
      <c r="U19" s="496">
        <v>1</v>
      </c>
      <c r="V19" s="496">
        <v>1</v>
      </c>
      <c r="W19" s="496">
        <v>1</v>
      </c>
      <c r="X19" s="496">
        <v>1</v>
      </c>
      <c r="Y19" s="488">
        <f>SUM(M19:X19)</f>
        <v>12</v>
      </c>
      <c r="Z19" s="740"/>
      <c r="AA19" s="740"/>
      <c r="AB19" s="1785"/>
      <c r="AC19" s="1842">
        <v>1</v>
      </c>
      <c r="AD19" s="1842">
        <v>1</v>
      </c>
    </row>
    <row r="20" spans="1:30" s="42" customFormat="1" ht="117" customHeight="1" thickBot="1">
      <c r="A20" s="2108"/>
      <c r="B20" s="2108"/>
      <c r="C20" s="2132"/>
      <c r="D20" s="610" t="s">
        <v>176</v>
      </c>
      <c r="E20" s="281" t="s">
        <v>166</v>
      </c>
      <c r="F20" s="163">
        <v>4</v>
      </c>
      <c r="G20" s="163" t="s">
        <v>177</v>
      </c>
      <c r="H20" s="281" t="s">
        <v>1480</v>
      </c>
      <c r="I20" s="602">
        <v>0.05</v>
      </c>
      <c r="J20" s="281" t="s">
        <v>178</v>
      </c>
      <c r="K20" s="490">
        <v>42736</v>
      </c>
      <c r="L20" s="490">
        <v>43038</v>
      </c>
      <c r="M20" s="495"/>
      <c r="N20" s="495"/>
      <c r="O20" s="495"/>
      <c r="P20" s="495"/>
      <c r="Q20" s="495"/>
      <c r="R20" s="1384">
        <v>1</v>
      </c>
      <c r="S20" s="1581"/>
      <c r="T20" s="495"/>
      <c r="U20" s="496"/>
      <c r="V20" s="496"/>
      <c r="W20" s="496"/>
      <c r="X20" s="496"/>
      <c r="Y20" s="488">
        <f>SUM(M20:X20)</f>
        <v>1</v>
      </c>
      <c r="Z20" s="740">
        <v>145774794</v>
      </c>
      <c r="AA20" s="740">
        <v>93536919</v>
      </c>
      <c r="AB20" s="1786" t="s">
        <v>1754</v>
      </c>
      <c r="AC20" s="1842" t="s">
        <v>76</v>
      </c>
      <c r="AD20" s="1842">
        <v>1</v>
      </c>
    </row>
    <row r="21" spans="1:30" s="29" customFormat="1" ht="24" customHeight="1" thickBot="1">
      <c r="A21" s="2165" t="s">
        <v>73</v>
      </c>
      <c r="B21" s="2166"/>
      <c r="C21" s="2166"/>
      <c r="D21" s="1070"/>
      <c r="E21" s="1071"/>
      <c r="F21" s="1070"/>
      <c r="G21" s="1070"/>
      <c r="H21" s="1070"/>
      <c r="I21" s="1072">
        <f>SUM(I16:I20)</f>
        <v>1</v>
      </c>
      <c r="J21" s="1070"/>
      <c r="K21" s="1070"/>
      <c r="L21" s="1070"/>
      <c r="M21" s="1070"/>
      <c r="N21" s="1070"/>
      <c r="O21" s="1070"/>
      <c r="P21" s="1070"/>
      <c r="Q21" s="1070"/>
      <c r="R21" s="1070"/>
      <c r="S21" s="1070"/>
      <c r="T21" s="1070"/>
      <c r="U21" s="1070"/>
      <c r="V21" s="1070"/>
      <c r="W21" s="1070"/>
      <c r="X21" s="1070"/>
      <c r="Y21" s="1073">
        <f>SUM(Y16:Y20)</f>
        <v>49</v>
      </c>
      <c r="Z21" s="1074">
        <f>SUM(Z16:Z20)</f>
        <v>145774794</v>
      </c>
      <c r="AA21" s="1074"/>
      <c r="AB21" s="1075"/>
      <c r="AC21" s="1860">
        <f>AVERAGE(AC16:AC20)</f>
        <v>1</v>
      </c>
      <c r="AD21" s="1860">
        <f>AVERAGE(AD16:AD20)</f>
        <v>1</v>
      </c>
    </row>
    <row r="22" spans="1:30" s="29" customFormat="1" ht="24" customHeight="1" thickBot="1">
      <c r="A22" s="2449" t="s">
        <v>83</v>
      </c>
      <c r="B22" s="2449"/>
      <c r="C22" s="2449"/>
      <c r="D22" s="930"/>
      <c r="E22" s="969"/>
      <c r="F22" s="969"/>
      <c r="G22" s="969"/>
      <c r="H22" s="1076"/>
      <c r="I22" s="1077"/>
      <c r="J22" s="1076"/>
      <c r="K22" s="1076"/>
      <c r="L22" s="1076"/>
      <c r="M22" s="1076"/>
      <c r="N22" s="1076"/>
      <c r="O22" s="1076"/>
      <c r="P22" s="1076"/>
      <c r="Q22" s="1076"/>
      <c r="R22" s="1076"/>
      <c r="S22" s="1076"/>
      <c r="T22" s="1076"/>
      <c r="U22" s="1076"/>
      <c r="V22" s="1076"/>
      <c r="W22" s="1076"/>
      <c r="X22" s="1076"/>
      <c r="Y22" s="1078"/>
      <c r="Z22" s="1079">
        <f>Z21</f>
        <v>145774794</v>
      </c>
      <c r="AA22" s="1079"/>
      <c r="AB22" s="1080"/>
      <c r="AC22" s="1861">
        <v>1</v>
      </c>
      <c r="AD22" s="1861">
        <v>1</v>
      </c>
    </row>
    <row r="23" spans="1:28" s="64" customFormat="1" ht="9.75" customHeight="1" thickBot="1">
      <c r="A23" s="2142"/>
      <c r="B23" s="2143"/>
      <c r="C23" s="2143"/>
      <c r="D23" s="2143"/>
      <c r="E23" s="2143"/>
      <c r="F23" s="2143"/>
      <c r="G23" s="2143"/>
      <c r="H23" s="2143"/>
      <c r="I23" s="2143"/>
      <c r="J23" s="2143"/>
      <c r="K23" s="2143"/>
      <c r="L23" s="2143"/>
      <c r="M23" s="2143"/>
      <c r="N23" s="2143"/>
      <c r="O23" s="2143"/>
      <c r="P23" s="2143"/>
      <c r="Q23" s="2143"/>
      <c r="R23" s="2143"/>
      <c r="S23" s="2143"/>
      <c r="T23" s="2143"/>
      <c r="U23" s="2143"/>
      <c r="V23" s="2143"/>
      <c r="W23" s="2143"/>
      <c r="X23" s="2143"/>
      <c r="Y23" s="2143"/>
      <c r="Z23" s="2143"/>
      <c r="AA23" s="2143"/>
      <c r="AB23" s="2144"/>
    </row>
    <row r="24" spans="1:28" s="29" customFormat="1" ht="24" customHeight="1" thickBot="1">
      <c r="A24" s="2443" t="s">
        <v>7</v>
      </c>
      <c r="B24" s="2444"/>
      <c r="C24" s="2444"/>
      <c r="D24" s="1065"/>
      <c r="E24" s="2445" t="s">
        <v>84</v>
      </c>
      <c r="F24" s="2446"/>
      <c r="G24" s="2446"/>
      <c r="H24" s="2446"/>
      <c r="I24" s="2446"/>
      <c r="J24" s="2446"/>
      <c r="K24" s="2446"/>
      <c r="L24" s="2446"/>
      <c r="M24" s="2446"/>
      <c r="N24" s="2446"/>
      <c r="O24" s="2446"/>
      <c r="P24" s="2446"/>
      <c r="Q24" s="2446"/>
      <c r="R24" s="2446"/>
      <c r="S24" s="2446"/>
      <c r="T24" s="2446"/>
      <c r="U24" s="2446"/>
      <c r="V24" s="2446"/>
      <c r="W24" s="2446"/>
      <c r="X24" s="2446"/>
      <c r="Y24" s="2446"/>
      <c r="Z24" s="2446"/>
      <c r="AA24" s="2446"/>
      <c r="AB24" s="2447"/>
    </row>
    <row r="25" spans="1:28" s="64" customFormat="1" ht="9.75" customHeight="1" thickBot="1">
      <c r="A25" s="742"/>
      <c r="B25" s="27"/>
      <c r="C25" s="738"/>
      <c r="D25" s="738"/>
      <c r="E25" s="738"/>
      <c r="F25" s="128"/>
      <c r="G25" s="738"/>
      <c r="H25" s="738"/>
      <c r="I25" s="129"/>
      <c r="J25" s="738"/>
      <c r="K25" s="130"/>
      <c r="L25" s="130"/>
      <c r="M25" s="738"/>
      <c r="N25" s="738"/>
      <c r="O25" s="738"/>
      <c r="P25" s="738"/>
      <c r="Q25" s="738"/>
      <c r="R25" s="738"/>
      <c r="S25" s="738"/>
      <c r="T25" s="738"/>
      <c r="U25" s="738"/>
      <c r="V25" s="738"/>
      <c r="W25" s="738"/>
      <c r="X25" s="738"/>
      <c r="Y25" s="131"/>
      <c r="Z25" s="132"/>
      <c r="AA25" s="132"/>
      <c r="AB25" s="760"/>
    </row>
    <row r="26" spans="1:30" s="20" customFormat="1" ht="41.25" thickBot="1">
      <c r="A26" s="904" t="s">
        <v>9</v>
      </c>
      <c r="B26" s="904" t="s">
        <v>10</v>
      </c>
      <c r="C26" s="904" t="s">
        <v>11</v>
      </c>
      <c r="D26" s="908" t="s">
        <v>12</v>
      </c>
      <c r="E26" s="908" t="s">
        <v>13</v>
      </c>
      <c r="F26" s="1066" t="s">
        <v>14</v>
      </c>
      <c r="G26" s="908" t="s">
        <v>15</v>
      </c>
      <c r="H26" s="908" t="s">
        <v>16</v>
      </c>
      <c r="I26" s="1067" t="s">
        <v>17</v>
      </c>
      <c r="J26" s="908" t="s">
        <v>86</v>
      </c>
      <c r="K26" s="908" t="s">
        <v>19</v>
      </c>
      <c r="L26" s="908" t="s">
        <v>20</v>
      </c>
      <c r="M26" s="1068" t="s">
        <v>21</v>
      </c>
      <c r="N26" s="1068" t="s">
        <v>22</v>
      </c>
      <c r="O26" s="1068" t="s">
        <v>23</v>
      </c>
      <c r="P26" s="1068" t="s">
        <v>24</v>
      </c>
      <c r="Q26" s="1068" t="s">
        <v>25</v>
      </c>
      <c r="R26" s="1068" t="s">
        <v>26</v>
      </c>
      <c r="S26" s="1068" t="s">
        <v>27</v>
      </c>
      <c r="T26" s="1068" t="s">
        <v>28</v>
      </c>
      <c r="U26" s="1068" t="s">
        <v>29</v>
      </c>
      <c r="V26" s="1068" t="s">
        <v>30</v>
      </c>
      <c r="W26" s="1068" t="s">
        <v>31</v>
      </c>
      <c r="X26" s="1068" t="s">
        <v>32</v>
      </c>
      <c r="Y26" s="1069" t="s">
        <v>33</v>
      </c>
      <c r="Z26" s="908" t="s">
        <v>34</v>
      </c>
      <c r="AA26" s="908"/>
      <c r="AB26" s="908" t="s">
        <v>87</v>
      </c>
      <c r="AC26" s="1826" t="s">
        <v>1774</v>
      </c>
      <c r="AD26" s="1826" t="s">
        <v>1775</v>
      </c>
    </row>
    <row r="27" spans="1:30" s="42" customFormat="1" ht="54" customHeight="1">
      <c r="A27" s="2106">
        <v>2</v>
      </c>
      <c r="B27" s="2106" t="s">
        <v>179</v>
      </c>
      <c r="C27" s="2130" t="s">
        <v>180</v>
      </c>
      <c r="D27" s="571" t="s">
        <v>181</v>
      </c>
      <c r="E27" s="281" t="s">
        <v>166</v>
      </c>
      <c r="F27" s="163">
        <v>4</v>
      </c>
      <c r="G27" s="262" t="s">
        <v>172</v>
      </c>
      <c r="H27" s="281" t="s">
        <v>182</v>
      </c>
      <c r="I27" s="600">
        <v>0.3</v>
      </c>
      <c r="J27" s="281" t="s">
        <v>175</v>
      </c>
      <c r="K27" s="490">
        <v>42736</v>
      </c>
      <c r="L27" s="490">
        <v>43039</v>
      </c>
      <c r="M27" s="505"/>
      <c r="N27" s="505"/>
      <c r="O27" s="505">
        <v>1</v>
      </c>
      <c r="P27" s="505">
        <v>1</v>
      </c>
      <c r="Q27" s="505"/>
      <c r="R27" s="505"/>
      <c r="S27" s="505">
        <v>1</v>
      </c>
      <c r="T27" s="505"/>
      <c r="U27" s="508"/>
      <c r="V27" s="508">
        <v>1</v>
      </c>
      <c r="W27" s="508"/>
      <c r="X27" s="508"/>
      <c r="Y27" s="603">
        <f>SUM(M27:X27)</f>
        <v>4</v>
      </c>
      <c r="Z27" s="740"/>
      <c r="AA27" s="740"/>
      <c r="AB27" s="1785"/>
      <c r="AC27" s="1842" t="s">
        <v>76</v>
      </c>
      <c r="AD27" s="1842">
        <v>1</v>
      </c>
    </row>
    <row r="28" spans="1:30" s="42" customFormat="1" ht="84.75" customHeight="1">
      <c r="A28" s="2107"/>
      <c r="B28" s="2107"/>
      <c r="C28" s="2131"/>
      <c r="D28" s="611" t="s">
        <v>183</v>
      </c>
      <c r="E28" s="601" t="s">
        <v>166</v>
      </c>
      <c r="F28" s="601">
        <v>12</v>
      </c>
      <c r="G28" s="601" t="s">
        <v>184</v>
      </c>
      <c r="H28" s="281" t="s">
        <v>182</v>
      </c>
      <c r="I28" s="600">
        <v>0.1</v>
      </c>
      <c r="J28" s="281" t="s">
        <v>185</v>
      </c>
      <c r="K28" s="490">
        <v>42736</v>
      </c>
      <c r="L28" s="490">
        <v>43100</v>
      </c>
      <c r="M28" s="505">
        <v>2</v>
      </c>
      <c r="N28" s="505">
        <v>1</v>
      </c>
      <c r="O28" s="505">
        <v>1</v>
      </c>
      <c r="P28" s="505">
        <v>1</v>
      </c>
      <c r="Q28" s="505">
        <v>1</v>
      </c>
      <c r="R28" s="505">
        <v>1</v>
      </c>
      <c r="S28" s="505">
        <v>1</v>
      </c>
      <c r="T28" s="505">
        <v>1</v>
      </c>
      <c r="U28" s="508">
        <v>1</v>
      </c>
      <c r="V28" s="508">
        <v>1</v>
      </c>
      <c r="W28" s="508">
        <v>1</v>
      </c>
      <c r="X28" s="508">
        <v>0</v>
      </c>
      <c r="Y28" s="603">
        <f aca="true" t="shared" si="0" ref="Y28:Y33">SUM(M28:X28)</f>
        <v>12</v>
      </c>
      <c r="Z28" s="740"/>
      <c r="AA28" s="740"/>
      <c r="AB28" s="1785"/>
      <c r="AC28" s="1842">
        <v>1</v>
      </c>
      <c r="AD28" s="1842">
        <v>1</v>
      </c>
    </row>
    <row r="29" spans="1:30" s="42" customFormat="1" ht="79.5" customHeight="1" thickBot="1">
      <c r="A29" s="2107"/>
      <c r="B29" s="2107"/>
      <c r="C29" s="2132"/>
      <c r="D29" s="611" t="s">
        <v>186</v>
      </c>
      <c r="E29" s="281" t="s">
        <v>166</v>
      </c>
      <c r="F29" s="281">
        <v>12</v>
      </c>
      <c r="G29" s="601" t="s">
        <v>184</v>
      </c>
      <c r="H29" s="281" t="s">
        <v>182</v>
      </c>
      <c r="I29" s="600">
        <v>0.1</v>
      </c>
      <c r="J29" s="281" t="s">
        <v>185</v>
      </c>
      <c r="K29" s="490">
        <v>42736</v>
      </c>
      <c r="L29" s="490">
        <v>43100</v>
      </c>
      <c r="M29" s="505">
        <v>2</v>
      </c>
      <c r="N29" s="505">
        <v>1</v>
      </c>
      <c r="O29" s="505">
        <v>1</v>
      </c>
      <c r="P29" s="505">
        <v>1</v>
      </c>
      <c r="Q29" s="505">
        <v>1</v>
      </c>
      <c r="R29" s="505">
        <v>1</v>
      </c>
      <c r="S29" s="505">
        <v>1</v>
      </c>
      <c r="T29" s="505">
        <v>1</v>
      </c>
      <c r="U29" s="508">
        <v>1</v>
      </c>
      <c r="V29" s="508">
        <v>1</v>
      </c>
      <c r="W29" s="508">
        <v>1</v>
      </c>
      <c r="X29" s="508">
        <v>0</v>
      </c>
      <c r="Y29" s="603">
        <f t="shared" si="0"/>
        <v>12</v>
      </c>
      <c r="Z29" s="740"/>
      <c r="AA29" s="740"/>
      <c r="AB29" s="1785"/>
      <c r="AC29" s="1842">
        <v>1</v>
      </c>
      <c r="AD29" s="1842">
        <v>1</v>
      </c>
    </row>
    <row r="30" spans="1:30" s="42" customFormat="1" ht="51.75" customHeight="1">
      <c r="A30" s="2107"/>
      <c r="B30" s="2107"/>
      <c r="C30" s="2130" t="s">
        <v>187</v>
      </c>
      <c r="D30" s="612" t="s">
        <v>188</v>
      </c>
      <c r="E30" s="262" t="s">
        <v>166</v>
      </c>
      <c r="F30" s="278">
        <v>1</v>
      </c>
      <c r="G30" s="278" t="s">
        <v>189</v>
      </c>
      <c r="H30" s="278" t="s">
        <v>190</v>
      </c>
      <c r="I30" s="600">
        <v>0.1</v>
      </c>
      <c r="J30" s="278" t="s">
        <v>191</v>
      </c>
      <c r="K30" s="490">
        <v>42736</v>
      </c>
      <c r="L30" s="490">
        <v>43100</v>
      </c>
      <c r="M30" s="505"/>
      <c r="N30" s="505"/>
      <c r="O30" s="505"/>
      <c r="P30" s="505"/>
      <c r="Q30" s="505"/>
      <c r="R30" s="505"/>
      <c r="S30" s="505"/>
      <c r="T30" s="505"/>
      <c r="U30" s="508"/>
      <c r="V30" s="508"/>
      <c r="W30" s="508"/>
      <c r="X30" s="508">
        <v>1</v>
      </c>
      <c r="Y30" s="603">
        <f t="shared" si="0"/>
        <v>1</v>
      </c>
      <c r="Z30" s="740"/>
      <c r="AA30" s="740"/>
      <c r="AB30" s="1785"/>
      <c r="AC30" s="1842">
        <v>1</v>
      </c>
      <c r="AD30" s="1842">
        <v>1</v>
      </c>
    </row>
    <row r="31" spans="1:30" s="42" customFormat="1" ht="69.75" customHeight="1">
      <c r="A31" s="2107"/>
      <c r="B31" s="2107"/>
      <c r="C31" s="2131"/>
      <c r="D31" s="612" t="s">
        <v>192</v>
      </c>
      <c r="E31" s="262" t="s">
        <v>166</v>
      </c>
      <c r="F31" s="278">
        <v>12</v>
      </c>
      <c r="G31" s="278" t="s">
        <v>193</v>
      </c>
      <c r="H31" s="278" t="s">
        <v>190</v>
      </c>
      <c r="I31" s="600">
        <v>0.1</v>
      </c>
      <c r="J31" s="278" t="s">
        <v>194</v>
      </c>
      <c r="K31" s="490">
        <v>42736</v>
      </c>
      <c r="L31" s="490">
        <v>43100</v>
      </c>
      <c r="M31" s="505">
        <v>1</v>
      </c>
      <c r="N31" s="505">
        <v>1</v>
      </c>
      <c r="O31" s="505">
        <v>1</v>
      </c>
      <c r="P31" s="505">
        <v>1</v>
      </c>
      <c r="Q31" s="505">
        <v>1</v>
      </c>
      <c r="R31" s="505">
        <v>1</v>
      </c>
      <c r="S31" s="505">
        <v>1</v>
      </c>
      <c r="T31" s="505">
        <v>1</v>
      </c>
      <c r="U31" s="508">
        <v>1</v>
      </c>
      <c r="V31" s="508">
        <v>1</v>
      </c>
      <c r="W31" s="508">
        <v>1</v>
      </c>
      <c r="X31" s="508">
        <v>1</v>
      </c>
      <c r="Y31" s="603">
        <f t="shared" si="0"/>
        <v>12</v>
      </c>
      <c r="Z31" s="740"/>
      <c r="AA31" s="740"/>
      <c r="AB31" s="1785"/>
      <c r="AC31" s="1842">
        <v>1</v>
      </c>
      <c r="AD31" s="1842">
        <v>1</v>
      </c>
    </row>
    <row r="32" spans="1:30" s="42" customFormat="1" ht="75" customHeight="1">
      <c r="A32" s="2107"/>
      <c r="B32" s="2107"/>
      <c r="C32" s="2131"/>
      <c r="D32" s="612" t="s">
        <v>195</v>
      </c>
      <c r="E32" s="262" t="s">
        <v>166</v>
      </c>
      <c r="F32" s="278">
        <v>12</v>
      </c>
      <c r="G32" s="278" t="s">
        <v>196</v>
      </c>
      <c r="H32" s="278" t="s">
        <v>197</v>
      </c>
      <c r="I32" s="600">
        <v>0.15</v>
      </c>
      <c r="J32" s="278" t="s">
        <v>198</v>
      </c>
      <c r="K32" s="490">
        <v>42736</v>
      </c>
      <c r="L32" s="490">
        <v>43100</v>
      </c>
      <c r="M32" s="505">
        <v>1</v>
      </c>
      <c r="N32" s="505">
        <v>1</v>
      </c>
      <c r="O32" s="505">
        <v>1</v>
      </c>
      <c r="P32" s="505">
        <v>1</v>
      </c>
      <c r="Q32" s="505">
        <v>1</v>
      </c>
      <c r="R32" s="505">
        <v>1</v>
      </c>
      <c r="S32" s="505">
        <v>1</v>
      </c>
      <c r="T32" s="505">
        <v>1</v>
      </c>
      <c r="U32" s="508">
        <v>1</v>
      </c>
      <c r="V32" s="508">
        <v>1</v>
      </c>
      <c r="W32" s="508">
        <v>1</v>
      </c>
      <c r="X32" s="508">
        <v>1</v>
      </c>
      <c r="Y32" s="603">
        <f t="shared" si="0"/>
        <v>12</v>
      </c>
      <c r="Z32" s="740"/>
      <c r="AA32" s="740"/>
      <c r="AB32" s="1785"/>
      <c r="AC32" s="1842">
        <v>1</v>
      </c>
      <c r="AD32" s="1842">
        <v>1</v>
      </c>
    </row>
    <row r="33" spans="1:30" s="42" customFormat="1" ht="63" customHeight="1" thickBot="1">
      <c r="A33" s="2108"/>
      <c r="B33" s="2108"/>
      <c r="C33" s="2132"/>
      <c r="D33" s="612" t="s">
        <v>199</v>
      </c>
      <c r="E33" s="262" t="s">
        <v>166</v>
      </c>
      <c r="F33" s="278">
        <v>12</v>
      </c>
      <c r="G33" s="278" t="s">
        <v>200</v>
      </c>
      <c r="H33" s="278" t="s">
        <v>197</v>
      </c>
      <c r="I33" s="600">
        <v>0.15</v>
      </c>
      <c r="J33" s="278" t="s">
        <v>198</v>
      </c>
      <c r="K33" s="490">
        <v>42736</v>
      </c>
      <c r="L33" s="490">
        <v>43100</v>
      </c>
      <c r="M33" s="505">
        <v>1</v>
      </c>
      <c r="N33" s="505">
        <v>1</v>
      </c>
      <c r="O33" s="505">
        <v>1</v>
      </c>
      <c r="P33" s="505">
        <v>1</v>
      </c>
      <c r="Q33" s="505">
        <v>1</v>
      </c>
      <c r="R33" s="505">
        <v>1</v>
      </c>
      <c r="S33" s="505">
        <v>1</v>
      </c>
      <c r="T33" s="505">
        <v>1</v>
      </c>
      <c r="U33" s="508">
        <v>1</v>
      </c>
      <c r="V33" s="508">
        <v>1</v>
      </c>
      <c r="W33" s="508">
        <v>1</v>
      </c>
      <c r="X33" s="508">
        <v>1</v>
      </c>
      <c r="Y33" s="603">
        <f t="shared" si="0"/>
        <v>12</v>
      </c>
      <c r="Z33" s="740"/>
      <c r="AA33" s="740"/>
      <c r="AB33" s="1785"/>
      <c r="AC33" s="1842">
        <v>1</v>
      </c>
      <c r="AD33" s="1842">
        <v>1</v>
      </c>
    </row>
    <row r="34" spans="1:30" s="29" customFormat="1" ht="24" customHeight="1" thickBot="1">
      <c r="A34" s="2165" t="s">
        <v>73</v>
      </c>
      <c r="B34" s="2166"/>
      <c r="C34" s="2166"/>
      <c r="D34" s="431"/>
      <c r="E34" s="431"/>
      <c r="F34" s="431"/>
      <c r="G34" s="431"/>
      <c r="H34" s="431"/>
      <c r="I34" s="596">
        <f>SUM(I27:I33)</f>
        <v>1</v>
      </c>
      <c r="J34" s="431"/>
      <c r="K34" s="431"/>
      <c r="L34" s="431"/>
      <c r="M34" s="431"/>
      <c r="N34" s="431"/>
      <c r="O34" s="431"/>
      <c r="P34" s="431"/>
      <c r="Q34" s="431"/>
      <c r="R34" s="431"/>
      <c r="S34" s="431"/>
      <c r="T34" s="431"/>
      <c r="U34" s="431"/>
      <c r="V34" s="431"/>
      <c r="W34" s="431"/>
      <c r="X34" s="431"/>
      <c r="Y34" s="597">
        <f>SUM(Y27:Y33)</f>
        <v>65</v>
      </c>
      <c r="Z34" s="598">
        <f>SUM(Z27:Z33)</f>
        <v>0</v>
      </c>
      <c r="AA34" s="598"/>
      <c r="AB34" s="432"/>
      <c r="AC34" s="1862">
        <f>AVERAGE(AC27:AC33)</f>
        <v>1</v>
      </c>
      <c r="AD34" s="1862">
        <f>AVERAGE(AD27:AD33)</f>
        <v>1</v>
      </c>
    </row>
    <row r="35" spans="1:30" s="42" customFormat="1" ht="99.75" customHeight="1">
      <c r="A35" s="2106">
        <v>3</v>
      </c>
      <c r="B35" s="2106" t="s">
        <v>201</v>
      </c>
      <c r="C35" s="2448" t="s">
        <v>202</v>
      </c>
      <c r="D35" s="613" t="s">
        <v>203</v>
      </c>
      <c r="E35" s="262" t="s">
        <v>166</v>
      </c>
      <c r="F35" s="262">
        <v>11</v>
      </c>
      <c r="G35" s="262" t="s">
        <v>204</v>
      </c>
      <c r="H35" s="262" t="s">
        <v>182</v>
      </c>
      <c r="I35" s="600">
        <v>0.2</v>
      </c>
      <c r="J35" s="262" t="s">
        <v>205</v>
      </c>
      <c r="K35" s="490">
        <v>42736</v>
      </c>
      <c r="L35" s="490">
        <v>43100</v>
      </c>
      <c r="M35" s="505"/>
      <c r="N35" s="505"/>
      <c r="O35" s="505"/>
      <c r="P35" s="505"/>
      <c r="Q35" s="505">
        <v>4</v>
      </c>
      <c r="R35" s="505">
        <v>1</v>
      </c>
      <c r="S35" s="505">
        <v>1</v>
      </c>
      <c r="T35" s="505">
        <v>1</v>
      </c>
      <c r="U35" s="508">
        <v>1</v>
      </c>
      <c r="V35" s="508">
        <v>1</v>
      </c>
      <c r="W35" s="508">
        <v>1</v>
      </c>
      <c r="X35" s="508">
        <v>1</v>
      </c>
      <c r="Y35" s="603">
        <f>SUM(M35:X35)</f>
        <v>11</v>
      </c>
      <c r="Z35" s="740"/>
      <c r="AA35" s="740"/>
      <c r="AB35" s="1785"/>
      <c r="AC35" s="1842">
        <v>1</v>
      </c>
      <c r="AD35" s="1842">
        <v>1</v>
      </c>
    </row>
    <row r="36" spans="1:30" s="42" customFormat="1" ht="75" customHeight="1">
      <c r="A36" s="2107"/>
      <c r="B36" s="2107"/>
      <c r="C36" s="2131"/>
      <c r="D36" s="609" t="s">
        <v>206</v>
      </c>
      <c r="E36" s="262" t="s">
        <v>166</v>
      </c>
      <c r="F36" s="262">
        <v>1</v>
      </c>
      <c r="G36" s="262" t="s">
        <v>207</v>
      </c>
      <c r="H36" s="262" t="s">
        <v>182</v>
      </c>
      <c r="I36" s="600">
        <v>0.2</v>
      </c>
      <c r="J36" s="262" t="s">
        <v>205</v>
      </c>
      <c r="K36" s="490">
        <v>42736</v>
      </c>
      <c r="L36" s="490">
        <v>42825</v>
      </c>
      <c r="M36" s="495"/>
      <c r="N36" s="495"/>
      <c r="O36" s="495">
        <v>1</v>
      </c>
      <c r="P36" s="495"/>
      <c r="Q36" s="495"/>
      <c r="R36" s="496"/>
      <c r="S36" s="496"/>
      <c r="T36" s="495"/>
      <c r="U36" s="496"/>
      <c r="V36" s="496"/>
      <c r="W36" s="496"/>
      <c r="X36" s="496"/>
      <c r="Y36" s="603">
        <f aca="true" t="shared" si="1" ref="Y36:Y41">SUM(M36:X36)</f>
        <v>1</v>
      </c>
      <c r="Z36" s="740"/>
      <c r="AA36" s="740"/>
      <c r="AB36" s="1785"/>
      <c r="AC36" s="1842" t="s">
        <v>76</v>
      </c>
      <c r="AD36" s="1842">
        <v>1</v>
      </c>
    </row>
    <row r="37" spans="1:30" s="42" customFormat="1" ht="114" customHeight="1">
      <c r="A37" s="2107"/>
      <c r="B37" s="2107"/>
      <c r="C37" s="2131"/>
      <c r="D37" s="609" t="s">
        <v>208</v>
      </c>
      <c r="E37" s="262" t="s">
        <v>166</v>
      </c>
      <c r="F37" s="262">
        <v>1</v>
      </c>
      <c r="G37" s="262" t="s">
        <v>209</v>
      </c>
      <c r="H37" s="262" t="s">
        <v>182</v>
      </c>
      <c r="I37" s="600">
        <v>0.1</v>
      </c>
      <c r="J37" s="262" t="s">
        <v>210</v>
      </c>
      <c r="K37" s="490">
        <v>42736</v>
      </c>
      <c r="L37" s="490">
        <v>42855</v>
      </c>
      <c r="M37" s="1580"/>
      <c r="N37" s="1580"/>
      <c r="O37" s="1580"/>
      <c r="P37" s="1580">
        <v>1</v>
      </c>
      <c r="Q37" s="1580"/>
      <c r="R37" s="1581"/>
      <c r="S37" s="1581"/>
      <c r="T37" s="1580"/>
      <c r="U37" s="1581"/>
      <c r="V37" s="1581"/>
      <c r="W37" s="1581"/>
      <c r="X37" s="1581"/>
      <c r="Y37" s="1690">
        <f t="shared" si="1"/>
        <v>1</v>
      </c>
      <c r="Z37" s="1469"/>
      <c r="AA37" s="1469"/>
      <c r="AB37" s="1755"/>
      <c r="AC37" s="1842" t="s">
        <v>76</v>
      </c>
      <c r="AD37" s="1842">
        <v>1</v>
      </c>
    </row>
    <row r="38" spans="1:30" s="42" customFormat="1" ht="114" customHeight="1">
      <c r="A38" s="2107"/>
      <c r="B38" s="2107"/>
      <c r="C38" s="2131"/>
      <c r="D38" s="609" t="s">
        <v>1734</v>
      </c>
      <c r="E38" s="262" t="s">
        <v>166</v>
      </c>
      <c r="F38" s="262">
        <v>4</v>
      </c>
      <c r="G38" s="262" t="s">
        <v>211</v>
      </c>
      <c r="H38" s="262" t="s">
        <v>182</v>
      </c>
      <c r="I38" s="600">
        <v>0.1</v>
      </c>
      <c r="J38" s="262" t="s">
        <v>212</v>
      </c>
      <c r="K38" s="490">
        <v>42736</v>
      </c>
      <c r="L38" s="490">
        <v>43100</v>
      </c>
      <c r="M38" s="1580"/>
      <c r="N38" s="1580"/>
      <c r="O38" s="1580"/>
      <c r="P38" s="1580">
        <v>1</v>
      </c>
      <c r="Q38" s="1580"/>
      <c r="R38" s="1581"/>
      <c r="S38" s="1581">
        <v>1</v>
      </c>
      <c r="T38" s="1580"/>
      <c r="U38" s="1581"/>
      <c r="V38" s="1581">
        <v>1</v>
      </c>
      <c r="W38" s="1581"/>
      <c r="X38" s="1581"/>
      <c r="Y38" s="1690">
        <f t="shared" si="1"/>
        <v>3</v>
      </c>
      <c r="Z38" s="1469"/>
      <c r="AA38" s="1469"/>
      <c r="AB38" s="1755"/>
      <c r="AC38" s="1842" t="s">
        <v>76</v>
      </c>
      <c r="AD38" s="1842">
        <v>1</v>
      </c>
    </row>
    <row r="39" spans="1:30" s="42" customFormat="1" ht="48" customHeight="1" thickBot="1">
      <c r="A39" s="2107"/>
      <c r="B39" s="2107"/>
      <c r="C39" s="2132"/>
      <c r="D39" s="571" t="s">
        <v>213</v>
      </c>
      <c r="E39" s="281" t="s">
        <v>166</v>
      </c>
      <c r="F39" s="281">
        <v>4</v>
      </c>
      <c r="G39" s="281" t="s">
        <v>214</v>
      </c>
      <c r="H39" s="262" t="s">
        <v>182</v>
      </c>
      <c r="I39" s="600">
        <v>0.2</v>
      </c>
      <c r="J39" s="281" t="s">
        <v>215</v>
      </c>
      <c r="K39" s="490">
        <v>42736</v>
      </c>
      <c r="L39" s="490">
        <v>43039</v>
      </c>
      <c r="M39" s="495"/>
      <c r="N39" s="495"/>
      <c r="O39" s="495">
        <v>1</v>
      </c>
      <c r="P39" s="495">
        <v>1</v>
      </c>
      <c r="Q39" s="495"/>
      <c r="R39" s="496"/>
      <c r="S39" s="496">
        <v>1</v>
      </c>
      <c r="T39" s="495"/>
      <c r="U39" s="496"/>
      <c r="V39" s="496">
        <v>1</v>
      </c>
      <c r="W39" s="496"/>
      <c r="X39" s="496"/>
      <c r="Y39" s="603">
        <f t="shared" si="1"/>
        <v>4</v>
      </c>
      <c r="Z39" s="740"/>
      <c r="AA39" s="740"/>
      <c r="AB39" s="1785"/>
      <c r="AC39" s="1842" t="s">
        <v>76</v>
      </c>
      <c r="AD39" s="1842">
        <v>1</v>
      </c>
    </row>
    <row r="40" spans="1:30" s="42" customFormat="1" ht="51.75" thickBot="1">
      <c r="A40" s="2107"/>
      <c r="B40" s="2107"/>
      <c r="C40" s="1081" t="s">
        <v>216</v>
      </c>
      <c r="D40" s="614" t="s">
        <v>217</v>
      </c>
      <c r="E40" s="281" t="s">
        <v>166</v>
      </c>
      <c r="F40" s="163">
        <v>1</v>
      </c>
      <c r="G40" s="163" t="s">
        <v>218</v>
      </c>
      <c r="H40" s="163" t="s">
        <v>1482</v>
      </c>
      <c r="I40" s="600">
        <v>0.1</v>
      </c>
      <c r="J40" s="163" t="s">
        <v>219</v>
      </c>
      <c r="K40" s="490">
        <v>42736</v>
      </c>
      <c r="L40" s="490" t="s">
        <v>220</v>
      </c>
      <c r="M40" s="500"/>
      <c r="N40" s="500"/>
      <c r="O40" s="500"/>
      <c r="P40" s="500"/>
      <c r="Q40" s="500"/>
      <c r="R40" s="500">
        <v>1</v>
      </c>
      <c r="S40" s="500"/>
      <c r="T40" s="500"/>
      <c r="U40" s="496"/>
      <c r="V40" s="496"/>
      <c r="W40" s="496"/>
      <c r="X40" s="496"/>
      <c r="Y40" s="603">
        <f t="shared" si="1"/>
        <v>1</v>
      </c>
      <c r="Z40" s="740"/>
      <c r="AA40" s="740"/>
      <c r="AB40" s="1785"/>
      <c r="AC40" s="1842" t="s">
        <v>76</v>
      </c>
      <c r="AD40" s="1842">
        <v>1</v>
      </c>
    </row>
    <row r="41" spans="1:30" s="42" customFormat="1" ht="48" customHeight="1" thickBot="1">
      <c r="A41" s="2108"/>
      <c r="B41" s="2108"/>
      <c r="C41" s="1081" t="s">
        <v>221</v>
      </c>
      <c r="D41" s="571" t="s">
        <v>222</v>
      </c>
      <c r="E41" s="605" t="s">
        <v>166</v>
      </c>
      <c r="F41" s="605">
        <v>3</v>
      </c>
      <c r="G41" s="605" t="s">
        <v>223</v>
      </c>
      <c r="H41" s="281" t="s">
        <v>197</v>
      </c>
      <c r="I41" s="600">
        <v>0.1</v>
      </c>
      <c r="J41" s="281" t="s">
        <v>224</v>
      </c>
      <c r="K41" s="490">
        <v>42736</v>
      </c>
      <c r="L41" s="490">
        <v>43039</v>
      </c>
      <c r="M41" s="606"/>
      <c r="N41" s="606"/>
      <c r="O41" s="606"/>
      <c r="P41" s="606">
        <v>1</v>
      </c>
      <c r="Q41" s="606"/>
      <c r="R41" s="606"/>
      <c r="S41" s="606">
        <v>1</v>
      </c>
      <c r="T41" s="606"/>
      <c r="U41" s="508"/>
      <c r="V41" s="508">
        <v>1</v>
      </c>
      <c r="W41" s="508"/>
      <c r="X41" s="508"/>
      <c r="Y41" s="603">
        <f t="shared" si="1"/>
        <v>3</v>
      </c>
      <c r="Z41" s="740"/>
      <c r="AA41" s="740"/>
      <c r="AB41" s="1785"/>
      <c r="AC41" s="1842">
        <v>1</v>
      </c>
      <c r="AD41" s="1842">
        <v>1</v>
      </c>
    </row>
    <row r="42" spans="1:30" s="29" customFormat="1" ht="24" customHeight="1" thickBot="1">
      <c r="A42" s="2165" t="s">
        <v>73</v>
      </c>
      <c r="B42" s="2166"/>
      <c r="C42" s="2166"/>
      <c r="D42" s="431"/>
      <c r="E42" s="431"/>
      <c r="F42" s="431"/>
      <c r="G42" s="431"/>
      <c r="H42" s="431"/>
      <c r="I42" s="596">
        <f>SUM(I35:I41)</f>
        <v>1</v>
      </c>
      <c r="J42" s="431"/>
      <c r="K42" s="431"/>
      <c r="L42" s="431"/>
      <c r="M42" s="431"/>
      <c r="N42" s="431"/>
      <c r="O42" s="431"/>
      <c r="P42" s="431"/>
      <c r="Q42" s="431"/>
      <c r="R42" s="431"/>
      <c r="S42" s="431"/>
      <c r="T42" s="431"/>
      <c r="U42" s="431"/>
      <c r="V42" s="431"/>
      <c r="W42" s="431"/>
      <c r="X42" s="431"/>
      <c r="Y42" s="597">
        <f>SUM(Y35:Y41)</f>
        <v>24</v>
      </c>
      <c r="Z42" s="480">
        <f>SUM(Z35:Z41)</f>
        <v>0</v>
      </c>
      <c r="AA42" s="480"/>
      <c r="AB42" s="432"/>
      <c r="AC42" s="1862">
        <f>AVERAGE(AC35:AC41)</f>
        <v>1</v>
      </c>
      <c r="AD42" s="1862">
        <f>AVERAGE(AD35:AD41)</f>
        <v>1</v>
      </c>
    </row>
    <row r="43" spans="1:30" s="42" customFormat="1" ht="88.5" customHeight="1" thickBot="1">
      <c r="A43" s="1082">
        <v>4</v>
      </c>
      <c r="B43" s="1082" t="s">
        <v>93</v>
      </c>
      <c r="C43" s="1081" t="s">
        <v>94</v>
      </c>
      <c r="D43" s="1439" t="s">
        <v>1721</v>
      </c>
      <c r="E43" s="281" t="s">
        <v>1720</v>
      </c>
      <c r="F43" s="541">
        <v>2</v>
      </c>
      <c r="G43" s="163" t="s">
        <v>1726</v>
      </c>
      <c r="H43" s="281" t="s">
        <v>197</v>
      </c>
      <c r="I43" s="548">
        <v>1</v>
      </c>
      <c r="J43" s="1440" t="s">
        <v>1718</v>
      </c>
      <c r="K43" s="1441">
        <v>42736</v>
      </c>
      <c r="L43" s="1441">
        <v>43100</v>
      </c>
      <c r="M43" s="1277"/>
      <c r="N43" s="1277"/>
      <c r="O43" s="1277">
        <v>2</v>
      </c>
      <c r="P43" s="1277"/>
      <c r="Q43" s="1277"/>
      <c r="R43" s="1277"/>
      <c r="S43" s="1277"/>
      <c r="T43" s="1277"/>
      <c r="U43" s="1277"/>
      <c r="V43" s="1277"/>
      <c r="W43" s="1277"/>
      <c r="X43" s="1277"/>
      <c r="Y43" s="547">
        <f>SUM(M43:W43)</f>
        <v>2</v>
      </c>
      <c r="Z43" s="1420"/>
      <c r="AA43" s="1420"/>
      <c r="AB43" s="1755"/>
      <c r="AC43" s="1842">
        <v>1</v>
      </c>
      <c r="AD43" s="1842">
        <v>1</v>
      </c>
    </row>
    <row r="44" spans="1:30" s="29" customFormat="1" ht="24" customHeight="1" thickBot="1">
      <c r="A44" s="2165" t="s">
        <v>73</v>
      </c>
      <c r="B44" s="2166"/>
      <c r="C44" s="2166"/>
      <c r="D44" s="431"/>
      <c r="E44" s="431"/>
      <c r="F44" s="431"/>
      <c r="G44" s="431"/>
      <c r="H44" s="431"/>
      <c r="I44" s="599"/>
      <c r="J44" s="431"/>
      <c r="K44" s="431"/>
      <c r="L44" s="431"/>
      <c r="M44" s="431"/>
      <c r="N44" s="431"/>
      <c r="O44" s="431"/>
      <c r="P44" s="431"/>
      <c r="Q44" s="431"/>
      <c r="R44" s="431"/>
      <c r="S44" s="431"/>
      <c r="T44" s="431"/>
      <c r="U44" s="431"/>
      <c r="V44" s="431"/>
      <c r="W44" s="431"/>
      <c r="X44" s="431"/>
      <c r="Y44" s="597">
        <f>SUM(Y43)</f>
        <v>2</v>
      </c>
      <c r="Z44" s="598">
        <f>SUM(Z43)</f>
        <v>0</v>
      </c>
      <c r="AA44" s="598"/>
      <c r="AB44" s="432"/>
      <c r="AC44" s="1862">
        <f>AVERAGE(AC43)</f>
        <v>1</v>
      </c>
      <c r="AD44" s="1862">
        <f>AVERAGE(AD43)</f>
        <v>1</v>
      </c>
    </row>
    <row r="45" spans="1:30" s="42" customFormat="1" ht="75.75" customHeight="1">
      <c r="A45" s="2106">
        <v>5</v>
      </c>
      <c r="B45" s="2106" t="s">
        <v>225</v>
      </c>
      <c r="C45" s="2130" t="s">
        <v>226</v>
      </c>
      <c r="D45" s="571" t="s">
        <v>227</v>
      </c>
      <c r="E45" s="281" t="s">
        <v>166</v>
      </c>
      <c r="F45" s="163">
        <v>1</v>
      </c>
      <c r="G45" s="163" t="s">
        <v>228</v>
      </c>
      <c r="H45" s="281" t="s">
        <v>229</v>
      </c>
      <c r="I45" s="600">
        <v>0.2</v>
      </c>
      <c r="J45" s="281" t="s">
        <v>230</v>
      </c>
      <c r="K45" s="490">
        <v>42736</v>
      </c>
      <c r="L45" s="490" t="s">
        <v>220</v>
      </c>
      <c r="M45" s="565">
        <v>1</v>
      </c>
      <c r="N45" s="565">
        <v>1</v>
      </c>
      <c r="O45" s="565">
        <v>1</v>
      </c>
      <c r="P45" s="565">
        <v>1</v>
      </c>
      <c r="Q45" s="565">
        <v>1</v>
      </c>
      <c r="R45" s="565">
        <v>1</v>
      </c>
      <c r="S45" s="565">
        <v>1</v>
      </c>
      <c r="T45" s="565">
        <v>1</v>
      </c>
      <c r="U45" s="565">
        <v>1</v>
      </c>
      <c r="V45" s="565">
        <v>1</v>
      </c>
      <c r="W45" s="565">
        <v>1</v>
      </c>
      <c r="X45" s="565">
        <v>1</v>
      </c>
      <c r="Y45" s="566">
        <v>1</v>
      </c>
      <c r="Z45" s="507"/>
      <c r="AA45" s="507"/>
      <c r="AB45" s="1785"/>
      <c r="AC45" s="1842">
        <v>1</v>
      </c>
      <c r="AD45" s="1842">
        <v>1</v>
      </c>
    </row>
    <row r="46" spans="1:30" s="42" customFormat="1" ht="51.75" thickBot="1">
      <c r="A46" s="2107"/>
      <c r="B46" s="2107"/>
      <c r="C46" s="2132"/>
      <c r="D46" s="571" t="s">
        <v>231</v>
      </c>
      <c r="E46" s="281" t="s">
        <v>166</v>
      </c>
      <c r="F46" s="163">
        <v>1</v>
      </c>
      <c r="G46" s="163" t="s">
        <v>232</v>
      </c>
      <c r="H46" s="281" t="s">
        <v>229</v>
      </c>
      <c r="I46" s="600">
        <v>0.2</v>
      </c>
      <c r="J46" s="281" t="s">
        <v>233</v>
      </c>
      <c r="K46" s="490">
        <v>42736</v>
      </c>
      <c r="L46" s="490">
        <v>42947</v>
      </c>
      <c r="M46" s="565">
        <v>1</v>
      </c>
      <c r="N46" s="565">
        <v>1</v>
      </c>
      <c r="O46" s="565">
        <v>1</v>
      </c>
      <c r="P46" s="565">
        <v>1</v>
      </c>
      <c r="Q46" s="565">
        <v>1</v>
      </c>
      <c r="R46" s="565">
        <v>1</v>
      </c>
      <c r="S46" s="565">
        <v>1</v>
      </c>
      <c r="T46" s="565">
        <v>1</v>
      </c>
      <c r="U46" s="565">
        <v>1</v>
      </c>
      <c r="V46" s="565">
        <v>1</v>
      </c>
      <c r="W46" s="565">
        <v>1</v>
      </c>
      <c r="X46" s="565">
        <v>1</v>
      </c>
      <c r="Y46" s="566">
        <v>1</v>
      </c>
      <c r="Z46" s="507"/>
      <c r="AA46" s="507"/>
      <c r="AB46" s="1785"/>
      <c r="AC46" s="1842">
        <v>1</v>
      </c>
      <c r="AD46" s="1842">
        <v>1</v>
      </c>
    </row>
    <row r="47" spans="1:30" s="42" customFormat="1" ht="70.5" customHeight="1">
      <c r="A47" s="2107"/>
      <c r="B47" s="2107"/>
      <c r="C47" s="2130" t="s">
        <v>234</v>
      </c>
      <c r="D47" s="610" t="s">
        <v>235</v>
      </c>
      <c r="E47" s="601" t="s">
        <v>166</v>
      </c>
      <c r="F47" s="264">
        <v>6</v>
      </c>
      <c r="G47" s="601" t="s">
        <v>236</v>
      </c>
      <c r="H47" s="262" t="s">
        <v>197</v>
      </c>
      <c r="I47" s="600">
        <v>0.2</v>
      </c>
      <c r="J47" s="605" t="s">
        <v>237</v>
      </c>
      <c r="K47" s="490">
        <v>42736</v>
      </c>
      <c r="L47" s="490">
        <v>43100</v>
      </c>
      <c r="M47" s="606"/>
      <c r="N47" s="606">
        <v>1</v>
      </c>
      <c r="O47" s="606"/>
      <c r="P47" s="606">
        <v>1</v>
      </c>
      <c r="Q47" s="606"/>
      <c r="R47" s="606">
        <v>1</v>
      </c>
      <c r="S47" s="606"/>
      <c r="T47" s="606">
        <v>1</v>
      </c>
      <c r="U47" s="508"/>
      <c r="V47" s="508">
        <v>1</v>
      </c>
      <c r="W47" s="508"/>
      <c r="X47" s="508">
        <v>1</v>
      </c>
      <c r="Y47" s="593">
        <v>6</v>
      </c>
      <c r="Z47" s="507"/>
      <c r="AA47" s="507"/>
      <c r="AB47" s="1785"/>
      <c r="AC47" s="1842">
        <v>1</v>
      </c>
      <c r="AD47" s="1842">
        <v>1</v>
      </c>
    </row>
    <row r="48" spans="1:30" s="42" customFormat="1" ht="65.25" customHeight="1">
      <c r="A48" s="2107"/>
      <c r="B48" s="2107"/>
      <c r="C48" s="2131"/>
      <c r="D48" s="616" t="s">
        <v>238</v>
      </c>
      <c r="E48" s="601" t="s">
        <v>166</v>
      </c>
      <c r="F48" s="264">
        <v>12</v>
      </c>
      <c r="G48" s="264" t="s">
        <v>239</v>
      </c>
      <c r="H48" s="262" t="s">
        <v>197</v>
      </c>
      <c r="I48" s="600">
        <v>0.2</v>
      </c>
      <c r="J48" s="605" t="s">
        <v>240</v>
      </c>
      <c r="K48" s="490">
        <v>42736</v>
      </c>
      <c r="L48" s="490">
        <v>43100</v>
      </c>
      <c r="M48" s="608">
        <v>1</v>
      </c>
      <c r="N48" s="608">
        <v>1</v>
      </c>
      <c r="O48" s="608">
        <v>1</v>
      </c>
      <c r="P48" s="608">
        <v>1</v>
      </c>
      <c r="Q48" s="608">
        <v>1</v>
      </c>
      <c r="R48" s="608">
        <v>1</v>
      </c>
      <c r="S48" s="608">
        <v>1</v>
      </c>
      <c r="T48" s="608">
        <v>1</v>
      </c>
      <c r="U48" s="503">
        <v>1</v>
      </c>
      <c r="V48" s="503">
        <v>1</v>
      </c>
      <c r="W48" s="503">
        <v>1</v>
      </c>
      <c r="X48" s="503">
        <v>1</v>
      </c>
      <c r="Y48" s="566">
        <v>1</v>
      </c>
      <c r="Z48" s="507"/>
      <c r="AA48" s="723"/>
      <c r="AB48" s="1785"/>
      <c r="AC48" s="1842">
        <v>1</v>
      </c>
      <c r="AD48" s="1842">
        <v>1</v>
      </c>
    </row>
    <row r="49" spans="1:30" s="42" customFormat="1" ht="42.75" customHeight="1" thickBot="1">
      <c r="A49" s="2108"/>
      <c r="B49" s="2108"/>
      <c r="C49" s="2132"/>
      <c r="D49" s="1439" t="s">
        <v>1717</v>
      </c>
      <c r="E49" s="1442" t="s">
        <v>788</v>
      </c>
      <c r="F49" s="541">
        <v>6</v>
      </c>
      <c r="G49" s="1443" t="s">
        <v>1727</v>
      </c>
      <c r="H49" s="262" t="s">
        <v>197</v>
      </c>
      <c r="I49" s="544">
        <v>0.16666666666666666</v>
      </c>
      <c r="J49" s="1444" t="s">
        <v>294</v>
      </c>
      <c r="K49" s="1441">
        <v>42736</v>
      </c>
      <c r="L49" s="1441">
        <v>43100</v>
      </c>
      <c r="M49" s="1277"/>
      <c r="N49" s="1277"/>
      <c r="O49" s="1277">
        <v>2</v>
      </c>
      <c r="P49" s="1277"/>
      <c r="Q49" s="1277"/>
      <c r="R49" s="1277"/>
      <c r="S49" s="1277">
        <v>2</v>
      </c>
      <c r="T49" s="1277"/>
      <c r="U49" s="1277"/>
      <c r="V49" s="1277"/>
      <c r="W49" s="1277"/>
      <c r="X49" s="1277">
        <v>2</v>
      </c>
      <c r="Y49" s="547">
        <f>SUM(M49:X49)</f>
        <v>6</v>
      </c>
      <c r="Z49" s="1420"/>
      <c r="AA49" s="1420"/>
      <c r="AB49" s="1755"/>
      <c r="AC49" s="1842">
        <v>1</v>
      </c>
      <c r="AD49" s="1842">
        <v>1</v>
      </c>
    </row>
    <row r="50" spans="1:30" s="29" customFormat="1" ht="24" customHeight="1" thickBot="1">
      <c r="A50" s="2165" t="s">
        <v>73</v>
      </c>
      <c r="B50" s="2166"/>
      <c r="C50" s="2166"/>
      <c r="D50" s="1070"/>
      <c r="E50" s="1070"/>
      <c r="F50" s="1070"/>
      <c r="G50" s="1070"/>
      <c r="H50" s="1070"/>
      <c r="I50" s="1072">
        <f>SUM(I45:I49)</f>
        <v>0.9666666666666667</v>
      </c>
      <c r="J50" s="1070"/>
      <c r="K50" s="1070"/>
      <c r="L50" s="1070"/>
      <c r="M50" s="1070"/>
      <c r="N50" s="1070"/>
      <c r="O50" s="1070"/>
      <c r="P50" s="1070"/>
      <c r="Q50" s="1070"/>
      <c r="R50" s="1070"/>
      <c r="S50" s="1070"/>
      <c r="T50" s="1070"/>
      <c r="U50" s="1070"/>
      <c r="V50" s="1070"/>
      <c r="W50" s="1070"/>
      <c r="X50" s="1070"/>
      <c r="Y50" s="1073">
        <f>SUM(Y45:Y49)</f>
        <v>15</v>
      </c>
      <c r="Z50" s="1083">
        <f>SUM(Z45:Z49)</f>
        <v>0</v>
      </c>
      <c r="AA50" s="1083">
        <v>0</v>
      </c>
      <c r="AB50" s="1075"/>
      <c r="AC50" s="1860">
        <f>AVERAGE(AC45:AC49)</f>
        <v>1</v>
      </c>
      <c r="AD50" s="1860">
        <f>AVERAGE(AD45:AD49)</f>
        <v>1</v>
      </c>
    </row>
    <row r="51" spans="1:30" s="29" customFormat="1" ht="24" customHeight="1" thickBot="1">
      <c r="A51" s="2152" t="s">
        <v>83</v>
      </c>
      <c r="B51" s="2153"/>
      <c r="C51" s="2153"/>
      <c r="D51" s="930"/>
      <c r="E51" s="981"/>
      <c r="F51" s="930"/>
      <c r="G51" s="930"/>
      <c r="H51" s="930"/>
      <c r="I51" s="1084"/>
      <c r="J51" s="930"/>
      <c r="K51" s="930"/>
      <c r="L51" s="930"/>
      <c r="M51" s="930"/>
      <c r="N51" s="930"/>
      <c r="O51" s="930"/>
      <c r="P51" s="930"/>
      <c r="Q51" s="930"/>
      <c r="R51" s="930"/>
      <c r="S51" s="930"/>
      <c r="T51" s="930"/>
      <c r="U51" s="930"/>
      <c r="V51" s="930"/>
      <c r="W51" s="930"/>
      <c r="X51" s="930"/>
      <c r="Y51" s="1085"/>
      <c r="Z51" s="1086">
        <f>Z50+Z44+Z42+Z34</f>
        <v>0</v>
      </c>
      <c r="AA51" s="1086">
        <v>0</v>
      </c>
      <c r="AB51" s="1087"/>
      <c r="AC51" s="1863">
        <v>1</v>
      </c>
      <c r="AD51" s="1863">
        <v>1</v>
      </c>
    </row>
    <row r="52" spans="1:30" s="20" customFormat="1" ht="39" customHeight="1" thickBot="1">
      <c r="A52" s="1973" t="s">
        <v>297</v>
      </c>
      <c r="B52" s="1974"/>
      <c r="C52" s="1974"/>
      <c r="D52" s="1088"/>
      <c r="E52" s="1088"/>
      <c r="F52" s="1089"/>
      <c r="G52" s="1088"/>
      <c r="H52" s="1088"/>
      <c r="I52" s="1090"/>
      <c r="J52" s="1088"/>
      <c r="K52" s="1091"/>
      <c r="L52" s="1091"/>
      <c r="M52" s="1088"/>
      <c r="N52" s="1088"/>
      <c r="O52" s="1088"/>
      <c r="P52" s="1088"/>
      <c r="Q52" s="1088"/>
      <c r="R52" s="1088"/>
      <c r="S52" s="1088"/>
      <c r="T52" s="1088"/>
      <c r="U52" s="1088"/>
      <c r="V52" s="1088"/>
      <c r="W52" s="1088"/>
      <c r="X52" s="1088"/>
      <c r="Y52" s="1092">
        <f>Y21+Y34+Y42+Y44+Y50</f>
        <v>155</v>
      </c>
      <c r="Z52" s="1093">
        <f>Z51+Z22</f>
        <v>145774794</v>
      </c>
      <c r="AA52" s="1093">
        <f>+AA20</f>
        <v>93536919</v>
      </c>
      <c r="AB52" s="1094"/>
      <c r="AC52" s="1787">
        <v>1</v>
      </c>
      <c r="AD52" s="1787">
        <v>1</v>
      </c>
    </row>
    <row r="54" spans="2:25" ht="12.75">
      <c r="B54" s="127"/>
      <c r="Y54" s="127"/>
    </row>
    <row r="55" spans="2:25" ht="12.75">
      <c r="B55" s="127"/>
      <c r="Y55" s="127"/>
    </row>
    <row r="56" spans="2:25" ht="12.75">
      <c r="B56" s="127"/>
      <c r="Y56" s="127"/>
    </row>
  </sheetData>
  <sheetProtection/>
  <mergeCells count="39">
    <mergeCell ref="A52:C52"/>
    <mergeCell ref="A45:A49"/>
    <mergeCell ref="B45:B49"/>
    <mergeCell ref="C45:C46"/>
    <mergeCell ref="C47:C49"/>
    <mergeCell ref="A50:C50"/>
    <mergeCell ref="A51:C51"/>
    <mergeCell ref="A44:C44"/>
    <mergeCell ref="A21:C21"/>
    <mergeCell ref="A22:C22"/>
    <mergeCell ref="A23:AB23"/>
    <mergeCell ref="A24:C24"/>
    <mergeCell ref="E24:AB24"/>
    <mergeCell ref="A27:A33"/>
    <mergeCell ref="B27:B33"/>
    <mergeCell ref="C27:C29"/>
    <mergeCell ref="C30:C33"/>
    <mergeCell ref="A34:C34"/>
    <mergeCell ref="A35:A41"/>
    <mergeCell ref="B35:B41"/>
    <mergeCell ref="C35:C39"/>
    <mergeCell ref="A42:C42"/>
    <mergeCell ref="B16:B20"/>
    <mergeCell ref="C16:C20"/>
    <mergeCell ref="A16:A20"/>
    <mergeCell ref="A8:AB8"/>
    <mergeCell ref="A9:AB9"/>
    <mergeCell ref="A11:C11"/>
    <mergeCell ref="E11:AB11"/>
    <mergeCell ref="A13:C13"/>
    <mergeCell ref="E13:AB13"/>
    <mergeCell ref="A5:AB5"/>
    <mergeCell ref="A6:AB6"/>
    <mergeCell ref="A7:AB7"/>
    <mergeCell ref="A1:C4"/>
    <mergeCell ref="AB1:AB4"/>
    <mergeCell ref="AA1:AA4"/>
    <mergeCell ref="D1:Y2"/>
    <mergeCell ref="D3:Y4"/>
  </mergeCells>
  <printOptions/>
  <pageMargins left="0.7" right="0.7" top="0.75" bottom="0.75" header="0.3" footer="0.3"/>
  <pageSetup horizontalDpi="600" verticalDpi="600" orientation="landscape" scale="34" r:id="rId2"/>
  <drawing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A1:IV95"/>
  <sheetViews>
    <sheetView view="pageBreakPreview" zoomScale="70" zoomScaleNormal="55" zoomScaleSheetLayoutView="70" zoomScalePageLayoutView="70" workbookViewId="0" topLeftCell="A84">
      <pane xSplit="4" topLeftCell="E1" activePane="topRight" state="frozen"/>
      <selection pane="topLeft" activeCell="A72" sqref="A72"/>
      <selection pane="topRight" activeCell="B86" sqref="B86:B91"/>
    </sheetView>
  </sheetViews>
  <sheetFormatPr defaultColWidth="11.421875" defaultRowHeight="15"/>
  <cols>
    <col min="1" max="1" width="6.00390625" style="20" customWidth="1"/>
    <col min="2" max="2" width="18.140625" style="20" customWidth="1"/>
    <col min="3" max="3" width="24.421875" style="20" customWidth="1"/>
    <col min="4" max="4" width="38.7109375" style="64" customWidth="1"/>
    <col min="5" max="5" width="25.140625" style="20" customWidth="1"/>
    <col min="6" max="6" width="14.57421875" style="25" bestFit="1" customWidth="1"/>
    <col min="7" max="7" width="33.140625" style="20" bestFit="1" customWidth="1"/>
    <col min="8" max="8" width="26.8515625" style="20" bestFit="1" customWidth="1"/>
    <col min="9" max="9" width="22.140625" style="24" bestFit="1" customWidth="1"/>
    <col min="10" max="10" width="25.00390625" style="20" bestFit="1" customWidth="1"/>
    <col min="11" max="11" width="11.421875" style="23" customWidth="1"/>
    <col min="12" max="12" width="19.140625" style="23" customWidth="1"/>
    <col min="13" max="14" width="6.28125" style="22" bestFit="1" customWidth="1"/>
    <col min="15" max="15" width="7.140625" style="22" bestFit="1" customWidth="1"/>
    <col min="16" max="16" width="6.7109375" style="22" bestFit="1" customWidth="1"/>
    <col min="17" max="17" width="7.00390625" style="22" customWidth="1"/>
    <col min="18" max="24" width="6.140625" style="22" customWidth="1"/>
    <col min="25" max="25" width="9.140625" style="22" customWidth="1"/>
    <col min="26" max="26" width="20.7109375" style="21" customWidth="1"/>
    <col min="27" max="27" width="24.57421875" style="21" customWidth="1"/>
    <col min="28" max="28" width="17.421875" style="20" customWidth="1"/>
    <col min="29" max="29" width="23.00390625" style="20" customWidth="1"/>
    <col min="30" max="30" width="23.7109375" style="20" customWidth="1"/>
    <col min="31" max="115" width="11.421875" style="20" customWidth="1"/>
    <col min="116" max="116" width="6.00390625" style="20" customWidth="1"/>
    <col min="117" max="117" width="18.140625" style="20" customWidth="1"/>
    <col min="118" max="118" width="24.421875" style="20" customWidth="1"/>
    <col min="119" max="119" width="31.00390625" style="20" customWidth="1"/>
    <col min="120" max="120" width="12.7109375" style="20" customWidth="1"/>
    <col min="121" max="121" width="12.00390625" style="20" customWidth="1"/>
    <col min="122" max="122" width="19.8515625" style="20" customWidth="1"/>
    <col min="123" max="123" width="17.421875" style="20" customWidth="1"/>
    <col min="124" max="124" width="11.421875" style="20" customWidth="1"/>
    <col min="125" max="125" width="14.00390625" style="20" customWidth="1"/>
    <col min="126" max="126" width="11.421875" style="20" customWidth="1"/>
    <col min="127" max="127" width="10.421875" style="20" customWidth="1"/>
    <col min="128" max="131" width="6.140625" style="20" customWidth="1"/>
    <col min="132" max="144" width="0" style="20" hidden="1" customWidth="1"/>
    <col min="145" max="147" width="11.421875" style="20" customWidth="1"/>
    <col min="148" max="148" width="13.00390625" style="20" customWidth="1"/>
    <col min="149" max="151" width="0" style="20" hidden="1" customWidth="1"/>
    <col min="152" max="152" width="42.421875" style="20" customWidth="1"/>
    <col min="153" max="153" width="0" style="20" hidden="1" customWidth="1"/>
    <col min="154" max="154" width="14.28125" style="20" customWidth="1"/>
    <col min="155" max="155" width="0" style="20" hidden="1" customWidth="1"/>
    <col min="156" max="156" width="13.8515625" style="20" customWidth="1"/>
    <col min="157" max="162" width="0" style="20" hidden="1" customWidth="1"/>
    <col min="163" max="163" width="41.421875" style="20" customWidth="1"/>
    <col min="164" max="164" width="23.00390625" style="20" customWidth="1"/>
    <col min="165" max="192" width="0" style="20" hidden="1" customWidth="1"/>
    <col min="193" max="16384" width="11.421875" style="20" customWidth="1"/>
  </cols>
  <sheetData>
    <row r="1" spans="1:28" s="45" customFormat="1" ht="15" customHeight="1" hidden="1">
      <c r="A1" s="2083"/>
      <c r="B1" s="2084"/>
      <c r="C1" s="2085"/>
      <c r="D1" s="2471" t="s">
        <v>1551</v>
      </c>
      <c r="E1" s="2472"/>
      <c r="F1" s="2472"/>
      <c r="G1" s="2472"/>
      <c r="H1" s="2472"/>
      <c r="I1" s="2472"/>
      <c r="J1" s="2472"/>
      <c r="K1" s="2472"/>
      <c r="L1" s="2472"/>
      <c r="M1" s="2472"/>
      <c r="N1" s="2472"/>
      <c r="O1" s="2472"/>
      <c r="P1" s="2472"/>
      <c r="Q1" s="2472"/>
      <c r="R1" s="2472"/>
      <c r="S1" s="2472"/>
      <c r="T1" s="2472"/>
      <c r="U1" s="2472"/>
      <c r="V1" s="2472"/>
      <c r="W1" s="2472"/>
      <c r="X1" s="2472"/>
      <c r="Y1" s="2472"/>
      <c r="Z1" s="754"/>
      <c r="AA1" s="2290" t="s">
        <v>1561</v>
      </c>
      <c r="AB1" s="2287" t="s">
        <v>1562</v>
      </c>
    </row>
    <row r="2" spans="1:28" s="45" customFormat="1" ht="15.75" customHeight="1" hidden="1" thickBot="1">
      <c r="A2" s="2086"/>
      <c r="B2" s="2087"/>
      <c r="C2" s="2088"/>
      <c r="D2" s="2473"/>
      <c r="E2" s="2474"/>
      <c r="F2" s="2474"/>
      <c r="G2" s="2474"/>
      <c r="H2" s="2474"/>
      <c r="I2" s="2474"/>
      <c r="J2" s="2474"/>
      <c r="K2" s="2474"/>
      <c r="L2" s="2474"/>
      <c r="M2" s="2474"/>
      <c r="N2" s="2474"/>
      <c r="O2" s="2474"/>
      <c r="P2" s="2474"/>
      <c r="Q2" s="2474"/>
      <c r="R2" s="2474"/>
      <c r="S2" s="2474"/>
      <c r="T2" s="2474"/>
      <c r="U2" s="2474"/>
      <c r="V2" s="2474"/>
      <c r="W2" s="2474"/>
      <c r="X2" s="2474"/>
      <c r="Y2" s="2474"/>
      <c r="Z2" s="755"/>
      <c r="AA2" s="2288"/>
      <c r="AB2" s="2288"/>
    </row>
    <row r="3" spans="1:28" s="45" customFormat="1" ht="15" customHeight="1" hidden="1">
      <c r="A3" s="2086"/>
      <c r="B3" s="2087"/>
      <c r="C3" s="2088"/>
      <c r="D3" s="2471" t="s">
        <v>1</v>
      </c>
      <c r="E3" s="2472"/>
      <c r="F3" s="2472"/>
      <c r="G3" s="2472"/>
      <c r="H3" s="2472"/>
      <c r="I3" s="2472"/>
      <c r="J3" s="2472"/>
      <c r="K3" s="2472"/>
      <c r="L3" s="2472"/>
      <c r="M3" s="2472"/>
      <c r="N3" s="2472"/>
      <c r="O3" s="2472"/>
      <c r="P3" s="2472"/>
      <c r="Q3" s="2472"/>
      <c r="R3" s="2472"/>
      <c r="S3" s="2472"/>
      <c r="T3" s="2472"/>
      <c r="U3" s="2472"/>
      <c r="V3" s="2472"/>
      <c r="W3" s="2472"/>
      <c r="X3" s="2472"/>
      <c r="Y3" s="2472"/>
      <c r="Z3" s="754"/>
      <c r="AA3" s="2288"/>
      <c r="AB3" s="2288"/>
    </row>
    <row r="4" spans="1:28" s="45" customFormat="1" ht="15.75" customHeight="1" hidden="1" thickBot="1">
      <c r="A4" s="2089"/>
      <c r="B4" s="2090"/>
      <c r="C4" s="2091"/>
      <c r="D4" s="2473"/>
      <c r="E4" s="2474"/>
      <c r="F4" s="2474"/>
      <c r="G4" s="2474"/>
      <c r="H4" s="2474"/>
      <c r="I4" s="2474"/>
      <c r="J4" s="2474"/>
      <c r="K4" s="2474"/>
      <c r="L4" s="2474"/>
      <c r="M4" s="2474"/>
      <c r="N4" s="2474"/>
      <c r="O4" s="2474"/>
      <c r="P4" s="2474"/>
      <c r="Q4" s="2474"/>
      <c r="R4" s="2474"/>
      <c r="S4" s="2474"/>
      <c r="T4" s="2474"/>
      <c r="U4" s="2474"/>
      <c r="V4" s="2474"/>
      <c r="W4" s="2474"/>
      <c r="X4" s="2474"/>
      <c r="Y4" s="2474"/>
      <c r="Z4" s="755"/>
      <c r="AA4" s="2289"/>
      <c r="AB4" s="2289"/>
    </row>
    <row r="5" spans="1:28" s="45" customFormat="1" ht="20.25" customHeight="1" hidden="1">
      <c r="A5" s="2096" t="s">
        <v>2</v>
      </c>
      <c r="B5" s="2097"/>
      <c r="C5" s="2097"/>
      <c r="D5" s="2484"/>
      <c r="E5" s="2484"/>
      <c r="F5" s="2484"/>
      <c r="G5" s="2484"/>
      <c r="H5" s="2484"/>
      <c r="I5" s="2484"/>
      <c r="J5" s="2484"/>
      <c r="K5" s="2484"/>
      <c r="L5" s="2484"/>
      <c r="M5" s="2484"/>
      <c r="N5" s="2484"/>
      <c r="O5" s="2484"/>
      <c r="P5" s="2484"/>
      <c r="Q5" s="2484"/>
      <c r="R5" s="2484"/>
      <c r="S5" s="2484"/>
      <c r="T5" s="2484"/>
      <c r="U5" s="2484"/>
      <c r="V5" s="2484"/>
      <c r="W5" s="2484"/>
      <c r="X5" s="2484"/>
      <c r="Y5" s="2484"/>
      <c r="Z5" s="2484"/>
      <c r="AA5" s="2484"/>
      <c r="AB5" s="2485"/>
    </row>
    <row r="6" spans="1:28" s="45" customFormat="1" ht="15.75" customHeight="1" hidden="1">
      <c r="A6" s="2099" t="s">
        <v>3</v>
      </c>
      <c r="B6" s="2100"/>
      <c r="C6" s="2100"/>
      <c r="D6" s="2100"/>
      <c r="E6" s="2100"/>
      <c r="F6" s="2100"/>
      <c r="G6" s="2100"/>
      <c r="H6" s="2100"/>
      <c r="I6" s="2100"/>
      <c r="J6" s="2100"/>
      <c r="K6" s="2100"/>
      <c r="L6" s="2100"/>
      <c r="M6" s="2100"/>
      <c r="N6" s="2100"/>
      <c r="O6" s="2100"/>
      <c r="P6" s="2100"/>
      <c r="Q6" s="2100"/>
      <c r="R6" s="2100"/>
      <c r="S6" s="2100"/>
      <c r="T6" s="2100"/>
      <c r="U6" s="2100"/>
      <c r="V6" s="2100"/>
      <c r="W6" s="2100"/>
      <c r="X6" s="2100"/>
      <c r="Y6" s="2100"/>
      <c r="Z6" s="2100"/>
      <c r="AA6" s="2100"/>
      <c r="AB6" s="2101"/>
    </row>
    <row r="7" spans="1:28" s="45" customFormat="1" ht="15.75" customHeight="1" hidden="1">
      <c r="A7" s="2099"/>
      <c r="B7" s="2100"/>
      <c r="C7" s="2100"/>
      <c r="D7" s="2100"/>
      <c r="E7" s="2100"/>
      <c r="F7" s="2100"/>
      <c r="G7" s="2100"/>
      <c r="H7" s="2100"/>
      <c r="I7" s="2100"/>
      <c r="J7" s="2100"/>
      <c r="K7" s="2100"/>
      <c r="L7" s="2100"/>
      <c r="M7" s="2100"/>
      <c r="N7" s="2100"/>
      <c r="O7" s="2100"/>
      <c r="P7" s="2100"/>
      <c r="Q7" s="2100"/>
      <c r="R7" s="2100"/>
      <c r="S7" s="2100"/>
      <c r="T7" s="2100"/>
      <c r="U7" s="2100"/>
      <c r="V7" s="2100"/>
      <c r="W7" s="2100"/>
      <c r="X7" s="2100"/>
      <c r="Y7" s="2100"/>
      <c r="Z7" s="2100"/>
      <c r="AA7" s="2100"/>
      <c r="AB7" s="2101"/>
    </row>
    <row r="8" spans="1:28" s="45" customFormat="1" ht="15.75" customHeight="1">
      <c r="A8" s="2099" t="s">
        <v>4</v>
      </c>
      <c r="B8" s="2100"/>
      <c r="C8" s="2100"/>
      <c r="D8" s="2100"/>
      <c r="E8" s="2100"/>
      <c r="F8" s="2100"/>
      <c r="G8" s="2100"/>
      <c r="H8" s="2100"/>
      <c r="I8" s="2100"/>
      <c r="J8" s="2100"/>
      <c r="K8" s="2100"/>
      <c r="L8" s="2100"/>
      <c r="M8" s="2100"/>
      <c r="N8" s="2100"/>
      <c r="O8" s="2100"/>
      <c r="P8" s="2100"/>
      <c r="Q8" s="2100"/>
      <c r="R8" s="2100"/>
      <c r="S8" s="2100"/>
      <c r="T8" s="2100"/>
      <c r="U8" s="2100"/>
      <c r="V8" s="2100"/>
      <c r="W8" s="2100"/>
      <c r="X8" s="2100"/>
      <c r="Y8" s="2100"/>
      <c r="Z8" s="2100"/>
      <c r="AA8" s="2100"/>
      <c r="AB8" s="2101"/>
    </row>
    <row r="9" spans="1:28" s="45" customFormat="1" ht="16.5" customHeight="1" thickBot="1">
      <c r="A9" s="2102" t="s">
        <v>1563</v>
      </c>
      <c r="B9" s="2103"/>
      <c r="C9" s="2103"/>
      <c r="D9" s="2103"/>
      <c r="E9" s="2103"/>
      <c r="F9" s="2103"/>
      <c r="G9" s="2103"/>
      <c r="H9" s="2103"/>
      <c r="I9" s="2103"/>
      <c r="J9" s="2103"/>
      <c r="K9" s="2103"/>
      <c r="L9" s="2103"/>
      <c r="M9" s="2103"/>
      <c r="N9" s="2103"/>
      <c r="O9" s="2103"/>
      <c r="P9" s="2103"/>
      <c r="Q9" s="2103"/>
      <c r="R9" s="2103"/>
      <c r="S9" s="2103"/>
      <c r="T9" s="2103"/>
      <c r="U9" s="2103"/>
      <c r="V9" s="2103"/>
      <c r="W9" s="2103"/>
      <c r="X9" s="2103"/>
      <c r="Y9" s="2103"/>
      <c r="Z9" s="2103"/>
      <c r="AA9" s="2103"/>
      <c r="AB9" s="2104"/>
    </row>
    <row r="10" spans="1:28" ht="13.5" thickBot="1">
      <c r="A10" s="742"/>
      <c r="B10" s="738"/>
      <c r="C10" s="738"/>
      <c r="D10" s="738"/>
      <c r="E10" s="738"/>
      <c r="F10" s="128"/>
      <c r="G10" s="738"/>
      <c r="H10" s="738"/>
      <c r="I10" s="129"/>
      <c r="J10" s="738"/>
      <c r="K10" s="130"/>
      <c r="L10" s="130"/>
      <c r="M10" s="131"/>
      <c r="N10" s="131"/>
      <c r="O10" s="131"/>
      <c r="P10" s="131"/>
      <c r="Q10" s="131"/>
      <c r="R10" s="131"/>
      <c r="S10" s="131"/>
      <c r="T10" s="131"/>
      <c r="U10" s="131"/>
      <c r="V10" s="131"/>
      <c r="W10" s="131"/>
      <c r="X10" s="131"/>
      <c r="Y10" s="131"/>
      <c r="Z10" s="132"/>
      <c r="AA10" s="132"/>
      <c r="AB10" s="760"/>
    </row>
    <row r="11" spans="1:28" s="44" customFormat="1" ht="16.5" thickBot="1">
      <c r="A11" s="2475" t="s">
        <v>677</v>
      </c>
      <c r="B11" s="2476"/>
      <c r="C11" s="2477"/>
      <c r="D11" s="2122" t="s">
        <v>1555</v>
      </c>
      <c r="E11" s="2122"/>
      <c r="F11" s="2122"/>
      <c r="G11" s="2122"/>
      <c r="H11" s="2122"/>
      <c r="I11" s="2122"/>
      <c r="J11" s="2122"/>
      <c r="K11" s="2122"/>
      <c r="L11" s="2122"/>
      <c r="M11" s="2122"/>
      <c r="N11" s="2122"/>
      <c r="O11" s="2122"/>
      <c r="P11" s="2122"/>
      <c r="Q11" s="2122"/>
      <c r="R11" s="2122"/>
      <c r="S11" s="2122"/>
      <c r="T11" s="2122"/>
      <c r="U11" s="2122"/>
      <c r="V11" s="2122"/>
      <c r="W11" s="2122"/>
      <c r="X11" s="2122"/>
      <c r="Y11" s="2122"/>
      <c r="Z11" s="2122"/>
      <c r="AA11" s="2122"/>
      <c r="AB11" s="2123"/>
    </row>
    <row r="12" spans="1:28" ht="13.5" thickBot="1">
      <c r="A12" s="761"/>
      <c r="B12" s="123"/>
      <c r="C12" s="123"/>
      <c r="D12" s="123"/>
      <c r="E12" s="123"/>
      <c r="F12" s="28"/>
      <c r="G12" s="123"/>
      <c r="H12" s="123"/>
      <c r="I12" s="123"/>
      <c r="J12" s="123"/>
      <c r="K12" s="123"/>
      <c r="L12" s="123"/>
      <c r="M12" s="123"/>
      <c r="N12" s="123"/>
      <c r="O12" s="123"/>
      <c r="P12" s="123"/>
      <c r="Q12" s="123"/>
      <c r="R12" s="123"/>
      <c r="S12" s="123"/>
      <c r="T12" s="123"/>
      <c r="U12" s="123"/>
      <c r="V12" s="123"/>
      <c r="W12" s="123"/>
      <c r="X12" s="123"/>
      <c r="Y12" s="123"/>
      <c r="Z12" s="123"/>
      <c r="AA12" s="123"/>
      <c r="AB12" s="762"/>
    </row>
    <row r="13" spans="1:28" s="44" customFormat="1" ht="15.75" thickBot="1">
      <c r="A13" s="2489" t="s">
        <v>676</v>
      </c>
      <c r="B13" s="2490"/>
      <c r="C13" s="2491"/>
      <c r="D13" s="2468" t="s">
        <v>84</v>
      </c>
      <c r="E13" s="2468"/>
      <c r="F13" s="2468"/>
      <c r="G13" s="2468"/>
      <c r="H13" s="2468"/>
      <c r="I13" s="2468"/>
      <c r="J13" s="2468"/>
      <c r="K13" s="2468"/>
      <c r="L13" s="2468"/>
      <c r="M13" s="2468"/>
      <c r="N13" s="2468"/>
      <c r="O13" s="2468"/>
      <c r="P13" s="2468"/>
      <c r="Q13" s="2468"/>
      <c r="R13" s="2468"/>
      <c r="S13" s="2468"/>
      <c r="T13" s="2468"/>
      <c r="U13" s="2468"/>
      <c r="V13" s="2468"/>
      <c r="W13" s="2468"/>
      <c r="X13" s="2468"/>
      <c r="Y13" s="2468"/>
      <c r="Z13" s="2468"/>
      <c r="AA13" s="2468"/>
      <c r="AB13" s="2469"/>
    </row>
    <row r="14" spans="1:28" ht="13.5" thickBot="1">
      <c r="A14" s="761"/>
      <c r="B14" s="123"/>
      <c r="C14" s="123"/>
      <c r="D14" s="123"/>
      <c r="E14" s="123"/>
      <c r="F14" s="28"/>
      <c r="G14" s="123"/>
      <c r="H14" s="123"/>
      <c r="I14" s="123"/>
      <c r="J14" s="123"/>
      <c r="K14" s="738"/>
      <c r="L14" s="738"/>
      <c r="M14" s="123"/>
      <c r="N14" s="123"/>
      <c r="O14" s="123"/>
      <c r="P14" s="123"/>
      <c r="Q14" s="123"/>
      <c r="R14" s="123"/>
      <c r="S14" s="123"/>
      <c r="T14" s="123"/>
      <c r="U14" s="123"/>
      <c r="V14" s="123"/>
      <c r="W14" s="123"/>
      <c r="X14" s="123"/>
      <c r="Y14" s="123"/>
      <c r="Z14" s="738"/>
      <c r="AA14" s="738"/>
      <c r="AB14" s="762"/>
    </row>
    <row r="15" spans="1:30" s="29" customFormat="1" ht="51.75" thickBot="1">
      <c r="A15" s="763" t="s">
        <v>9</v>
      </c>
      <c r="B15" s="763" t="s">
        <v>475</v>
      </c>
      <c r="C15" s="553" t="s">
        <v>11</v>
      </c>
      <c r="D15" s="124" t="s">
        <v>12</v>
      </c>
      <c r="E15" s="764" t="s">
        <v>13</v>
      </c>
      <c r="F15" s="595" t="s">
        <v>14</v>
      </c>
      <c r="G15" s="553" t="s">
        <v>15</v>
      </c>
      <c r="H15" s="553" t="s">
        <v>16</v>
      </c>
      <c r="I15" s="554" t="s">
        <v>17</v>
      </c>
      <c r="J15" s="553" t="s">
        <v>86</v>
      </c>
      <c r="K15" s="553" t="s">
        <v>19</v>
      </c>
      <c r="L15" s="553" t="s">
        <v>20</v>
      </c>
      <c r="M15" s="618" t="s">
        <v>21</v>
      </c>
      <c r="N15" s="618" t="s">
        <v>22</v>
      </c>
      <c r="O15" s="618" t="s">
        <v>23</v>
      </c>
      <c r="P15" s="618" t="s">
        <v>24</v>
      </c>
      <c r="Q15" s="618" t="s">
        <v>25</v>
      </c>
      <c r="R15" s="618" t="s">
        <v>26</v>
      </c>
      <c r="S15" s="618" t="s">
        <v>27</v>
      </c>
      <c r="T15" s="618" t="s">
        <v>28</v>
      </c>
      <c r="U15" s="618" t="s">
        <v>29</v>
      </c>
      <c r="V15" s="618" t="s">
        <v>30</v>
      </c>
      <c r="W15" s="618" t="s">
        <v>31</v>
      </c>
      <c r="X15" s="618" t="s">
        <v>32</v>
      </c>
      <c r="Y15" s="553" t="s">
        <v>33</v>
      </c>
      <c r="Z15" s="553" t="s">
        <v>34</v>
      </c>
      <c r="AA15" s="553" t="s">
        <v>1548</v>
      </c>
      <c r="AB15" s="553" t="s">
        <v>87</v>
      </c>
      <c r="AC15" s="1813" t="s">
        <v>1774</v>
      </c>
      <c r="AD15" s="1813" t="s">
        <v>1775</v>
      </c>
    </row>
    <row r="16" spans="1:30" s="42" customFormat="1" ht="63.75" customHeight="1">
      <c r="A16" s="2486">
        <v>1</v>
      </c>
      <c r="B16" s="2464" t="s">
        <v>659</v>
      </c>
      <c r="C16" s="2478" t="s">
        <v>675</v>
      </c>
      <c r="D16" s="613" t="s">
        <v>674</v>
      </c>
      <c r="E16" s="604" t="s">
        <v>673</v>
      </c>
      <c r="F16" s="620">
        <v>3</v>
      </c>
      <c r="G16" s="621" t="s">
        <v>672</v>
      </c>
      <c r="H16" s="622" t="s">
        <v>596</v>
      </c>
      <c r="I16" s="623">
        <f aca="true" t="shared" si="0" ref="I16:I47">$I$78/65</f>
        <v>0.015384615384615385</v>
      </c>
      <c r="J16" s="604" t="s">
        <v>671</v>
      </c>
      <c r="K16" s="621">
        <v>42795</v>
      </c>
      <c r="L16" s="621">
        <v>43069</v>
      </c>
      <c r="M16" s="624"/>
      <c r="N16" s="624"/>
      <c r="O16" s="624">
        <v>1</v>
      </c>
      <c r="P16" s="624"/>
      <c r="Q16" s="624"/>
      <c r="R16" s="624"/>
      <c r="S16" s="624">
        <v>1</v>
      </c>
      <c r="T16" s="624"/>
      <c r="U16" s="624"/>
      <c r="V16" s="624"/>
      <c r="W16" s="624">
        <v>1</v>
      </c>
      <c r="X16" s="624"/>
      <c r="Y16" s="620">
        <f>SUM(M16:X16)</f>
        <v>3</v>
      </c>
      <c r="Z16" s="1478"/>
      <c r="AA16" s="744"/>
      <c r="AB16" s="1788"/>
      <c r="AC16" s="1842">
        <v>1</v>
      </c>
      <c r="AD16" s="1842">
        <v>1</v>
      </c>
    </row>
    <row r="17" spans="1:30" s="40" customFormat="1" ht="25.5">
      <c r="A17" s="2487"/>
      <c r="B17" s="2465"/>
      <c r="C17" s="2481"/>
      <c r="D17" s="613" t="s">
        <v>670</v>
      </c>
      <c r="E17" s="604" t="s">
        <v>669</v>
      </c>
      <c r="F17" s="620">
        <v>12</v>
      </c>
      <c r="G17" s="621" t="s">
        <v>668</v>
      </c>
      <c r="H17" s="622" t="s">
        <v>596</v>
      </c>
      <c r="I17" s="623">
        <f t="shared" si="0"/>
        <v>0.015384615384615385</v>
      </c>
      <c r="J17" s="621" t="s">
        <v>90</v>
      </c>
      <c r="K17" s="621">
        <v>42736</v>
      </c>
      <c r="L17" s="621">
        <v>43100</v>
      </c>
      <c r="M17" s="625">
        <v>1</v>
      </c>
      <c r="N17" s="625">
        <v>1</v>
      </c>
      <c r="O17" s="625">
        <v>1</v>
      </c>
      <c r="P17" s="625">
        <v>1</v>
      </c>
      <c r="Q17" s="625">
        <v>1</v>
      </c>
      <c r="R17" s="625">
        <v>1</v>
      </c>
      <c r="S17" s="625">
        <v>1</v>
      </c>
      <c r="T17" s="625">
        <v>1</v>
      </c>
      <c r="U17" s="625">
        <v>1</v>
      </c>
      <c r="V17" s="625">
        <v>1</v>
      </c>
      <c r="W17" s="625">
        <v>1</v>
      </c>
      <c r="X17" s="625">
        <v>1</v>
      </c>
      <c r="Y17" s="620">
        <f aca="true" t="shared" si="1" ref="Y17:Y77">SUM(M17:X17)</f>
        <v>12</v>
      </c>
      <c r="Z17" s="1478"/>
      <c r="AA17" s="744"/>
      <c r="AB17" s="1788"/>
      <c r="AC17" s="1842">
        <v>1</v>
      </c>
      <c r="AD17" s="1842">
        <v>1</v>
      </c>
    </row>
    <row r="18" spans="1:30" s="40" customFormat="1" ht="25.5">
      <c r="A18" s="2487"/>
      <c r="B18" s="2465"/>
      <c r="C18" s="2481"/>
      <c r="D18" s="613" t="s">
        <v>667</v>
      </c>
      <c r="E18" s="604" t="s">
        <v>485</v>
      </c>
      <c r="F18" s="620">
        <v>4</v>
      </c>
      <c r="G18" s="621" t="s">
        <v>666</v>
      </c>
      <c r="H18" s="622" t="s">
        <v>596</v>
      </c>
      <c r="I18" s="623">
        <f t="shared" si="0"/>
        <v>0.015384615384615385</v>
      </c>
      <c r="J18" s="621" t="s">
        <v>665</v>
      </c>
      <c r="K18" s="621">
        <v>42795</v>
      </c>
      <c r="L18" s="621">
        <v>43100</v>
      </c>
      <c r="M18" s="625"/>
      <c r="N18" s="625"/>
      <c r="O18" s="625">
        <v>1</v>
      </c>
      <c r="P18" s="625"/>
      <c r="Q18" s="625"/>
      <c r="R18" s="625">
        <v>1</v>
      </c>
      <c r="S18" s="625"/>
      <c r="T18" s="625"/>
      <c r="U18" s="625">
        <v>1</v>
      </c>
      <c r="V18" s="625"/>
      <c r="W18" s="625"/>
      <c r="X18" s="625">
        <v>1</v>
      </c>
      <c r="Y18" s="620">
        <f t="shared" si="1"/>
        <v>4</v>
      </c>
      <c r="Z18" s="1478"/>
      <c r="AA18" s="744"/>
      <c r="AB18" s="1788"/>
      <c r="AC18" s="1842">
        <v>1</v>
      </c>
      <c r="AD18" s="1842">
        <v>1</v>
      </c>
    </row>
    <row r="19" spans="1:30" s="40" customFormat="1" ht="39" thickBot="1">
      <c r="A19" s="2487"/>
      <c r="B19" s="2465"/>
      <c r="C19" s="2479"/>
      <c r="D19" s="613" t="s">
        <v>664</v>
      </c>
      <c r="E19" s="604" t="s">
        <v>663</v>
      </c>
      <c r="F19" s="620">
        <v>1</v>
      </c>
      <c r="G19" s="621" t="s">
        <v>662</v>
      </c>
      <c r="H19" s="622" t="s">
        <v>596</v>
      </c>
      <c r="I19" s="623">
        <f t="shared" si="0"/>
        <v>0.015384615384615385</v>
      </c>
      <c r="J19" s="621" t="s">
        <v>661</v>
      </c>
      <c r="K19" s="621" t="s">
        <v>660</v>
      </c>
      <c r="L19" s="621">
        <v>42766</v>
      </c>
      <c r="M19" s="625">
        <v>1</v>
      </c>
      <c r="N19" s="625"/>
      <c r="O19" s="625"/>
      <c r="P19" s="625"/>
      <c r="Q19" s="625"/>
      <c r="R19" s="625"/>
      <c r="S19" s="625"/>
      <c r="T19" s="625"/>
      <c r="U19" s="625"/>
      <c r="V19" s="625"/>
      <c r="W19" s="625"/>
      <c r="X19" s="625"/>
      <c r="Y19" s="620">
        <f t="shared" si="1"/>
        <v>1</v>
      </c>
      <c r="Z19" s="1478"/>
      <c r="AA19" s="744"/>
      <c r="AB19" s="1788"/>
      <c r="AC19" s="1842" t="s">
        <v>76</v>
      </c>
      <c r="AD19" s="1842">
        <v>1</v>
      </c>
    </row>
    <row r="20" spans="1:30" s="40" customFormat="1" ht="38.25">
      <c r="A20" s="2487"/>
      <c r="B20" s="2465"/>
      <c r="C20" s="2478" t="s">
        <v>658</v>
      </c>
      <c r="D20" s="613" t="s">
        <v>657</v>
      </c>
      <c r="E20" s="604" t="s">
        <v>656</v>
      </c>
      <c r="F20" s="620">
        <v>2</v>
      </c>
      <c r="G20" s="621" t="s">
        <v>654</v>
      </c>
      <c r="H20" s="622" t="s">
        <v>596</v>
      </c>
      <c r="I20" s="623">
        <f t="shared" si="0"/>
        <v>0.015384615384615385</v>
      </c>
      <c r="J20" s="621" t="s">
        <v>653</v>
      </c>
      <c r="K20" s="621">
        <v>42736</v>
      </c>
      <c r="L20" s="621">
        <v>42916</v>
      </c>
      <c r="M20" s="625">
        <v>1</v>
      </c>
      <c r="N20" s="625"/>
      <c r="O20" s="625"/>
      <c r="P20" s="625"/>
      <c r="Q20" s="625"/>
      <c r="R20" s="625"/>
      <c r="S20" s="625">
        <v>1</v>
      </c>
      <c r="T20" s="625"/>
      <c r="U20" s="625"/>
      <c r="V20" s="625"/>
      <c r="W20" s="625"/>
      <c r="X20" s="625"/>
      <c r="Y20" s="620">
        <f t="shared" si="1"/>
        <v>2</v>
      </c>
      <c r="Z20" s="1478"/>
      <c r="AA20" s="744"/>
      <c r="AB20" s="1788"/>
      <c r="AC20" s="1842" t="s">
        <v>76</v>
      </c>
      <c r="AD20" s="1842">
        <v>1</v>
      </c>
    </row>
    <row r="21" spans="1:30" s="40" customFormat="1" ht="25.5">
      <c r="A21" s="2487"/>
      <c r="B21" s="2465"/>
      <c r="C21" s="2481"/>
      <c r="D21" s="613" t="s">
        <v>655</v>
      </c>
      <c r="E21" s="604" t="s">
        <v>653</v>
      </c>
      <c r="F21" s="620">
        <v>2</v>
      </c>
      <c r="G21" s="621" t="s">
        <v>654</v>
      </c>
      <c r="H21" s="622" t="s">
        <v>596</v>
      </c>
      <c r="I21" s="623">
        <f t="shared" si="0"/>
        <v>0.015384615384615385</v>
      </c>
      <c r="J21" s="604" t="s">
        <v>653</v>
      </c>
      <c r="K21" s="621">
        <v>42736</v>
      </c>
      <c r="L21" s="621">
        <v>42916</v>
      </c>
      <c r="M21" s="625">
        <v>1</v>
      </c>
      <c r="N21" s="625"/>
      <c r="O21" s="625"/>
      <c r="P21" s="625"/>
      <c r="Q21" s="625"/>
      <c r="R21" s="625"/>
      <c r="S21" s="625">
        <v>1</v>
      </c>
      <c r="T21" s="625"/>
      <c r="U21" s="625"/>
      <c r="V21" s="625"/>
      <c r="W21" s="625"/>
      <c r="X21" s="625"/>
      <c r="Y21" s="620">
        <f t="shared" si="1"/>
        <v>2</v>
      </c>
      <c r="Z21" s="1478"/>
      <c r="AA21" s="744"/>
      <c r="AB21" s="1788"/>
      <c r="AC21" s="1842" t="s">
        <v>76</v>
      </c>
      <c r="AD21" s="1842">
        <v>1</v>
      </c>
    </row>
    <row r="22" spans="1:256" s="40" customFormat="1" ht="39" thickBot="1">
      <c r="A22" s="2487"/>
      <c r="B22" s="2465"/>
      <c r="C22" s="2492"/>
      <c r="D22" s="1425" t="s">
        <v>652</v>
      </c>
      <c r="E22" s="1426" t="s">
        <v>480</v>
      </c>
      <c r="F22" s="1427">
        <v>2</v>
      </c>
      <c r="G22" s="626" t="s">
        <v>553</v>
      </c>
      <c r="H22" s="1428" t="s">
        <v>596</v>
      </c>
      <c r="I22" s="1429">
        <f t="shared" si="0"/>
        <v>0.015384615384615385</v>
      </c>
      <c r="J22" s="626" t="s">
        <v>477</v>
      </c>
      <c r="K22" s="626">
        <v>42736</v>
      </c>
      <c r="L22" s="626">
        <v>42916</v>
      </c>
      <c r="M22" s="1430">
        <v>1</v>
      </c>
      <c r="N22" s="1430"/>
      <c r="O22" s="625"/>
      <c r="P22" s="625"/>
      <c r="Q22" s="625"/>
      <c r="R22" s="625"/>
      <c r="S22" s="625">
        <v>1</v>
      </c>
      <c r="T22" s="625"/>
      <c r="U22" s="625"/>
      <c r="V22" s="625"/>
      <c r="W22" s="625"/>
      <c r="X22" s="625"/>
      <c r="Y22" s="620">
        <f t="shared" si="1"/>
        <v>2</v>
      </c>
      <c r="Z22" s="1478"/>
      <c r="AA22" s="1431"/>
      <c r="AB22" s="1789"/>
      <c r="AC22" s="1841" t="s">
        <v>76</v>
      </c>
      <c r="AD22" s="1841">
        <v>1</v>
      </c>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O22" s="32"/>
      <c r="EP22" s="32"/>
      <c r="EQ22" s="32"/>
      <c r="ER22" s="32"/>
      <c r="EV22" s="32"/>
      <c r="EX22" s="32"/>
      <c r="EZ22" s="32"/>
      <c r="FG22" s="32"/>
      <c r="FH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30" s="40" customFormat="1" ht="51">
      <c r="A23" s="2487"/>
      <c r="B23" s="2465"/>
      <c r="C23" s="2478" t="s">
        <v>651</v>
      </c>
      <c r="D23" s="613" t="s">
        <v>650</v>
      </c>
      <c r="E23" s="604" t="s">
        <v>649</v>
      </c>
      <c r="F23" s="620">
        <v>1</v>
      </c>
      <c r="G23" s="621" t="s">
        <v>648</v>
      </c>
      <c r="H23" s="262" t="s">
        <v>636</v>
      </c>
      <c r="I23" s="623">
        <f t="shared" si="0"/>
        <v>0.015384615384615385</v>
      </c>
      <c r="J23" s="621" t="s">
        <v>647</v>
      </c>
      <c r="K23" s="621">
        <v>42736</v>
      </c>
      <c r="L23" s="621">
        <v>42766</v>
      </c>
      <c r="M23" s="625">
        <v>1</v>
      </c>
      <c r="N23" s="625"/>
      <c r="O23" s="625"/>
      <c r="P23" s="625"/>
      <c r="Q23" s="625"/>
      <c r="R23" s="625"/>
      <c r="S23" s="625"/>
      <c r="T23" s="625"/>
      <c r="U23" s="625"/>
      <c r="V23" s="625"/>
      <c r="W23" s="625"/>
      <c r="X23" s="625"/>
      <c r="Y23" s="620">
        <f t="shared" si="1"/>
        <v>1</v>
      </c>
      <c r="Z23" s="1478"/>
      <c r="AA23" s="744"/>
      <c r="AB23" s="1788"/>
      <c r="AC23" s="1842" t="s">
        <v>76</v>
      </c>
      <c r="AD23" s="1842">
        <v>1</v>
      </c>
    </row>
    <row r="24" spans="1:30" s="40" customFormat="1" ht="51">
      <c r="A24" s="2487"/>
      <c r="B24" s="2465"/>
      <c r="C24" s="2481"/>
      <c r="D24" s="613" t="s">
        <v>646</v>
      </c>
      <c r="E24" s="604" t="s">
        <v>645</v>
      </c>
      <c r="F24" s="620">
        <v>14</v>
      </c>
      <c r="G24" s="621" t="s">
        <v>644</v>
      </c>
      <c r="H24" s="262" t="s">
        <v>636</v>
      </c>
      <c r="I24" s="623">
        <f t="shared" si="0"/>
        <v>0.015384615384615385</v>
      </c>
      <c r="J24" s="621" t="s">
        <v>643</v>
      </c>
      <c r="K24" s="621">
        <v>42736</v>
      </c>
      <c r="L24" s="621">
        <v>43100</v>
      </c>
      <c r="M24" s="625">
        <v>1</v>
      </c>
      <c r="N24" s="625">
        <v>1</v>
      </c>
      <c r="O24" s="625">
        <v>1</v>
      </c>
      <c r="P24" s="625">
        <v>1</v>
      </c>
      <c r="Q24" s="625">
        <v>1</v>
      </c>
      <c r="R24" s="625">
        <v>1</v>
      </c>
      <c r="S24" s="625">
        <v>2</v>
      </c>
      <c r="T24" s="625">
        <v>1</v>
      </c>
      <c r="U24" s="625">
        <v>1</v>
      </c>
      <c r="V24" s="625">
        <v>1</v>
      </c>
      <c r="W24" s="625">
        <v>1</v>
      </c>
      <c r="X24" s="625">
        <v>2</v>
      </c>
      <c r="Y24" s="620">
        <f t="shared" si="1"/>
        <v>14</v>
      </c>
      <c r="Z24" s="1478"/>
      <c r="AA24" s="744"/>
      <c r="AB24" s="1788"/>
      <c r="AC24" s="1842">
        <v>1</v>
      </c>
      <c r="AD24" s="1842">
        <v>1</v>
      </c>
    </row>
    <row r="25" spans="1:30" s="40" customFormat="1" ht="51">
      <c r="A25" s="2487"/>
      <c r="B25" s="2465"/>
      <c r="C25" s="2481"/>
      <c r="D25" s="613" t="s">
        <v>642</v>
      </c>
      <c r="E25" s="604" t="s">
        <v>641</v>
      </c>
      <c r="F25" s="620">
        <v>12</v>
      </c>
      <c r="G25" s="621" t="s">
        <v>640</v>
      </c>
      <c r="H25" s="262" t="s">
        <v>618</v>
      </c>
      <c r="I25" s="623">
        <f t="shared" si="0"/>
        <v>0.015384615384615385</v>
      </c>
      <c r="J25" s="621" t="s">
        <v>639</v>
      </c>
      <c r="K25" s="621">
        <v>42736</v>
      </c>
      <c r="L25" s="621">
        <v>43100</v>
      </c>
      <c r="M25" s="625">
        <v>1</v>
      </c>
      <c r="N25" s="625">
        <v>1</v>
      </c>
      <c r="O25" s="625">
        <v>1</v>
      </c>
      <c r="P25" s="625">
        <v>1</v>
      </c>
      <c r="Q25" s="625">
        <v>1</v>
      </c>
      <c r="R25" s="625">
        <v>1</v>
      </c>
      <c r="S25" s="625">
        <v>1</v>
      </c>
      <c r="T25" s="625">
        <v>1</v>
      </c>
      <c r="U25" s="625">
        <v>1</v>
      </c>
      <c r="V25" s="625">
        <v>1</v>
      </c>
      <c r="W25" s="625">
        <v>1</v>
      </c>
      <c r="X25" s="625">
        <v>1</v>
      </c>
      <c r="Y25" s="620">
        <f t="shared" si="1"/>
        <v>12</v>
      </c>
      <c r="Z25" s="1478"/>
      <c r="AA25" s="744"/>
      <c r="AB25" s="1788"/>
      <c r="AC25" s="1842">
        <v>1</v>
      </c>
      <c r="AD25" s="1842">
        <v>1</v>
      </c>
    </row>
    <row r="26" spans="1:30" s="40" customFormat="1" ht="25.5">
      <c r="A26" s="2487"/>
      <c r="B26" s="2465"/>
      <c r="C26" s="2481"/>
      <c r="D26" s="613" t="s">
        <v>638</v>
      </c>
      <c r="E26" s="604" t="s">
        <v>635</v>
      </c>
      <c r="F26" s="620">
        <v>1</v>
      </c>
      <c r="G26" s="621" t="s">
        <v>637</v>
      </c>
      <c r="H26" s="262" t="s">
        <v>636</v>
      </c>
      <c r="I26" s="623">
        <f t="shared" si="0"/>
        <v>0.015384615384615385</v>
      </c>
      <c r="J26" s="621" t="s">
        <v>635</v>
      </c>
      <c r="K26" s="621">
        <v>43040</v>
      </c>
      <c r="L26" s="621">
        <v>43069</v>
      </c>
      <c r="M26" s="625"/>
      <c r="N26" s="625"/>
      <c r="O26" s="625"/>
      <c r="P26" s="625"/>
      <c r="Q26" s="625"/>
      <c r="R26" s="625"/>
      <c r="S26" s="625"/>
      <c r="T26" s="625"/>
      <c r="U26" s="625"/>
      <c r="V26" s="625"/>
      <c r="W26" s="625">
        <v>1</v>
      </c>
      <c r="X26" s="625"/>
      <c r="Y26" s="620">
        <f t="shared" si="1"/>
        <v>1</v>
      </c>
      <c r="Z26" s="1478"/>
      <c r="AA26" s="744"/>
      <c r="AB26" s="1788"/>
      <c r="AC26" s="1842">
        <v>1</v>
      </c>
      <c r="AD26" s="1842">
        <v>1</v>
      </c>
    </row>
    <row r="27" spans="1:30" s="40" customFormat="1" ht="51">
      <c r="A27" s="2487"/>
      <c r="B27" s="2465"/>
      <c r="C27" s="2481"/>
      <c r="D27" s="613" t="s">
        <v>634</v>
      </c>
      <c r="E27" s="604" t="s">
        <v>633</v>
      </c>
      <c r="F27" s="620">
        <v>12</v>
      </c>
      <c r="G27" s="621" t="s">
        <v>632</v>
      </c>
      <c r="H27" s="262" t="s">
        <v>602</v>
      </c>
      <c r="I27" s="623">
        <f t="shared" si="0"/>
        <v>0.015384615384615385</v>
      </c>
      <c r="J27" s="621" t="s">
        <v>485</v>
      </c>
      <c r="K27" s="621">
        <v>42736</v>
      </c>
      <c r="L27" s="621">
        <v>43100</v>
      </c>
      <c r="M27" s="624">
        <v>1</v>
      </c>
      <c r="N27" s="624">
        <v>1</v>
      </c>
      <c r="O27" s="624">
        <v>1</v>
      </c>
      <c r="P27" s="624">
        <v>1</v>
      </c>
      <c r="Q27" s="624">
        <v>1</v>
      </c>
      <c r="R27" s="624">
        <v>1</v>
      </c>
      <c r="S27" s="624">
        <v>1</v>
      </c>
      <c r="T27" s="624">
        <v>1</v>
      </c>
      <c r="U27" s="624">
        <v>1</v>
      </c>
      <c r="V27" s="624">
        <v>1</v>
      </c>
      <c r="W27" s="624">
        <v>1</v>
      </c>
      <c r="X27" s="624">
        <v>1</v>
      </c>
      <c r="Y27" s="620">
        <f t="shared" si="1"/>
        <v>12</v>
      </c>
      <c r="Z27" s="1478"/>
      <c r="AA27" s="744"/>
      <c r="AB27" s="1788"/>
      <c r="AC27" s="1842">
        <v>1</v>
      </c>
      <c r="AD27" s="1842">
        <v>1</v>
      </c>
    </row>
    <row r="28" spans="1:30" s="40" customFormat="1" ht="38.25">
      <c r="A28" s="2487"/>
      <c r="B28" s="2465"/>
      <c r="C28" s="2481"/>
      <c r="D28" s="613" t="s">
        <v>631</v>
      </c>
      <c r="E28" s="604" t="s">
        <v>630</v>
      </c>
      <c r="F28" s="620">
        <v>12</v>
      </c>
      <c r="G28" s="621" t="s">
        <v>629</v>
      </c>
      <c r="H28" s="262" t="s">
        <v>476</v>
      </c>
      <c r="I28" s="623">
        <f t="shared" si="0"/>
        <v>0.015384615384615385</v>
      </c>
      <c r="J28" s="621" t="s">
        <v>485</v>
      </c>
      <c r="K28" s="621">
        <v>42736</v>
      </c>
      <c r="L28" s="621">
        <v>43100</v>
      </c>
      <c r="M28" s="624">
        <v>1</v>
      </c>
      <c r="N28" s="624">
        <v>1</v>
      </c>
      <c r="O28" s="624">
        <v>1</v>
      </c>
      <c r="P28" s="624">
        <v>1</v>
      </c>
      <c r="Q28" s="624">
        <v>1</v>
      </c>
      <c r="R28" s="624">
        <v>1</v>
      </c>
      <c r="S28" s="624">
        <v>1</v>
      </c>
      <c r="T28" s="624">
        <v>1</v>
      </c>
      <c r="U28" s="624">
        <v>1</v>
      </c>
      <c r="V28" s="624">
        <v>1</v>
      </c>
      <c r="W28" s="624">
        <v>1</v>
      </c>
      <c r="X28" s="624">
        <v>1</v>
      </c>
      <c r="Y28" s="620">
        <f t="shared" si="1"/>
        <v>12</v>
      </c>
      <c r="Z28" s="1478"/>
      <c r="AA28" s="744"/>
      <c r="AB28" s="1788"/>
      <c r="AC28" s="1842">
        <v>1</v>
      </c>
      <c r="AD28" s="1842">
        <v>1</v>
      </c>
    </row>
    <row r="29" spans="1:30" s="40" customFormat="1" ht="39" thickBot="1">
      <c r="A29" s="2487"/>
      <c r="B29" s="2465"/>
      <c r="C29" s="2482"/>
      <c r="D29" s="1095" t="s">
        <v>628</v>
      </c>
      <c r="E29" s="1096" t="s">
        <v>627</v>
      </c>
      <c r="F29" s="1097">
        <v>12</v>
      </c>
      <c r="G29" s="1098" t="s">
        <v>626</v>
      </c>
      <c r="H29" s="1099" t="s">
        <v>618</v>
      </c>
      <c r="I29" s="1100">
        <f t="shared" si="0"/>
        <v>0.015384615384615385</v>
      </c>
      <c r="J29" s="1098" t="s">
        <v>485</v>
      </c>
      <c r="K29" s="1098">
        <v>42736</v>
      </c>
      <c r="L29" s="1098">
        <v>43100</v>
      </c>
      <c r="M29" s="1101">
        <v>1</v>
      </c>
      <c r="N29" s="1101">
        <v>1</v>
      </c>
      <c r="O29" s="1101">
        <v>1</v>
      </c>
      <c r="P29" s="1101">
        <v>1</v>
      </c>
      <c r="Q29" s="1101">
        <v>1</v>
      </c>
      <c r="R29" s="1101">
        <v>1</v>
      </c>
      <c r="S29" s="1101">
        <v>1</v>
      </c>
      <c r="T29" s="1101">
        <v>1</v>
      </c>
      <c r="U29" s="1101">
        <v>1</v>
      </c>
      <c r="V29" s="1101">
        <v>1</v>
      </c>
      <c r="W29" s="1101">
        <v>1</v>
      </c>
      <c r="X29" s="1101">
        <v>1</v>
      </c>
      <c r="Y29" s="1097">
        <f t="shared" si="1"/>
        <v>12</v>
      </c>
      <c r="Z29" s="1102"/>
      <c r="AA29" s="1102"/>
      <c r="AB29" s="1790"/>
      <c r="AC29" s="1842">
        <v>1</v>
      </c>
      <c r="AD29" s="1842">
        <v>1</v>
      </c>
    </row>
    <row r="30" spans="1:30" s="40" customFormat="1" ht="38.25">
      <c r="A30" s="2487"/>
      <c r="B30" s="2465"/>
      <c r="C30" s="2478" t="s">
        <v>625</v>
      </c>
      <c r="D30" s="1109" t="s">
        <v>624</v>
      </c>
      <c r="E30" s="1110" t="s">
        <v>623</v>
      </c>
      <c r="F30" s="1111">
        <v>6</v>
      </c>
      <c r="G30" s="1112" t="s">
        <v>622</v>
      </c>
      <c r="H30" s="1113" t="s">
        <v>618</v>
      </c>
      <c r="I30" s="1114">
        <f t="shared" si="0"/>
        <v>0.015384615384615385</v>
      </c>
      <c r="J30" s="1112" t="s">
        <v>485</v>
      </c>
      <c r="K30" s="1112">
        <v>42401</v>
      </c>
      <c r="L30" s="1112">
        <v>43100</v>
      </c>
      <c r="M30" s="1115"/>
      <c r="N30" s="1115">
        <v>1</v>
      </c>
      <c r="O30" s="1115"/>
      <c r="P30" s="1115">
        <v>1</v>
      </c>
      <c r="Q30" s="1115"/>
      <c r="R30" s="1115">
        <v>1</v>
      </c>
      <c r="S30" s="1115"/>
      <c r="T30" s="1115">
        <v>1</v>
      </c>
      <c r="U30" s="1115"/>
      <c r="V30" s="1115">
        <v>1</v>
      </c>
      <c r="W30" s="1115"/>
      <c r="X30" s="1115">
        <v>1</v>
      </c>
      <c r="Y30" s="1111">
        <f t="shared" si="1"/>
        <v>6</v>
      </c>
      <c r="Z30" s="1116"/>
      <c r="AA30" s="1116"/>
      <c r="AB30" s="1791"/>
      <c r="AC30" s="1842">
        <v>1</v>
      </c>
      <c r="AD30" s="1842">
        <v>1</v>
      </c>
    </row>
    <row r="31" spans="1:30" s="40" customFormat="1" ht="51.75" thickBot="1">
      <c r="A31" s="2487"/>
      <c r="B31" s="2465"/>
      <c r="C31" s="2479"/>
      <c r="D31" s="1117" t="s">
        <v>621</v>
      </c>
      <c r="E31" s="1118" t="s">
        <v>620</v>
      </c>
      <c r="F31" s="1119">
        <v>6</v>
      </c>
      <c r="G31" s="1120" t="s">
        <v>619</v>
      </c>
      <c r="H31" s="1121" t="s">
        <v>618</v>
      </c>
      <c r="I31" s="1122">
        <f t="shared" si="0"/>
        <v>0.015384615384615385</v>
      </c>
      <c r="J31" s="1120" t="s">
        <v>485</v>
      </c>
      <c r="K31" s="1120">
        <v>42401</v>
      </c>
      <c r="L31" s="1120">
        <v>43100</v>
      </c>
      <c r="M31" s="1123"/>
      <c r="N31" s="1123">
        <v>1</v>
      </c>
      <c r="O31" s="1123"/>
      <c r="P31" s="1123">
        <v>1</v>
      </c>
      <c r="Q31" s="1123"/>
      <c r="R31" s="1123">
        <v>1</v>
      </c>
      <c r="S31" s="1123"/>
      <c r="T31" s="1123">
        <v>1</v>
      </c>
      <c r="U31" s="1123"/>
      <c r="V31" s="1123">
        <v>1</v>
      </c>
      <c r="W31" s="1123"/>
      <c r="X31" s="1123">
        <v>1</v>
      </c>
      <c r="Y31" s="1119">
        <f t="shared" si="1"/>
        <v>6</v>
      </c>
      <c r="Z31" s="1124"/>
      <c r="AA31" s="1124"/>
      <c r="AB31" s="1792"/>
      <c r="AC31" s="1842">
        <v>1</v>
      </c>
      <c r="AD31" s="1842">
        <v>1</v>
      </c>
    </row>
    <row r="32" spans="1:30" s="40" customFormat="1" ht="25.5">
      <c r="A32" s="2487"/>
      <c r="B32" s="2465"/>
      <c r="C32" s="2480" t="s">
        <v>617</v>
      </c>
      <c r="D32" s="259" t="s">
        <v>616</v>
      </c>
      <c r="E32" s="1103" t="s">
        <v>581</v>
      </c>
      <c r="F32" s="1104">
        <v>12</v>
      </c>
      <c r="G32" s="1105" t="s">
        <v>615</v>
      </c>
      <c r="H32" s="270" t="s">
        <v>614</v>
      </c>
      <c r="I32" s="1106">
        <f t="shared" si="0"/>
        <v>0.015384615384615385</v>
      </c>
      <c r="J32" s="1105" t="s">
        <v>485</v>
      </c>
      <c r="K32" s="1105">
        <v>42370</v>
      </c>
      <c r="L32" s="1105">
        <v>43100</v>
      </c>
      <c r="M32" s="1107">
        <v>1</v>
      </c>
      <c r="N32" s="1107">
        <v>1</v>
      </c>
      <c r="O32" s="1107">
        <v>1</v>
      </c>
      <c r="P32" s="1107">
        <v>1</v>
      </c>
      <c r="Q32" s="1107">
        <v>1</v>
      </c>
      <c r="R32" s="1107">
        <v>1</v>
      </c>
      <c r="S32" s="1107">
        <v>1</v>
      </c>
      <c r="T32" s="1107">
        <v>1</v>
      </c>
      <c r="U32" s="1107">
        <v>1</v>
      </c>
      <c r="V32" s="1107">
        <v>1</v>
      </c>
      <c r="W32" s="1107">
        <v>1</v>
      </c>
      <c r="X32" s="1107">
        <v>1</v>
      </c>
      <c r="Y32" s="1104">
        <f t="shared" si="1"/>
        <v>12</v>
      </c>
      <c r="Z32" s="1108"/>
      <c r="AA32" s="1108"/>
      <c r="AB32" s="1793"/>
      <c r="AC32" s="1842">
        <v>1</v>
      </c>
      <c r="AD32" s="1842">
        <v>1</v>
      </c>
    </row>
    <row r="33" spans="1:30" s="40" customFormat="1" ht="38.25">
      <c r="A33" s="2487"/>
      <c r="B33" s="2465"/>
      <c r="C33" s="2481"/>
      <c r="D33" s="609" t="s">
        <v>613</v>
      </c>
      <c r="E33" s="604" t="s">
        <v>581</v>
      </c>
      <c r="F33" s="620">
        <v>12</v>
      </c>
      <c r="G33" s="626" t="s">
        <v>611</v>
      </c>
      <c r="H33" s="262" t="s">
        <v>602</v>
      </c>
      <c r="I33" s="623">
        <f t="shared" si="0"/>
        <v>0.015384615384615385</v>
      </c>
      <c r="J33" s="621" t="s">
        <v>608</v>
      </c>
      <c r="K33" s="621">
        <v>42370</v>
      </c>
      <c r="L33" s="621">
        <v>43100</v>
      </c>
      <c r="M33" s="625">
        <v>1</v>
      </c>
      <c r="N33" s="625">
        <v>1</v>
      </c>
      <c r="O33" s="625">
        <v>1</v>
      </c>
      <c r="P33" s="625">
        <v>1</v>
      </c>
      <c r="Q33" s="625">
        <v>1</v>
      </c>
      <c r="R33" s="625">
        <v>1</v>
      </c>
      <c r="S33" s="625">
        <v>1</v>
      </c>
      <c r="T33" s="625">
        <v>1</v>
      </c>
      <c r="U33" s="625">
        <v>1</v>
      </c>
      <c r="V33" s="625">
        <v>1</v>
      </c>
      <c r="W33" s="625">
        <v>1</v>
      </c>
      <c r="X33" s="625">
        <v>1</v>
      </c>
      <c r="Y33" s="620">
        <f t="shared" si="1"/>
        <v>12</v>
      </c>
      <c r="Z33" s="744"/>
      <c r="AA33" s="744"/>
      <c r="AB33" s="1788"/>
      <c r="AC33" s="1842">
        <v>1</v>
      </c>
      <c r="AD33" s="1842">
        <v>1</v>
      </c>
    </row>
    <row r="34" spans="1:30" s="40" customFormat="1" ht="38.25">
      <c r="A34" s="2487"/>
      <c r="B34" s="2465"/>
      <c r="C34" s="2481"/>
      <c r="D34" s="609" t="s">
        <v>612</v>
      </c>
      <c r="E34" s="604" t="s">
        <v>581</v>
      </c>
      <c r="F34" s="620">
        <v>12</v>
      </c>
      <c r="G34" s="626" t="s">
        <v>611</v>
      </c>
      <c r="H34" s="262" t="s">
        <v>602</v>
      </c>
      <c r="I34" s="623">
        <f t="shared" si="0"/>
        <v>0.015384615384615385</v>
      </c>
      <c r="J34" s="621" t="s">
        <v>608</v>
      </c>
      <c r="K34" s="621">
        <v>42370</v>
      </c>
      <c r="L34" s="621">
        <v>43100</v>
      </c>
      <c r="M34" s="625">
        <v>1</v>
      </c>
      <c r="N34" s="625">
        <v>1</v>
      </c>
      <c r="O34" s="625">
        <v>1</v>
      </c>
      <c r="P34" s="625">
        <v>1</v>
      </c>
      <c r="Q34" s="625">
        <v>1</v>
      </c>
      <c r="R34" s="625">
        <v>1</v>
      </c>
      <c r="S34" s="625">
        <v>1</v>
      </c>
      <c r="T34" s="625">
        <v>1</v>
      </c>
      <c r="U34" s="625">
        <v>1</v>
      </c>
      <c r="V34" s="625">
        <v>1</v>
      </c>
      <c r="W34" s="625">
        <v>1</v>
      </c>
      <c r="X34" s="625">
        <v>1</v>
      </c>
      <c r="Y34" s="620">
        <f t="shared" si="1"/>
        <v>12</v>
      </c>
      <c r="Z34" s="744"/>
      <c r="AA34" s="744"/>
      <c r="AB34" s="1788"/>
      <c r="AC34" s="1842">
        <v>1</v>
      </c>
      <c r="AD34" s="1842">
        <v>1</v>
      </c>
    </row>
    <row r="35" spans="1:30" s="40" customFormat="1" ht="51">
      <c r="A35" s="2487"/>
      <c r="B35" s="2465"/>
      <c r="C35" s="2481"/>
      <c r="D35" s="609" t="s">
        <v>610</v>
      </c>
      <c r="E35" s="604" t="s">
        <v>581</v>
      </c>
      <c r="F35" s="620">
        <v>12</v>
      </c>
      <c r="G35" s="621" t="s">
        <v>609</v>
      </c>
      <c r="H35" s="604" t="s">
        <v>602</v>
      </c>
      <c r="I35" s="623">
        <f t="shared" si="0"/>
        <v>0.015384615384615385</v>
      </c>
      <c r="J35" s="621" t="s">
        <v>608</v>
      </c>
      <c r="K35" s="621">
        <v>42370</v>
      </c>
      <c r="L35" s="621">
        <v>43100</v>
      </c>
      <c r="M35" s="625">
        <v>1</v>
      </c>
      <c r="N35" s="625">
        <v>1</v>
      </c>
      <c r="O35" s="625">
        <v>1</v>
      </c>
      <c r="P35" s="625">
        <v>1</v>
      </c>
      <c r="Q35" s="625">
        <v>1</v>
      </c>
      <c r="R35" s="625">
        <v>1</v>
      </c>
      <c r="S35" s="625">
        <v>1</v>
      </c>
      <c r="T35" s="625">
        <v>1</v>
      </c>
      <c r="U35" s="625">
        <v>1</v>
      </c>
      <c r="V35" s="625">
        <v>1</v>
      </c>
      <c r="W35" s="625">
        <v>1</v>
      </c>
      <c r="X35" s="625">
        <v>1</v>
      </c>
      <c r="Y35" s="620">
        <f t="shared" si="1"/>
        <v>12</v>
      </c>
      <c r="Z35" s="744"/>
      <c r="AA35" s="744"/>
      <c r="AB35" s="1788"/>
      <c r="AC35" s="1842">
        <v>1</v>
      </c>
      <c r="AD35" s="1842">
        <v>1</v>
      </c>
    </row>
    <row r="36" spans="1:30" s="40" customFormat="1" ht="51">
      <c r="A36" s="2487"/>
      <c r="B36" s="2465"/>
      <c r="C36" s="2481"/>
      <c r="D36" s="609" t="s">
        <v>607</v>
      </c>
      <c r="E36" s="604" t="s">
        <v>606</v>
      </c>
      <c r="F36" s="620">
        <v>12</v>
      </c>
      <c r="G36" s="621" t="s">
        <v>605</v>
      </c>
      <c r="H36" s="604" t="s">
        <v>602</v>
      </c>
      <c r="I36" s="623">
        <f t="shared" si="0"/>
        <v>0.015384615384615385</v>
      </c>
      <c r="J36" s="621" t="s">
        <v>485</v>
      </c>
      <c r="K36" s="621">
        <v>42370</v>
      </c>
      <c r="L36" s="621">
        <v>43100</v>
      </c>
      <c r="M36" s="625">
        <v>1</v>
      </c>
      <c r="N36" s="625">
        <v>1</v>
      </c>
      <c r="O36" s="625">
        <v>1</v>
      </c>
      <c r="P36" s="625">
        <v>1</v>
      </c>
      <c r="Q36" s="625">
        <v>1</v>
      </c>
      <c r="R36" s="625">
        <v>1</v>
      </c>
      <c r="S36" s="625">
        <v>1</v>
      </c>
      <c r="T36" s="625">
        <v>1</v>
      </c>
      <c r="U36" s="625">
        <v>1</v>
      </c>
      <c r="V36" s="625">
        <v>1</v>
      </c>
      <c r="W36" s="625">
        <v>1</v>
      </c>
      <c r="X36" s="625">
        <v>1</v>
      </c>
      <c r="Y36" s="620">
        <f t="shared" si="1"/>
        <v>12</v>
      </c>
      <c r="Z36" s="744"/>
      <c r="AA36" s="744"/>
      <c r="AB36" s="1788"/>
      <c r="AC36" s="1842">
        <v>1</v>
      </c>
      <c r="AD36" s="1842">
        <v>1</v>
      </c>
    </row>
    <row r="37" spans="1:30" s="40" customFormat="1" ht="25.5">
      <c r="A37" s="2487"/>
      <c r="B37" s="2465"/>
      <c r="C37" s="2481"/>
      <c r="D37" s="609" t="s">
        <v>604</v>
      </c>
      <c r="E37" s="604" t="s">
        <v>60</v>
      </c>
      <c r="F37" s="620">
        <v>12</v>
      </c>
      <c r="G37" s="621" t="s">
        <v>603</v>
      </c>
      <c r="H37" s="262" t="s">
        <v>602</v>
      </c>
      <c r="I37" s="623">
        <f t="shared" si="0"/>
        <v>0.015384615384615385</v>
      </c>
      <c r="J37" s="621" t="s">
        <v>90</v>
      </c>
      <c r="K37" s="621">
        <v>42370</v>
      </c>
      <c r="L37" s="621">
        <v>43100</v>
      </c>
      <c r="M37" s="625">
        <v>1</v>
      </c>
      <c r="N37" s="625">
        <v>1</v>
      </c>
      <c r="O37" s="625">
        <v>1</v>
      </c>
      <c r="P37" s="625">
        <v>1</v>
      </c>
      <c r="Q37" s="625">
        <v>1</v>
      </c>
      <c r="R37" s="625">
        <v>1</v>
      </c>
      <c r="S37" s="625">
        <v>1</v>
      </c>
      <c r="T37" s="625">
        <v>1</v>
      </c>
      <c r="U37" s="625">
        <v>1</v>
      </c>
      <c r="V37" s="625">
        <v>1</v>
      </c>
      <c r="W37" s="625">
        <v>1</v>
      </c>
      <c r="X37" s="625">
        <v>1</v>
      </c>
      <c r="Y37" s="620">
        <f t="shared" si="1"/>
        <v>12</v>
      </c>
      <c r="Z37" s="744"/>
      <c r="AA37" s="744"/>
      <c r="AB37" s="1788"/>
      <c r="AC37" s="1842">
        <v>1</v>
      </c>
      <c r="AD37" s="1842">
        <v>1</v>
      </c>
    </row>
    <row r="38" spans="1:30" s="40" customFormat="1" ht="25.5">
      <c r="A38" s="2487"/>
      <c r="B38" s="2465"/>
      <c r="C38" s="2481"/>
      <c r="D38" s="609" t="s">
        <v>601</v>
      </c>
      <c r="E38" s="604" t="s">
        <v>485</v>
      </c>
      <c r="F38" s="620">
        <v>12</v>
      </c>
      <c r="G38" s="621" t="s">
        <v>600</v>
      </c>
      <c r="H38" s="262" t="s">
        <v>585</v>
      </c>
      <c r="I38" s="623">
        <f t="shared" si="0"/>
        <v>0.015384615384615385</v>
      </c>
      <c r="J38" s="621" t="s">
        <v>485</v>
      </c>
      <c r="K38" s="621">
        <v>42736</v>
      </c>
      <c r="L38" s="621">
        <v>43100</v>
      </c>
      <c r="M38" s="625">
        <v>1</v>
      </c>
      <c r="N38" s="625">
        <v>1</v>
      </c>
      <c r="O38" s="625">
        <v>1</v>
      </c>
      <c r="P38" s="625">
        <v>1</v>
      </c>
      <c r="Q38" s="625">
        <v>1</v>
      </c>
      <c r="R38" s="625">
        <v>1</v>
      </c>
      <c r="S38" s="625">
        <v>1</v>
      </c>
      <c r="T38" s="625">
        <v>1</v>
      </c>
      <c r="U38" s="625">
        <v>1</v>
      </c>
      <c r="V38" s="625">
        <v>1</v>
      </c>
      <c r="W38" s="625">
        <v>1</v>
      </c>
      <c r="X38" s="625">
        <v>1</v>
      </c>
      <c r="Y38" s="620">
        <f t="shared" si="1"/>
        <v>12</v>
      </c>
      <c r="Z38" s="744"/>
      <c r="AA38" s="744"/>
      <c r="AB38" s="1788"/>
      <c r="AC38" s="1842">
        <v>1</v>
      </c>
      <c r="AD38" s="1842">
        <v>1</v>
      </c>
    </row>
    <row r="39" spans="1:30" s="40" customFormat="1" ht="39" thickBot="1">
      <c r="A39" s="2487"/>
      <c r="B39" s="2465"/>
      <c r="C39" s="2479"/>
      <c r="D39" s="609" t="s">
        <v>599</v>
      </c>
      <c r="E39" s="604" t="s">
        <v>598</v>
      </c>
      <c r="F39" s="620">
        <v>12</v>
      </c>
      <c r="G39" s="621" t="s">
        <v>597</v>
      </c>
      <c r="H39" s="262" t="s">
        <v>596</v>
      </c>
      <c r="I39" s="623">
        <f t="shared" si="0"/>
        <v>0.015384615384615385</v>
      </c>
      <c r="J39" s="621" t="s">
        <v>485</v>
      </c>
      <c r="K39" s="621">
        <v>42736</v>
      </c>
      <c r="L39" s="621">
        <v>43100</v>
      </c>
      <c r="M39" s="625">
        <v>1</v>
      </c>
      <c r="N39" s="625">
        <v>1</v>
      </c>
      <c r="O39" s="625">
        <v>1</v>
      </c>
      <c r="P39" s="625">
        <v>1</v>
      </c>
      <c r="Q39" s="625">
        <v>1</v>
      </c>
      <c r="R39" s="625">
        <v>1</v>
      </c>
      <c r="S39" s="625">
        <v>1</v>
      </c>
      <c r="T39" s="625">
        <v>1</v>
      </c>
      <c r="U39" s="625">
        <v>1</v>
      </c>
      <c r="V39" s="625">
        <v>1</v>
      </c>
      <c r="W39" s="625">
        <v>1</v>
      </c>
      <c r="X39" s="625">
        <v>1</v>
      </c>
      <c r="Y39" s="620">
        <f t="shared" si="1"/>
        <v>12</v>
      </c>
      <c r="Z39" s="744"/>
      <c r="AA39" s="744"/>
      <c r="AB39" s="1788"/>
      <c r="AC39" s="1842">
        <v>1</v>
      </c>
      <c r="AD39" s="1842">
        <v>1</v>
      </c>
    </row>
    <row r="40" spans="1:30" s="40" customFormat="1" ht="63.75">
      <c r="A40" s="2487"/>
      <c r="B40" s="2465"/>
      <c r="C40" s="2478" t="s">
        <v>595</v>
      </c>
      <c r="D40" s="609" t="s">
        <v>594</v>
      </c>
      <c r="E40" s="604" t="s">
        <v>581</v>
      </c>
      <c r="F40" s="620">
        <v>12</v>
      </c>
      <c r="G40" s="621" t="s">
        <v>593</v>
      </c>
      <c r="H40" s="262" t="s">
        <v>592</v>
      </c>
      <c r="I40" s="623">
        <f t="shared" si="0"/>
        <v>0.015384615384615385</v>
      </c>
      <c r="J40" s="621" t="s">
        <v>485</v>
      </c>
      <c r="K40" s="621">
        <v>42736</v>
      </c>
      <c r="L40" s="621">
        <v>43100</v>
      </c>
      <c r="M40" s="625">
        <v>1</v>
      </c>
      <c r="N40" s="625">
        <v>1</v>
      </c>
      <c r="O40" s="625">
        <v>1</v>
      </c>
      <c r="P40" s="625">
        <v>1</v>
      </c>
      <c r="Q40" s="625">
        <v>1</v>
      </c>
      <c r="R40" s="625">
        <v>1</v>
      </c>
      <c r="S40" s="625">
        <v>1</v>
      </c>
      <c r="T40" s="625">
        <v>1</v>
      </c>
      <c r="U40" s="625">
        <v>1</v>
      </c>
      <c r="V40" s="625">
        <v>1</v>
      </c>
      <c r="W40" s="625">
        <v>1</v>
      </c>
      <c r="X40" s="625">
        <v>1</v>
      </c>
      <c r="Y40" s="620">
        <f t="shared" si="1"/>
        <v>12</v>
      </c>
      <c r="Z40" s="744"/>
      <c r="AA40" s="744"/>
      <c r="AB40" s="1788"/>
      <c r="AC40" s="1842">
        <v>1</v>
      </c>
      <c r="AD40" s="1842">
        <v>1</v>
      </c>
    </row>
    <row r="41" spans="1:30" s="40" customFormat="1" ht="38.25">
      <c r="A41" s="2487"/>
      <c r="B41" s="2465"/>
      <c r="C41" s="2481"/>
      <c r="D41" s="609" t="s">
        <v>591</v>
      </c>
      <c r="E41" s="604" t="s">
        <v>590</v>
      </c>
      <c r="F41" s="620">
        <v>10</v>
      </c>
      <c r="G41" s="621" t="s">
        <v>589</v>
      </c>
      <c r="H41" s="262" t="s">
        <v>585</v>
      </c>
      <c r="I41" s="623">
        <f t="shared" si="0"/>
        <v>0.015384615384615385</v>
      </c>
      <c r="J41" s="621" t="s">
        <v>584</v>
      </c>
      <c r="K41" s="621">
        <v>42736</v>
      </c>
      <c r="L41" s="621">
        <v>43100</v>
      </c>
      <c r="M41" s="625">
        <v>1</v>
      </c>
      <c r="N41" s="625">
        <v>1</v>
      </c>
      <c r="O41" s="625">
        <v>1</v>
      </c>
      <c r="P41" s="625">
        <v>1</v>
      </c>
      <c r="Q41" s="625">
        <v>1</v>
      </c>
      <c r="R41" s="625">
        <v>1</v>
      </c>
      <c r="S41" s="625">
        <v>1</v>
      </c>
      <c r="T41" s="625">
        <v>1</v>
      </c>
      <c r="U41" s="625">
        <v>1</v>
      </c>
      <c r="V41" s="625">
        <v>1</v>
      </c>
      <c r="W41" s="625">
        <v>1</v>
      </c>
      <c r="X41" s="625">
        <v>1</v>
      </c>
      <c r="Y41" s="620">
        <f t="shared" si="1"/>
        <v>12</v>
      </c>
      <c r="Z41" s="627">
        <v>90000000</v>
      </c>
      <c r="AA41" s="627"/>
      <c r="AB41" s="1788" t="s">
        <v>482</v>
      </c>
      <c r="AC41" s="1842">
        <v>1</v>
      </c>
      <c r="AD41" s="1842">
        <v>1</v>
      </c>
    </row>
    <row r="42" spans="1:30" s="40" customFormat="1" ht="51.75" thickBot="1">
      <c r="A42" s="2487"/>
      <c r="B42" s="2465"/>
      <c r="C42" s="2482"/>
      <c r="D42" s="1125" t="s">
        <v>588</v>
      </c>
      <c r="E42" s="1096" t="s">
        <v>587</v>
      </c>
      <c r="F42" s="1097">
        <v>2</v>
      </c>
      <c r="G42" s="1098" t="s">
        <v>586</v>
      </c>
      <c r="H42" s="1099" t="s">
        <v>585</v>
      </c>
      <c r="I42" s="1100">
        <f t="shared" si="0"/>
        <v>0.015384615384615385</v>
      </c>
      <c r="J42" s="1098" t="s">
        <v>584</v>
      </c>
      <c r="K42" s="1098">
        <v>42736</v>
      </c>
      <c r="L42" s="1098">
        <v>43100</v>
      </c>
      <c r="M42" s="1126">
        <v>1</v>
      </c>
      <c r="N42" s="1126"/>
      <c r="O42" s="1126"/>
      <c r="P42" s="1126"/>
      <c r="Q42" s="1126"/>
      <c r="R42" s="1126"/>
      <c r="S42" s="1126"/>
      <c r="T42" s="1126"/>
      <c r="U42" s="1126"/>
      <c r="V42" s="1126"/>
      <c r="W42" s="1126"/>
      <c r="X42" s="1126">
        <v>1</v>
      </c>
      <c r="Y42" s="1097">
        <f t="shared" si="1"/>
        <v>2</v>
      </c>
      <c r="Z42" s="1102"/>
      <c r="AA42" s="1102"/>
      <c r="AB42" s="1790"/>
      <c r="AC42" s="1842">
        <v>1</v>
      </c>
      <c r="AD42" s="1842">
        <v>1</v>
      </c>
    </row>
    <row r="43" spans="1:30" s="40" customFormat="1" ht="38.25">
      <c r="A43" s="2487"/>
      <c r="B43" s="2465"/>
      <c r="C43" s="2478" t="s">
        <v>583</v>
      </c>
      <c r="D43" s="1109" t="s">
        <v>582</v>
      </c>
      <c r="E43" s="1110" t="s">
        <v>581</v>
      </c>
      <c r="F43" s="1111">
        <v>12</v>
      </c>
      <c r="G43" s="1112" t="s">
        <v>580</v>
      </c>
      <c r="H43" s="1113" t="s">
        <v>576</v>
      </c>
      <c r="I43" s="1114">
        <f t="shared" si="0"/>
        <v>0.015384615384615385</v>
      </c>
      <c r="J43" s="1112" t="s">
        <v>485</v>
      </c>
      <c r="K43" s="1112">
        <v>42736</v>
      </c>
      <c r="L43" s="1112">
        <v>43100</v>
      </c>
      <c r="M43" s="1115">
        <v>1</v>
      </c>
      <c r="N43" s="1115">
        <v>1</v>
      </c>
      <c r="O43" s="1115">
        <v>1</v>
      </c>
      <c r="P43" s="1115">
        <v>1</v>
      </c>
      <c r="Q43" s="1115">
        <v>1</v>
      </c>
      <c r="R43" s="1115">
        <v>1</v>
      </c>
      <c r="S43" s="1115">
        <v>1</v>
      </c>
      <c r="T43" s="1115">
        <v>1</v>
      </c>
      <c r="U43" s="1115">
        <v>1</v>
      </c>
      <c r="V43" s="1115">
        <v>1</v>
      </c>
      <c r="W43" s="1115">
        <v>1</v>
      </c>
      <c r="X43" s="1115">
        <v>1</v>
      </c>
      <c r="Y43" s="1111">
        <f t="shared" si="1"/>
        <v>12</v>
      </c>
      <c r="Z43" s="1116">
        <v>170000000</v>
      </c>
      <c r="AA43" s="1116"/>
      <c r="AB43" s="1794" t="s">
        <v>482</v>
      </c>
      <c r="AC43" s="1842">
        <v>1</v>
      </c>
      <c r="AD43" s="1842">
        <v>1</v>
      </c>
    </row>
    <row r="44" spans="1:30" s="40" customFormat="1" ht="26.25" thickBot="1">
      <c r="A44" s="2487"/>
      <c r="B44" s="2465"/>
      <c r="C44" s="2479"/>
      <c r="D44" s="1117" t="s">
        <v>579</v>
      </c>
      <c r="E44" s="1118" t="s">
        <v>578</v>
      </c>
      <c r="F44" s="1119">
        <v>12</v>
      </c>
      <c r="G44" s="1120" t="s">
        <v>577</v>
      </c>
      <c r="H44" s="1121" t="s">
        <v>576</v>
      </c>
      <c r="I44" s="1122">
        <f t="shared" si="0"/>
        <v>0.015384615384615385</v>
      </c>
      <c r="J44" s="1120" t="s">
        <v>485</v>
      </c>
      <c r="K44" s="1120">
        <v>42736</v>
      </c>
      <c r="L44" s="1120">
        <v>43100</v>
      </c>
      <c r="M44" s="1123">
        <v>1</v>
      </c>
      <c r="N44" s="1123">
        <v>1</v>
      </c>
      <c r="O44" s="1123">
        <v>1</v>
      </c>
      <c r="P44" s="1123">
        <v>1</v>
      </c>
      <c r="Q44" s="1123">
        <v>1</v>
      </c>
      <c r="R44" s="1123">
        <v>1</v>
      </c>
      <c r="S44" s="1123">
        <v>1</v>
      </c>
      <c r="T44" s="1123">
        <v>1</v>
      </c>
      <c r="U44" s="1123">
        <v>1</v>
      </c>
      <c r="V44" s="1123">
        <v>1</v>
      </c>
      <c r="W44" s="1123">
        <v>1</v>
      </c>
      <c r="X44" s="1123">
        <v>1</v>
      </c>
      <c r="Y44" s="1119">
        <f t="shared" si="1"/>
        <v>12</v>
      </c>
      <c r="Z44" s="1124"/>
      <c r="AA44" s="1124"/>
      <c r="AB44" s="1795"/>
      <c r="AC44" s="1842">
        <v>1</v>
      </c>
      <c r="AD44" s="1842">
        <v>1</v>
      </c>
    </row>
    <row r="45" spans="1:30" s="42" customFormat="1" ht="25.5">
      <c r="A45" s="2487"/>
      <c r="B45" s="2465"/>
      <c r="C45" s="2480" t="s">
        <v>575</v>
      </c>
      <c r="D45" s="1127" t="s">
        <v>574</v>
      </c>
      <c r="E45" s="1103" t="s">
        <v>573</v>
      </c>
      <c r="F45" s="1104">
        <v>1</v>
      </c>
      <c r="G45" s="1105" t="s">
        <v>567</v>
      </c>
      <c r="H45" s="270" t="s">
        <v>541</v>
      </c>
      <c r="I45" s="1106">
        <f t="shared" si="0"/>
        <v>0.015384615384615385</v>
      </c>
      <c r="J45" s="1105" t="s">
        <v>572</v>
      </c>
      <c r="K45" s="1105">
        <v>42736</v>
      </c>
      <c r="L45" s="1105">
        <v>42766</v>
      </c>
      <c r="M45" s="1107">
        <v>1</v>
      </c>
      <c r="N45" s="1107"/>
      <c r="O45" s="1107"/>
      <c r="P45" s="1107"/>
      <c r="Q45" s="1107"/>
      <c r="R45" s="1107"/>
      <c r="S45" s="1107"/>
      <c r="T45" s="1107"/>
      <c r="U45" s="1107"/>
      <c r="V45" s="1107"/>
      <c r="W45" s="1107"/>
      <c r="X45" s="1107"/>
      <c r="Y45" s="1104">
        <f t="shared" si="1"/>
        <v>1</v>
      </c>
      <c r="Z45" s="1108"/>
      <c r="AA45" s="1108"/>
      <c r="AB45" s="1793"/>
      <c r="AC45" s="1842" t="s">
        <v>76</v>
      </c>
      <c r="AD45" s="1842">
        <v>1</v>
      </c>
    </row>
    <row r="46" spans="1:30" s="42" customFormat="1" ht="25.5">
      <c r="A46" s="2487"/>
      <c r="B46" s="2465"/>
      <c r="C46" s="2481"/>
      <c r="D46" s="609" t="s">
        <v>571</v>
      </c>
      <c r="E46" s="604" t="s">
        <v>66</v>
      </c>
      <c r="F46" s="620">
        <v>1</v>
      </c>
      <c r="G46" s="621" t="s">
        <v>570</v>
      </c>
      <c r="H46" s="262" t="s">
        <v>541</v>
      </c>
      <c r="I46" s="623">
        <f t="shared" si="0"/>
        <v>0.015384615384615385</v>
      </c>
      <c r="J46" s="604" t="s">
        <v>66</v>
      </c>
      <c r="K46" s="621">
        <v>42767</v>
      </c>
      <c r="L46" s="621">
        <v>42794</v>
      </c>
      <c r="M46" s="625"/>
      <c r="N46" s="625">
        <v>1</v>
      </c>
      <c r="O46" s="625"/>
      <c r="P46" s="625"/>
      <c r="Q46" s="625"/>
      <c r="R46" s="625"/>
      <c r="S46" s="625"/>
      <c r="T46" s="625"/>
      <c r="U46" s="625"/>
      <c r="V46" s="625"/>
      <c r="W46" s="625"/>
      <c r="X46" s="625"/>
      <c r="Y46" s="620">
        <f t="shared" si="1"/>
        <v>1</v>
      </c>
      <c r="Z46" s="744"/>
      <c r="AA46" s="744"/>
      <c r="AB46" s="1788"/>
      <c r="AC46" s="1842" t="s">
        <v>76</v>
      </c>
      <c r="AD46" s="1842">
        <v>1</v>
      </c>
    </row>
    <row r="47" spans="1:207" s="42" customFormat="1" ht="25.5">
      <c r="A47" s="2487"/>
      <c r="B47" s="2465"/>
      <c r="C47" s="2481"/>
      <c r="D47" s="613" t="s">
        <v>569</v>
      </c>
      <c r="E47" s="604" t="s">
        <v>568</v>
      </c>
      <c r="F47" s="620">
        <v>1</v>
      </c>
      <c r="G47" s="621" t="s">
        <v>567</v>
      </c>
      <c r="H47" s="262" t="s">
        <v>541</v>
      </c>
      <c r="I47" s="623">
        <f t="shared" si="0"/>
        <v>0.015384615384615385</v>
      </c>
      <c r="J47" s="621" t="s">
        <v>512</v>
      </c>
      <c r="K47" s="621">
        <v>42736</v>
      </c>
      <c r="L47" s="621">
        <v>42794</v>
      </c>
      <c r="M47" s="625"/>
      <c r="N47" s="625">
        <v>1</v>
      </c>
      <c r="O47" s="625"/>
      <c r="P47" s="625"/>
      <c r="Q47" s="625"/>
      <c r="R47" s="625"/>
      <c r="S47" s="625"/>
      <c r="T47" s="625"/>
      <c r="U47" s="625"/>
      <c r="V47" s="625"/>
      <c r="W47" s="625"/>
      <c r="X47" s="625"/>
      <c r="Y47" s="620">
        <f t="shared" si="1"/>
        <v>1</v>
      </c>
      <c r="Z47" s="744"/>
      <c r="AA47" s="744"/>
      <c r="AB47" s="1788"/>
      <c r="AC47" s="1842" t="s">
        <v>76</v>
      </c>
      <c r="AD47" s="1842">
        <v>1</v>
      </c>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row>
    <row r="48" spans="1:207" s="42" customFormat="1" ht="25.5" customHeight="1">
      <c r="A48" s="2487"/>
      <c r="B48" s="2465"/>
      <c r="C48" s="2481"/>
      <c r="D48" s="613" t="s">
        <v>566</v>
      </c>
      <c r="E48" s="604" t="s">
        <v>565</v>
      </c>
      <c r="F48" s="620">
        <v>10</v>
      </c>
      <c r="G48" s="621" t="s">
        <v>564</v>
      </c>
      <c r="H48" s="262" t="s">
        <v>541</v>
      </c>
      <c r="I48" s="623">
        <f aca="true" t="shared" si="2" ref="I48:I77">$I$78/65</f>
        <v>0.015384615384615385</v>
      </c>
      <c r="J48" s="621" t="s">
        <v>563</v>
      </c>
      <c r="K48" s="621">
        <v>42795</v>
      </c>
      <c r="L48" s="621">
        <v>43100</v>
      </c>
      <c r="M48" s="625"/>
      <c r="N48" s="625"/>
      <c r="O48" s="625">
        <v>1</v>
      </c>
      <c r="P48" s="625">
        <v>1</v>
      </c>
      <c r="Q48" s="625">
        <v>1</v>
      </c>
      <c r="R48" s="625">
        <v>1</v>
      </c>
      <c r="S48" s="625">
        <v>1</v>
      </c>
      <c r="T48" s="625">
        <v>1</v>
      </c>
      <c r="U48" s="625">
        <v>1</v>
      </c>
      <c r="V48" s="625">
        <v>1</v>
      </c>
      <c r="W48" s="625">
        <v>1</v>
      </c>
      <c r="X48" s="625">
        <v>1</v>
      </c>
      <c r="Y48" s="620">
        <f t="shared" si="1"/>
        <v>10</v>
      </c>
      <c r="Z48" s="744"/>
      <c r="AA48" s="744"/>
      <c r="AB48" s="1788"/>
      <c r="AC48" s="1842">
        <v>1</v>
      </c>
      <c r="AD48" s="1842">
        <v>1</v>
      </c>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row>
    <row r="49" spans="1:207" s="42" customFormat="1" ht="38.25">
      <c r="A49" s="2487"/>
      <c r="B49" s="2465"/>
      <c r="C49" s="2481"/>
      <c r="D49" s="613" t="s">
        <v>562</v>
      </c>
      <c r="E49" s="604" t="s">
        <v>561</v>
      </c>
      <c r="F49" s="620">
        <v>8</v>
      </c>
      <c r="G49" s="621" t="s">
        <v>560</v>
      </c>
      <c r="H49" s="262" t="s">
        <v>541</v>
      </c>
      <c r="I49" s="623">
        <f t="shared" si="2"/>
        <v>0.015384615384615385</v>
      </c>
      <c r="J49" s="621" t="s">
        <v>485</v>
      </c>
      <c r="K49" s="621">
        <v>42826</v>
      </c>
      <c r="L49" s="621">
        <v>43100</v>
      </c>
      <c r="M49" s="625"/>
      <c r="N49" s="625"/>
      <c r="O49" s="625"/>
      <c r="P49" s="625">
        <v>1</v>
      </c>
      <c r="Q49" s="625">
        <v>1</v>
      </c>
      <c r="R49" s="625">
        <v>1</v>
      </c>
      <c r="S49" s="625">
        <v>1</v>
      </c>
      <c r="T49" s="625">
        <v>1</v>
      </c>
      <c r="U49" s="625">
        <v>1</v>
      </c>
      <c r="V49" s="625">
        <v>1</v>
      </c>
      <c r="W49" s="625">
        <v>1</v>
      </c>
      <c r="X49" s="625">
        <v>1</v>
      </c>
      <c r="Y49" s="620">
        <f t="shared" si="1"/>
        <v>9</v>
      </c>
      <c r="Z49" s="744">
        <v>250000000</v>
      </c>
      <c r="AA49" s="744">
        <v>220000000</v>
      </c>
      <c r="AB49" s="1788" t="s">
        <v>482</v>
      </c>
      <c r="AC49" s="1842">
        <v>1</v>
      </c>
      <c r="AD49" s="1842">
        <v>1</v>
      </c>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row>
    <row r="50" spans="1:207" s="42" customFormat="1" ht="38.25">
      <c r="A50" s="2487"/>
      <c r="B50" s="2465"/>
      <c r="C50" s="2481"/>
      <c r="D50" s="613" t="s">
        <v>559</v>
      </c>
      <c r="E50" s="604" t="s">
        <v>558</v>
      </c>
      <c r="F50" s="620">
        <v>11</v>
      </c>
      <c r="G50" s="621" t="s">
        <v>557</v>
      </c>
      <c r="H50" s="262" t="s">
        <v>541</v>
      </c>
      <c r="I50" s="623">
        <f t="shared" si="2"/>
        <v>0.015384615384615385</v>
      </c>
      <c r="J50" s="621" t="s">
        <v>556</v>
      </c>
      <c r="K50" s="621">
        <v>42767</v>
      </c>
      <c r="L50" s="621">
        <v>43100</v>
      </c>
      <c r="M50" s="625"/>
      <c r="N50" s="625">
        <v>1</v>
      </c>
      <c r="O50" s="625">
        <v>1</v>
      </c>
      <c r="P50" s="625">
        <v>1</v>
      </c>
      <c r="Q50" s="625">
        <v>1</v>
      </c>
      <c r="R50" s="625">
        <v>1</v>
      </c>
      <c r="S50" s="625">
        <v>1</v>
      </c>
      <c r="T50" s="625">
        <v>1</v>
      </c>
      <c r="U50" s="625">
        <v>1</v>
      </c>
      <c r="V50" s="625">
        <v>1</v>
      </c>
      <c r="W50" s="625">
        <v>1</v>
      </c>
      <c r="X50" s="625">
        <v>1</v>
      </c>
      <c r="Y50" s="620">
        <f t="shared" si="1"/>
        <v>11</v>
      </c>
      <c r="Z50" s="744"/>
      <c r="AA50" s="744"/>
      <c r="AB50" s="1788"/>
      <c r="AC50" s="1842">
        <v>1</v>
      </c>
      <c r="AD50" s="1842">
        <v>1</v>
      </c>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row>
    <row r="51" spans="1:207" s="42" customFormat="1" ht="25.5">
      <c r="A51" s="2487"/>
      <c r="B51" s="2465"/>
      <c r="C51" s="2481"/>
      <c r="D51" s="609" t="s">
        <v>555</v>
      </c>
      <c r="E51" s="604" t="s">
        <v>66</v>
      </c>
      <c r="F51" s="620">
        <v>1</v>
      </c>
      <c r="G51" s="621" t="s">
        <v>542</v>
      </c>
      <c r="H51" s="262" t="s">
        <v>541</v>
      </c>
      <c r="I51" s="623">
        <f t="shared" si="2"/>
        <v>0.015384615384615385</v>
      </c>
      <c r="J51" s="621" t="s">
        <v>487</v>
      </c>
      <c r="K51" s="621">
        <v>43070</v>
      </c>
      <c r="L51" s="621">
        <v>43100</v>
      </c>
      <c r="M51" s="625"/>
      <c r="N51" s="625"/>
      <c r="O51" s="625"/>
      <c r="P51" s="625"/>
      <c r="Q51" s="625"/>
      <c r="R51" s="625"/>
      <c r="S51" s="625"/>
      <c r="T51" s="625"/>
      <c r="U51" s="625"/>
      <c r="V51" s="625"/>
      <c r="W51" s="625"/>
      <c r="X51" s="625">
        <v>1</v>
      </c>
      <c r="Y51" s="620">
        <f t="shared" si="1"/>
        <v>1</v>
      </c>
      <c r="Z51" s="744"/>
      <c r="AA51" s="744"/>
      <c r="AB51" s="1788"/>
      <c r="AC51" s="1842">
        <v>1</v>
      </c>
      <c r="AD51" s="1842">
        <v>1</v>
      </c>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row>
    <row r="52" spans="1:207" s="42" customFormat="1" ht="38.25">
      <c r="A52" s="2487"/>
      <c r="B52" s="2465"/>
      <c r="C52" s="2481"/>
      <c r="D52" s="613" t="s">
        <v>554</v>
      </c>
      <c r="E52" s="604" t="s">
        <v>480</v>
      </c>
      <c r="F52" s="620">
        <v>5</v>
      </c>
      <c r="G52" s="621" t="s">
        <v>553</v>
      </c>
      <c r="H52" s="262" t="s">
        <v>541</v>
      </c>
      <c r="I52" s="623">
        <f t="shared" si="2"/>
        <v>0.015384615384615385</v>
      </c>
      <c r="J52" s="621" t="s">
        <v>477</v>
      </c>
      <c r="K52" s="621">
        <v>42767</v>
      </c>
      <c r="L52" s="621">
        <v>43100</v>
      </c>
      <c r="M52" s="625"/>
      <c r="N52" s="625">
        <v>1</v>
      </c>
      <c r="O52" s="625">
        <v>1</v>
      </c>
      <c r="P52" s="625"/>
      <c r="Q52" s="625"/>
      <c r="R52" s="625">
        <v>1</v>
      </c>
      <c r="S52" s="625"/>
      <c r="T52" s="625"/>
      <c r="U52" s="625">
        <v>1</v>
      </c>
      <c r="V52" s="625"/>
      <c r="W52" s="625"/>
      <c r="X52" s="625">
        <v>1</v>
      </c>
      <c r="Y52" s="620">
        <f t="shared" si="1"/>
        <v>5</v>
      </c>
      <c r="Z52" s="744"/>
      <c r="AA52" s="744"/>
      <c r="AB52" s="1788"/>
      <c r="AC52" s="1842">
        <v>1</v>
      </c>
      <c r="AD52" s="1842">
        <v>1</v>
      </c>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row>
    <row r="53" spans="1:207" s="42" customFormat="1" ht="25.5">
      <c r="A53" s="2487"/>
      <c r="B53" s="2465"/>
      <c r="C53" s="2481"/>
      <c r="D53" s="613" t="s">
        <v>552</v>
      </c>
      <c r="E53" s="604" t="s">
        <v>538</v>
      </c>
      <c r="F53" s="620">
        <v>1</v>
      </c>
      <c r="G53" s="621" t="s">
        <v>551</v>
      </c>
      <c r="H53" s="262" t="s">
        <v>541</v>
      </c>
      <c r="I53" s="623">
        <f t="shared" si="2"/>
        <v>0.015384615384615385</v>
      </c>
      <c r="J53" s="621" t="s">
        <v>547</v>
      </c>
      <c r="K53" s="621">
        <v>42736</v>
      </c>
      <c r="L53" s="621">
        <v>42766</v>
      </c>
      <c r="M53" s="625">
        <v>1</v>
      </c>
      <c r="N53" s="625"/>
      <c r="O53" s="625"/>
      <c r="P53" s="625"/>
      <c r="Q53" s="625"/>
      <c r="R53" s="625"/>
      <c r="S53" s="625"/>
      <c r="T53" s="625"/>
      <c r="U53" s="625"/>
      <c r="V53" s="625"/>
      <c r="W53" s="625"/>
      <c r="X53" s="625"/>
      <c r="Y53" s="620">
        <f t="shared" si="1"/>
        <v>1</v>
      </c>
      <c r="Z53" s="744"/>
      <c r="AA53" s="744"/>
      <c r="AB53" s="1788"/>
      <c r="AC53" s="1842" t="s">
        <v>76</v>
      </c>
      <c r="AD53" s="1842">
        <v>1</v>
      </c>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row>
    <row r="54" spans="1:256" s="42" customFormat="1" ht="25.5">
      <c r="A54" s="2487"/>
      <c r="B54" s="2465"/>
      <c r="C54" s="2481"/>
      <c r="D54" s="613" t="s">
        <v>550</v>
      </c>
      <c r="E54" s="604" t="s">
        <v>549</v>
      </c>
      <c r="F54" s="620">
        <v>1</v>
      </c>
      <c r="G54" s="621" t="s">
        <v>548</v>
      </c>
      <c r="H54" s="262" t="s">
        <v>541</v>
      </c>
      <c r="I54" s="623">
        <f t="shared" si="2"/>
        <v>0.015384615384615385</v>
      </c>
      <c r="J54" s="621" t="s">
        <v>547</v>
      </c>
      <c r="K54" s="621">
        <v>42736</v>
      </c>
      <c r="L54" s="621">
        <v>42766</v>
      </c>
      <c r="M54" s="625">
        <v>1</v>
      </c>
      <c r="N54" s="625"/>
      <c r="O54" s="625"/>
      <c r="P54" s="625"/>
      <c r="Q54" s="625"/>
      <c r="R54" s="625"/>
      <c r="S54" s="625"/>
      <c r="T54" s="625"/>
      <c r="U54" s="625"/>
      <c r="V54" s="625"/>
      <c r="W54" s="625"/>
      <c r="X54" s="625"/>
      <c r="Y54" s="620">
        <f t="shared" si="1"/>
        <v>1</v>
      </c>
      <c r="Z54" s="744"/>
      <c r="AA54" s="744"/>
      <c r="AB54" s="1788"/>
      <c r="AC54" s="1842" t="s">
        <v>76</v>
      </c>
      <c r="AD54" s="1842">
        <v>1</v>
      </c>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row>
    <row r="55" spans="1:256" s="42" customFormat="1" ht="38.25">
      <c r="A55" s="2487"/>
      <c r="B55" s="2465"/>
      <c r="C55" s="2481"/>
      <c r="D55" s="613" t="s">
        <v>546</v>
      </c>
      <c r="E55" s="604" t="s">
        <v>545</v>
      </c>
      <c r="F55" s="620">
        <v>3</v>
      </c>
      <c r="G55" s="621" t="s">
        <v>544</v>
      </c>
      <c r="H55" s="262" t="s">
        <v>541</v>
      </c>
      <c r="I55" s="623">
        <f t="shared" si="2"/>
        <v>0.015384615384615385</v>
      </c>
      <c r="J55" s="621" t="s">
        <v>485</v>
      </c>
      <c r="K55" s="621">
        <v>42826</v>
      </c>
      <c r="L55" s="621">
        <v>43100</v>
      </c>
      <c r="M55" s="625"/>
      <c r="N55" s="625"/>
      <c r="O55" s="625"/>
      <c r="P55" s="625">
        <v>1</v>
      </c>
      <c r="Q55" s="625"/>
      <c r="R55" s="625"/>
      <c r="S55" s="625"/>
      <c r="T55" s="625">
        <v>1</v>
      </c>
      <c r="U55" s="625"/>
      <c r="V55" s="625"/>
      <c r="W55" s="625"/>
      <c r="X55" s="625">
        <v>1</v>
      </c>
      <c r="Y55" s="620">
        <f t="shared" si="1"/>
        <v>3</v>
      </c>
      <c r="Z55" s="744"/>
      <c r="AA55" s="744"/>
      <c r="AB55" s="1788"/>
      <c r="AC55" s="1842">
        <v>1</v>
      </c>
      <c r="AD55" s="1842">
        <v>1</v>
      </c>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pans="1:207" s="40" customFormat="1" ht="26.25" thickBot="1">
      <c r="A56" s="2487"/>
      <c r="B56" s="2465"/>
      <c r="C56" s="2479"/>
      <c r="D56" s="609" t="s">
        <v>543</v>
      </c>
      <c r="E56" s="604" t="s">
        <v>487</v>
      </c>
      <c r="F56" s="620">
        <v>1</v>
      </c>
      <c r="G56" s="621" t="s">
        <v>542</v>
      </c>
      <c r="H56" s="262" t="s">
        <v>541</v>
      </c>
      <c r="I56" s="623">
        <f t="shared" si="2"/>
        <v>0.015384615384615385</v>
      </c>
      <c r="J56" s="621" t="s">
        <v>487</v>
      </c>
      <c r="K56" s="621">
        <v>43070</v>
      </c>
      <c r="L56" s="621">
        <v>43100</v>
      </c>
      <c r="M56" s="625"/>
      <c r="N56" s="625"/>
      <c r="O56" s="625"/>
      <c r="P56" s="625"/>
      <c r="Q56" s="625"/>
      <c r="R56" s="625"/>
      <c r="S56" s="625"/>
      <c r="T56" s="625"/>
      <c r="U56" s="625"/>
      <c r="V56" s="625"/>
      <c r="W56" s="625"/>
      <c r="X56" s="625">
        <v>1</v>
      </c>
      <c r="Y56" s="620">
        <f t="shared" si="1"/>
        <v>1</v>
      </c>
      <c r="Z56" s="744"/>
      <c r="AA56" s="744"/>
      <c r="AB56" s="1788"/>
      <c r="AC56" s="1842">
        <v>1</v>
      </c>
      <c r="AD56" s="1842">
        <v>1</v>
      </c>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row>
    <row r="57" spans="1:207" s="40" customFormat="1" ht="18">
      <c r="A57" s="2487"/>
      <c r="B57" s="2465"/>
      <c r="C57" s="2478" t="s">
        <v>540</v>
      </c>
      <c r="D57" s="609" t="s">
        <v>539</v>
      </c>
      <c r="E57" s="604" t="s">
        <v>538</v>
      </c>
      <c r="F57" s="620">
        <v>1</v>
      </c>
      <c r="G57" s="621" t="s">
        <v>537</v>
      </c>
      <c r="H57" s="262" t="s">
        <v>476</v>
      </c>
      <c r="I57" s="623">
        <f t="shared" si="2"/>
        <v>0.015384615384615385</v>
      </c>
      <c r="J57" s="621" t="s">
        <v>533</v>
      </c>
      <c r="K57" s="621">
        <v>42736</v>
      </c>
      <c r="L57" s="621">
        <v>42766</v>
      </c>
      <c r="M57" s="625">
        <v>1</v>
      </c>
      <c r="N57" s="625"/>
      <c r="O57" s="625"/>
      <c r="P57" s="625"/>
      <c r="Q57" s="625"/>
      <c r="R57" s="625"/>
      <c r="S57" s="625"/>
      <c r="T57" s="625"/>
      <c r="U57" s="625"/>
      <c r="V57" s="625"/>
      <c r="W57" s="625"/>
      <c r="X57" s="625"/>
      <c r="Y57" s="620">
        <f t="shared" si="1"/>
        <v>1</v>
      </c>
      <c r="Z57" s="744"/>
      <c r="AA57" s="744"/>
      <c r="AB57" s="1788"/>
      <c r="AC57" s="1842" t="s">
        <v>76</v>
      </c>
      <c r="AD57" s="1842">
        <v>1</v>
      </c>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row>
    <row r="58" spans="1:207" s="40" customFormat="1" ht="25.5">
      <c r="A58" s="2487"/>
      <c r="B58" s="2465"/>
      <c r="C58" s="2481"/>
      <c r="D58" s="609" t="s">
        <v>536</v>
      </c>
      <c r="E58" s="604" t="s">
        <v>535</v>
      </c>
      <c r="F58" s="620">
        <v>1</v>
      </c>
      <c r="G58" s="621" t="s">
        <v>534</v>
      </c>
      <c r="H58" s="262" t="s">
        <v>476</v>
      </c>
      <c r="I58" s="623">
        <f t="shared" si="2"/>
        <v>0.015384615384615385</v>
      </c>
      <c r="J58" s="621" t="s">
        <v>533</v>
      </c>
      <c r="K58" s="621">
        <v>42736</v>
      </c>
      <c r="L58" s="621">
        <v>42766</v>
      </c>
      <c r="M58" s="625">
        <v>1</v>
      </c>
      <c r="N58" s="625"/>
      <c r="O58" s="625"/>
      <c r="P58" s="625"/>
      <c r="Q58" s="625"/>
      <c r="R58" s="625"/>
      <c r="S58" s="625"/>
      <c r="T58" s="625"/>
      <c r="U58" s="625"/>
      <c r="V58" s="625"/>
      <c r="W58" s="625"/>
      <c r="X58" s="625"/>
      <c r="Y58" s="620">
        <f t="shared" si="1"/>
        <v>1</v>
      </c>
      <c r="Z58" s="744"/>
      <c r="AA58" s="744"/>
      <c r="AB58" s="1788"/>
      <c r="AC58" s="1842" t="s">
        <v>76</v>
      </c>
      <c r="AD58" s="1842">
        <v>1</v>
      </c>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row>
    <row r="59" spans="1:207" s="40" customFormat="1" ht="89.25">
      <c r="A59" s="2487"/>
      <c r="B59" s="2465"/>
      <c r="C59" s="2481"/>
      <c r="D59" s="609" t="s">
        <v>532</v>
      </c>
      <c r="E59" s="604" t="s">
        <v>531</v>
      </c>
      <c r="F59" s="620">
        <v>11</v>
      </c>
      <c r="G59" s="621" t="s">
        <v>530</v>
      </c>
      <c r="H59" s="262" t="s">
        <v>476</v>
      </c>
      <c r="I59" s="623">
        <f t="shared" si="2"/>
        <v>0.015384615384615385</v>
      </c>
      <c r="J59" s="621" t="s">
        <v>526</v>
      </c>
      <c r="K59" s="621">
        <v>42767</v>
      </c>
      <c r="L59" s="621">
        <v>43100</v>
      </c>
      <c r="M59" s="625"/>
      <c r="N59" s="625">
        <v>1</v>
      </c>
      <c r="O59" s="625">
        <v>1</v>
      </c>
      <c r="P59" s="625">
        <v>1</v>
      </c>
      <c r="Q59" s="625">
        <v>1</v>
      </c>
      <c r="R59" s="625">
        <v>1</v>
      </c>
      <c r="S59" s="625">
        <v>1</v>
      </c>
      <c r="T59" s="625">
        <v>1</v>
      </c>
      <c r="U59" s="625">
        <v>1</v>
      </c>
      <c r="V59" s="625">
        <v>1</v>
      </c>
      <c r="W59" s="625">
        <v>1</v>
      </c>
      <c r="X59" s="625">
        <v>1</v>
      </c>
      <c r="Y59" s="620">
        <f t="shared" si="1"/>
        <v>11</v>
      </c>
      <c r="Z59" s="744">
        <v>30000000</v>
      </c>
      <c r="AA59" s="744">
        <v>25000000</v>
      </c>
      <c r="AB59" s="1788" t="s">
        <v>482</v>
      </c>
      <c r="AC59" s="1842">
        <v>1</v>
      </c>
      <c r="AD59" s="1842">
        <v>1</v>
      </c>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row>
    <row r="60" spans="1:207" s="40" customFormat="1" ht="89.25">
      <c r="A60" s="2487"/>
      <c r="B60" s="2465"/>
      <c r="C60" s="2481"/>
      <c r="D60" s="609" t="s">
        <v>529</v>
      </c>
      <c r="E60" s="604" t="s">
        <v>528</v>
      </c>
      <c r="F60" s="620">
        <v>11</v>
      </c>
      <c r="G60" s="621" t="s">
        <v>527</v>
      </c>
      <c r="H60" s="262" t="s">
        <v>476</v>
      </c>
      <c r="I60" s="623">
        <f t="shared" si="2"/>
        <v>0.015384615384615385</v>
      </c>
      <c r="J60" s="621" t="s">
        <v>526</v>
      </c>
      <c r="K60" s="621">
        <v>42767</v>
      </c>
      <c r="L60" s="621">
        <v>43100</v>
      </c>
      <c r="M60" s="625"/>
      <c r="N60" s="625">
        <v>1</v>
      </c>
      <c r="O60" s="625">
        <v>1</v>
      </c>
      <c r="P60" s="625">
        <v>1</v>
      </c>
      <c r="Q60" s="625">
        <v>1</v>
      </c>
      <c r="R60" s="625">
        <v>1</v>
      </c>
      <c r="S60" s="625">
        <v>1</v>
      </c>
      <c r="T60" s="625">
        <v>1</v>
      </c>
      <c r="U60" s="625">
        <v>1</v>
      </c>
      <c r="V60" s="625">
        <v>1</v>
      </c>
      <c r="W60" s="625">
        <v>1</v>
      </c>
      <c r="X60" s="625">
        <v>1</v>
      </c>
      <c r="Y60" s="620">
        <f t="shared" si="1"/>
        <v>11</v>
      </c>
      <c r="Z60" s="744"/>
      <c r="AA60" s="744"/>
      <c r="AB60" s="1788"/>
      <c r="AC60" s="1842">
        <v>1</v>
      </c>
      <c r="AD60" s="1842">
        <v>1</v>
      </c>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row>
    <row r="61" spans="1:207" s="40" customFormat="1" ht="25.5">
      <c r="A61" s="2487"/>
      <c r="B61" s="2465"/>
      <c r="C61" s="2481"/>
      <c r="D61" s="609" t="s">
        <v>525</v>
      </c>
      <c r="E61" s="604" t="s">
        <v>66</v>
      </c>
      <c r="F61" s="620">
        <v>1</v>
      </c>
      <c r="G61" s="621" t="s">
        <v>524</v>
      </c>
      <c r="H61" s="262" t="s">
        <v>476</v>
      </c>
      <c r="I61" s="623">
        <f t="shared" si="2"/>
        <v>0.015384615384615385</v>
      </c>
      <c r="J61" s="621" t="s">
        <v>523</v>
      </c>
      <c r="K61" s="621">
        <v>43070</v>
      </c>
      <c r="L61" s="621">
        <v>43100</v>
      </c>
      <c r="M61" s="625"/>
      <c r="N61" s="625"/>
      <c r="O61" s="625"/>
      <c r="P61" s="625"/>
      <c r="Q61" s="625"/>
      <c r="R61" s="625"/>
      <c r="S61" s="625"/>
      <c r="T61" s="625"/>
      <c r="U61" s="625"/>
      <c r="V61" s="625"/>
      <c r="W61" s="625"/>
      <c r="X61" s="625">
        <v>1</v>
      </c>
      <c r="Y61" s="620">
        <f t="shared" si="1"/>
        <v>1</v>
      </c>
      <c r="Z61" s="744"/>
      <c r="AA61" s="744"/>
      <c r="AB61" s="1788"/>
      <c r="AC61" s="1842">
        <v>1</v>
      </c>
      <c r="AD61" s="1842">
        <v>1</v>
      </c>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row>
    <row r="62" spans="1:207" s="40" customFormat="1" ht="39" thickBot="1">
      <c r="A62" s="2487"/>
      <c r="B62" s="2465"/>
      <c r="C62" s="2479"/>
      <c r="D62" s="1095" t="s">
        <v>522</v>
      </c>
      <c r="E62" s="1096" t="s">
        <v>480</v>
      </c>
      <c r="F62" s="1097">
        <v>4</v>
      </c>
      <c r="G62" s="1098" t="s">
        <v>521</v>
      </c>
      <c r="H62" s="1099" t="s">
        <v>476</v>
      </c>
      <c r="I62" s="1100">
        <f t="shared" si="2"/>
        <v>0.015384615384615385</v>
      </c>
      <c r="J62" s="1098" t="s">
        <v>477</v>
      </c>
      <c r="K62" s="1098">
        <v>42795</v>
      </c>
      <c r="L62" s="1098">
        <v>43100</v>
      </c>
      <c r="M62" s="1126"/>
      <c r="N62" s="1126"/>
      <c r="O62" s="1126">
        <v>1</v>
      </c>
      <c r="P62" s="1126"/>
      <c r="Q62" s="1126"/>
      <c r="R62" s="1126">
        <v>1</v>
      </c>
      <c r="S62" s="1126"/>
      <c r="T62" s="1126"/>
      <c r="U62" s="1126">
        <v>1</v>
      </c>
      <c r="V62" s="1126"/>
      <c r="W62" s="1126"/>
      <c r="X62" s="1126">
        <v>1</v>
      </c>
      <c r="Y62" s="1097">
        <f t="shared" si="1"/>
        <v>4</v>
      </c>
      <c r="Z62" s="1102"/>
      <c r="AA62" s="1102"/>
      <c r="AB62" s="1790"/>
      <c r="AC62" s="1842">
        <v>1</v>
      </c>
      <c r="AD62" s="1842">
        <v>1</v>
      </c>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row>
    <row r="63" spans="1:256" s="39" customFormat="1" ht="25.5">
      <c r="A63" s="2487"/>
      <c r="B63" s="2465"/>
      <c r="C63" s="2478" t="s">
        <v>520</v>
      </c>
      <c r="D63" s="1128" t="s">
        <v>519</v>
      </c>
      <c r="E63" s="1110" t="s">
        <v>518</v>
      </c>
      <c r="F63" s="1111">
        <v>1</v>
      </c>
      <c r="G63" s="1112" t="s">
        <v>517</v>
      </c>
      <c r="H63" s="1113" t="s">
        <v>478</v>
      </c>
      <c r="I63" s="1114">
        <f t="shared" si="2"/>
        <v>0.015384615384615385</v>
      </c>
      <c r="J63" s="1112" t="s">
        <v>516</v>
      </c>
      <c r="K63" s="1112">
        <v>42736</v>
      </c>
      <c r="L63" s="1112">
        <v>42766</v>
      </c>
      <c r="M63" s="1115">
        <v>1</v>
      </c>
      <c r="N63" s="1115"/>
      <c r="O63" s="1115"/>
      <c r="P63" s="1115"/>
      <c r="Q63" s="1115"/>
      <c r="R63" s="1115"/>
      <c r="S63" s="1115"/>
      <c r="T63" s="1115"/>
      <c r="U63" s="1115"/>
      <c r="V63" s="1115"/>
      <c r="W63" s="1115"/>
      <c r="X63" s="1115"/>
      <c r="Y63" s="1111">
        <f t="shared" si="1"/>
        <v>1</v>
      </c>
      <c r="Z63" s="1116"/>
      <c r="AA63" s="1116"/>
      <c r="AB63" s="1791"/>
      <c r="AC63" s="1842" t="s">
        <v>76</v>
      </c>
      <c r="AD63" s="1842">
        <v>1</v>
      </c>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row>
    <row r="64" spans="1:256" s="39" customFormat="1" ht="26.25" thickBot="1">
      <c r="A64" s="2487"/>
      <c r="B64" s="2465"/>
      <c r="C64" s="2481"/>
      <c r="D64" s="1129" t="s">
        <v>515</v>
      </c>
      <c r="E64" s="1118" t="s">
        <v>514</v>
      </c>
      <c r="F64" s="1119">
        <v>1</v>
      </c>
      <c r="G64" s="1120" t="s">
        <v>513</v>
      </c>
      <c r="H64" s="1121" t="s">
        <v>478</v>
      </c>
      <c r="I64" s="1122">
        <f t="shared" si="2"/>
        <v>0.015384615384615385</v>
      </c>
      <c r="J64" s="1120" t="s">
        <v>512</v>
      </c>
      <c r="K64" s="1120">
        <v>42736</v>
      </c>
      <c r="L64" s="1120">
        <v>42766</v>
      </c>
      <c r="M64" s="1123">
        <v>1</v>
      </c>
      <c r="N64" s="1123"/>
      <c r="O64" s="1123"/>
      <c r="P64" s="1123"/>
      <c r="Q64" s="1123"/>
      <c r="R64" s="1123"/>
      <c r="S64" s="1123"/>
      <c r="T64" s="1123"/>
      <c r="U64" s="1123"/>
      <c r="V64" s="1123"/>
      <c r="W64" s="1123"/>
      <c r="X64" s="1123"/>
      <c r="Y64" s="1119">
        <f t="shared" si="1"/>
        <v>1</v>
      </c>
      <c r="Z64" s="1124"/>
      <c r="AA64" s="1124"/>
      <c r="AB64" s="1792"/>
      <c r="AC64" s="1842" t="s">
        <v>76</v>
      </c>
      <c r="AD64" s="1842">
        <v>1</v>
      </c>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1:256" s="39" customFormat="1" ht="38.25">
      <c r="A65" s="2487"/>
      <c r="B65" s="2465"/>
      <c r="C65" s="2481"/>
      <c r="D65" s="1127" t="s">
        <v>511</v>
      </c>
      <c r="E65" s="1103" t="s">
        <v>162</v>
      </c>
      <c r="F65" s="1104">
        <v>12</v>
      </c>
      <c r="G65" s="1105" t="s">
        <v>510</v>
      </c>
      <c r="H65" s="270" t="s">
        <v>478</v>
      </c>
      <c r="I65" s="1106">
        <f t="shared" si="2"/>
        <v>0.015384615384615385</v>
      </c>
      <c r="J65" s="1105" t="s">
        <v>90</v>
      </c>
      <c r="K65" s="1105">
        <v>42736</v>
      </c>
      <c r="L65" s="1105">
        <v>43100</v>
      </c>
      <c r="M65" s="1107">
        <v>1</v>
      </c>
      <c r="N65" s="1107">
        <v>1</v>
      </c>
      <c r="O65" s="1107">
        <v>1</v>
      </c>
      <c r="P65" s="1107">
        <v>1</v>
      </c>
      <c r="Q65" s="1107">
        <v>1</v>
      </c>
      <c r="R65" s="1107">
        <v>1</v>
      </c>
      <c r="S65" s="1107">
        <v>1</v>
      </c>
      <c r="T65" s="1107">
        <v>1</v>
      </c>
      <c r="U65" s="1107">
        <v>1</v>
      </c>
      <c r="V65" s="1107">
        <v>1</v>
      </c>
      <c r="W65" s="1107">
        <v>1</v>
      </c>
      <c r="X65" s="1107">
        <v>1</v>
      </c>
      <c r="Y65" s="1104">
        <f t="shared" si="1"/>
        <v>12</v>
      </c>
      <c r="Z65" s="1108"/>
      <c r="AA65" s="1108"/>
      <c r="AB65" s="1793"/>
      <c r="AC65" s="1842">
        <v>1</v>
      </c>
      <c r="AD65" s="1842">
        <v>1</v>
      </c>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row>
    <row r="66" spans="1:256" s="39" customFormat="1" ht="38.25">
      <c r="A66" s="2487"/>
      <c r="B66" s="2465"/>
      <c r="C66" s="2481"/>
      <c r="D66" s="613" t="s">
        <v>509</v>
      </c>
      <c r="E66" s="604" t="s">
        <v>501</v>
      </c>
      <c r="F66" s="620">
        <v>2</v>
      </c>
      <c r="G66" s="262" t="s">
        <v>500</v>
      </c>
      <c r="H66" s="262" t="s">
        <v>478</v>
      </c>
      <c r="I66" s="623">
        <f t="shared" si="2"/>
        <v>0.015384615384615385</v>
      </c>
      <c r="J66" s="621" t="s">
        <v>90</v>
      </c>
      <c r="K66" s="621">
        <v>42767</v>
      </c>
      <c r="L66" s="621">
        <v>43100</v>
      </c>
      <c r="M66" s="625"/>
      <c r="N66" s="625">
        <v>1</v>
      </c>
      <c r="O66" s="625"/>
      <c r="P66" s="625"/>
      <c r="Q66" s="625"/>
      <c r="R66" s="625"/>
      <c r="S66" s="625"/>
      <c r="T66" s="625">
        <v>1</v>
      </c>
      <c r="U66" s="625"/>
      <c r="V66" s="625"/>
      <c r="W66" s="625"/>
      <c r="X66" s="625"/>
      <c r="Y66" s="620">
        <f t="shared" si="1"/>
        <v>2</v>
      </c>
      <c r="Z66" s="744"/>
      <c r="AA66" s="744"/>
      <c r="AB66" s="1788"/>
      <c r="AC66" s="1842" t="s">
        <v>76</v>
      </c>
      <c r="AD66" s="1842">
        <v>1</v>
      </c>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1:256" s="39" customFormat="1" ht="51">
      <c r="A67" s="2487"/>
      <c r="B67" s="2465"/>
      <c r="C67" s="2481"/>
      <c r="D67" s="613" t="s">
        <v>1645</v>
      </c>
      <c r="E67" s="604" t="s">
        <v>485</v>
      </c>
      <c r="F67" s="620">
        <v>6</v>
      </c>
      <c r="G67" s="621" t="s">
        <v>508</v>
      </c>
      <c r="H67" s="262" t="s">
        <v>478</v>
      </c>
      <c r="I67" s="623">
        <f t="shared" si="2"/>
        <v>0.015384615384615385</v>
      </c>
      <c r="J67" s="621" t="s">
        <v>507</v>
      </c>
      <c r="K67" s="621">
        <v>42795</v>
      </c>
      <c r="L67" s="621">
        <v>43100</v>
      </c>
      <c r="M67" s="625"/>
      <c r="N67" s="625">
        <v>1</v>
      </c>
      <c r="O67" s="625"/>
      <c r="P67" s="625">
        <v>1</v>
      </c>
      <c r="Q67" s="625"/>
      <c r="R67" s="625">
        <v>1</v>
      </c>
      <c r="S67" s="625"/>
      <c r="T67" s="625">
        <v>1</v>
      </c>
      <c r="U67" s="625"/>
      <c r="V67" s="625">
        <v>1</v>
      </c>
      <c r="W67" s="625"/>
      <c r="X67" s="625">
        <v>1</v>
      </c>
      <c r="Y67" s="620">
        <f t="shared" si="1"/>
        <v>6</v>
      </c>
      <c r="Z67" s="744"/>
      <c r="AA67" s="744"/>
      <c r="AB67" s="1788"/>
      <c r="AC67" s="1842">
        <v>1</v>
      </c>
      <c r="AD67" s="1842">
        <v>1</v>
      </c>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1:256" s="39" customFormat="1" ht="38.25">
      <c r="A68" s="2487"/>
      <c r="B68" s="2465"/>
      <c r="C68" s="2481"/>
      <c r="D68" s="613" t="s">
        <v>506</v>
      </c>
      <c r="E68" s="604" t="s">
        <v>501</v>
      </c>
      <c r="F68" s="620">
        <v>2</v>
      </c>
      <c r="G68" s="262" t="s">
        <v>500</v>
      </c>
      <c r="H68" s="262" t="s">
        <v>478</v>
      </c>
      <c r="I68" s="623">
        <f t="shared" si="2"/>
        <v>0.015384615384615385</v>
      </c>
      <c r="J68" s="621" t="s">
        <v>90</v>
      </c>
      <c r="K68" s="621">
        <v>42795</v>
      </c>
      <c r="L68" s="621">
        <v>43008</v>
      </c>
      <c r="M68" s="625"/>
      <c r="N68" s="625"/>
      <c r="O68" s="625">
        <v>1</v>
      </c>
      <c r="P68" s="625"/>
      <c r="Q68" s="625"/>
      <c r="R68" s="625"/>
      <c r="S68" s="625"/>
      <c r="T68" s="625"/>
      <c r="U68" s="625">
        <v>1</v>
      </c>
      <c r="V68" s="625"/>
      <c r="W68" s="625"/>
      <c r="X68" s="625"/>
      <c r="Y68" s="620">
        <f t="shared" si="1"/>
        <v>2</v>
      </c>
      <c r="Z68" s="744"/>
      <c r="AA68" s="744"/>
      <c r="AB68" s="1788"/>
      <c r="AC68" s="1842" t="s">
        <v>76</v>
      </c>
      <c r="AD68" s="1842">
        <v>1</v>
      </c>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1:256" s="39" customFormat="1" ht="25.5">
      <c r="A69" s="2487"/>
      <c r="B69" s="2465"/>
      <c r="C69" s="2481"/>
      <c r="D69" s="613" t="s">
        <v>505</v>
      </c>
      <c r="E69" s="604" t="s">
        <v>504</v>
      </c>
      <c r="F69" s="620">
        <v>12</v>
      </c>
      <c r="G69" s="621" t="s">
        <v>503</v>
      </c>
      <c r="H69" s="262" t="s">
        <v>478</v>
      </c>
      <c r="I69" s="623">
        <f t="shared" si="2"/>
        <v>0.015384615384615385</v>
      </c>
      <c r="J69" s="621" t="s">
        <v>90</v>
      </c>
      <c r="K69" s="621">
        <v>42736</v>
      </c>
      <c r="L69" s="621">
        <v>43100</v>
      </c>
      <c r="M69" s="625">
        <v>1</v>
      </c>
      <c r="N69" s="625">
        <v>1</v>
      </c>
      <c r="O69" s="625">
        <v>1</v>
      </c>
      <c r="P69" s="625">
        <v>1</v>
      </c>
      <c r="Q69" s="625">
        <v>1</v>
      </c>
      <c r="R69" s="625">
        <v>1</v>
      </c>
      <c r="S69" s="625">
        <v>1</v>
      </c>
      <c r="T69" s="625">
        <v>1</v>
      </c>
      <c r="U69" s="625">
        <v>1</v>
      </c>
      <c r="V69" s="625">
        <v>1</v>
      </c>
      <c r="W69" s="625">
        <v>1</v>
      </c>
      <c r="X69" s="625">
        <v>1</v>
      </c>
      <c r="Y69" s="620">
        <f t="shared" si="1"/>
        <v>12</v>
      </c>
      <c r="Z69" s="744"/>
      <c r="AA69" s="744"/>
      <c r="AB69" s="1788"/>
      <c r="AC69" s="1842">
        <v>1</v>
      </c>
      <c r="AD69" s="1842">
        <v>1</v>
      </c>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1:256" s="39" customFormat="1" ht="38.25">
      <c r="A70" s="2487"/>
      <c r="B70" s="2465"/>
      <c r="C70" s="2481"/>
      <c r="D70" s="613" t="s">
        <v>502</v>
      </c>
      <c r="E70" s="604" t="s">
        <v>501</v>
      </c>
      <c r="F70" s="620">
        <v>2</v>
      </c>
      <c r="G70" s="262" t="s">
        <v>500</v>
      </c>
      <c r="H70" s="262" t="s">
        <v>478</v>
      </c>
      <c r="I70" s="623">
        <f t="shared" si="2"/>
        <v>0.015384615384615385</v>
      </c>
      <c r="J70" s="621" t="s">
        <v>90</v>
      </c>
      <c r="K70" s="621">
        <v>42736</v>
      </c>
      <c r="L70" s="621">
        <v>42916</v>
      </c>
      <c r="M70" s="625">
        <v>1</v>
      </c>
      <c r="N70" s="625"/>
      <c r="O70" s="625"/>
      <c r="P70" s="625"/>
      <c r="Q70" s="625"/>
      <c r="R70" s="625">
        <v>1</v>
      </c>
      <c r="S70" s="625"/>
      <c r="T70" s="625"/>
      <c r="U70" s="625"/>
      <c r="V70" s="625"/>
      <c r="W70" s="625"/>
      <c r="X70" s="625"/>
      <c r="Y70" s="620">
        <f t="shared" si="1"/>
        <v>2</v>
      </c>
      <c r="Z70" s="744"/>
      <c r="AA70" s="744"/>
      <c r="AB70" s="1788"/>
      <c r="AC70" s="1842" t="s">
        <v>76</v>
      </c>
      <c r="AD70" s="1842">
        <v>1</v>
      </c>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1:256" s="39" customFormat="1" ht="25.5">
      <c r="A71" s="2487"/>
      <c r="B71" s="2465"/>
      <c r="C71" s="2481"/>
      <c r="D71" s="613" t="s">
        <v>499</v>
      </c>
      <c r="E71" s="604" t="s">
        <v>66</v>
      </c>
      <c r="F71" s="620">
        <v>1</v>
      </c>
      <c r="G71" s="621" t="s">
        <v>497</v>
      </c>
      <c r="H71" s="262" t="s">
        <v>478</v>
      </c>
      <c r="I71" s="623">
        <f t="shared" si="2"/>
        <v>0.015384615384615385</v>
      </c>
      <c r="J71" s="621" t="s">
        <v>324</v>
      </c>
      <c r="K71" s="621">
        <v>42767</v>
      </c>
      <c r="L71" s="621">
        <v>42794</v>
      </c>
      <c r="M71" s="625"/>
      <c r="N71" s="625">
        <v>1</v>
      </c>
      <c r="O71" s="625"/>
      <c r="P71" s="625"/>
      <c r="Q71" s="625"/>
      <c r="R71" s="625"/>
      <c r="S71" s="625"/>
      <c r="T71" s="625"/>
      <c r="U71" s="625"/>
      <c r="V71" s="625"/>
      <c r="W71" s="625"/>
      <c r="X71" s="625"/>
      <c r="Y71" s="620">
        <f t="shared" si="1"/>
        <v>1</v>
      </c>
      <c r="Z71" s="744"/>
      <c r="AA71" s="744"/>
      <c r="AB71" s="1788"/>
      <c r="AC71" s="1842" t="s">
        <v>76</v>
      </c>
      <c r="AD71" s="1842">
        <v>1</v>
      </c>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row>
    <row r="72" spans="1:256" s="39" customFormat="1" ht="25.5">
      <c r="A72" s="2487"/>
      <c r="B72" s="2465"/>
      <c r="C72" s="2481"/>
      <c r="D72" s="613" t="s">
        <v>498</v>
      </c>
      <c r="E72" s="604" t="s">
        <v>66</v>
      </c>
      <c r="F72" s="620">
        <v>1</v>
      </c>
      <c r="G72" s="621" t="s">
        <v>497</v>
      </c>
      <c r="H72" s="262" t="s">
        <v>478</v>
      </c>
      <c r="I72" s="623">
        <f t="shared" si="2"/>
        <v>0.015384615384615385</v>
      </c>
      <c r="J72" s="621" t="s">
        <v>496</v>
      </c>
      <c r="K72" s="621">
        <v>42795</v>
      </c>
      <c r="L72" s="621">
        <v>42825</v>
      </c>
      <c r="M72" s="625"/>
      <c r="N72" s="625"/>
      <c r="O72" s="625">
        <v>1</v>
      </c>
      <c r="P72" s="625"/>
      <c r="Q72" s="625"/>
      <c r="R72" s="625"/>
      <c r="S72" s="625"/>
      <c r="T72" s="625"/>
      <c r="U72" s="625"/>
      <c r="V72" s="625"/>
      <c r="W72" s="625"/>
      <c r="X72" s="625"/>
      <c r="Y72" s="620">
        <f t="shared" si="1"/>
        <v>1</v>
      </c>
      <c r="Z72" s="744"/>
      <c r="AA72" s="744"/>
      <c r="AB72" s="1788"/>
      <c r="AC72" s="1842" t="s">
        <v>76</v>
      </c>
      <c r="AD72" s="1842">
        <v>1</v>
      </c>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row>
    <row r="73" spans="1:256" s="39" customFormat="1" ht="25.5">
      <c r="A73" s="2487"/>
      <c r="B73" s="2465"/>
      <c r="C73" s="2481"/>
      <c r="D73" s="613" t="s">
        <v>495</v>
      </c>
      <c r="E73" s="604" t="s">
        <v>492</v>
      </c>
      <c r="F73" s="620">
        <v>1</v>
      </c>
      <c r="G73" s="621" t="s">
        <v>491</v>
      </c>
      <c r="H73" s="262" t="s">
        <v>478</v>
      </c>
      <c r="I73" s="623">
        <f t="shared" si="2"/>
        <v>0.015384615384615385</v>
      </c>
      <c r="J73" s="621" t="s">
        <v>494</v>
      </c>
      <c r="K73" s="621">
        <v>43009</v>
      </c>
      <c r="L73" s="621">
        <v>43039</v>
      </c>
      <c r="M73" s="625"/>
      <c r="N73" s="625"/>
      <c r="O73" s="625"/>
      <c r="P73" s="625"/>
      <c r="Q73" s="625"/>
      <c r="R73" s="625"/>
      <c r="S73" s="625"/>
      <c r="T73" s="625"/>
      <c r="U73" s="625"/>
      <c r="V73" s="625">
        <v>1</v>
      </c>
      <c r="W73" s="625"/>
      <c r="X73" s="625"/>
      <c r="Y73" s="620">
        <f t="shared" si="1"/>
        <v>1</v>
      </c>
      <c r="Z73" s="744"/>
      <c r="AA73" s="744"/>
      <c r="AB73" s="1788"/>
      <c r="AC73" s="1842" t="s">
        <v>76</v>
      </c>
      <c r="AD73" s="1842">
        <v>1</v>
      </c>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row>
    <row r="74" spans="1:256" s="39" customFormat="1" ht="25.5">
      <c r="A74" s="2487"/>
      <c r="B74" s="2465"/>
      <c r="C74" s="2481"/>
      <c r="D74" s="613" t="s">
        <v>493</v>
      </c>
      <c r="E74" s="604" t="s">
        <v>492</v>
      </c>
      <c r="F74" s="620">
        <v>1</v>
      </c>
      <c r="G74" s="621" t="s">
        <v>491</v>
      </c>
      <c r="H74" s="262" t="s">
        <v>478</v>
      </c>
      <c r="I74" s="623">
        <f t="shared" si="2"/>
        <v>0.015384615384615385</v>
      </c>
      <c r="J74" s="621" t="s">
        <v>490</v>
      </c>
      <c r="K74" s="621">
        <v>43009</v>
      </c>
      <c r="L74" s="621">
        <v>43069</v>
      </c>
      <c r="M74" s="625"/>
      <c r="N74" s="625"/>
      <c r="O74" s="625"/>
      <c r="P74" s="625"/>
      <c r="Q74" s="625"/>
      <c r="R74" s="625"/>
      <c r="S74" s="625"/>
      <c r="T74" s="625"/>
      <c r="U74" s="625"/>
      <c r="V74" s="625"/>
      <c r="W74" s="625">
        <v>1</v>
      </c>
      <c r="X74" s="625"/>
      <c r="Y74" s="620">
        <f t="shared" si="1"/>
        <v>1</v>
      </c>
      <c r="Z74" s="744">
        <v>15000000</v>
      </c>
      <c r="AA74" s="2467">
        <v>60000000</v>
      </c>
      <c r="AB74" s="1788" t="s">
        <v>482</v>
      </c>
      <c r="AC74" s="1842">
        <v>1</v>
      </c>
      <c r="AD74" s="1842">
        <v>1</v>
      </c>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row>
    <row r="75" spans="1:256" s="39" customFormat="1" ht="25.5">
      <c r="A75" s="2487"/>
      <c r="B75" s="2465"/>
      <c r="C75" s="2481"/>
      <c r="D75" s="613" t="s">
        <v>489</v>
      </c>
      <c r="E75" s="604" t="s">
        <v>487</v>
      </c>
      <c r="F75" s="620">
        <v>1</v>
      </c>
      <c r="G75" s="621" t="s">
        <v>488</v>
      </c>
      <c r="H75" s="262" t="s">
        <v>478</v>
      </c>
      <c r="I75" s="623">
        <f t="shared" si="2"/>
        <v>0.015384615384615385</v>
      </c>
      <c r="J75" s="621" t="s">
        <v>487</v>
      </c>
      <c r="K75" s="621">
        <v>43070</v>
      </c>
      <c r="L75" s="621">
        <v>43100</v>
      </c>
      <c r="M75" s="625"/>
      <c r="N75" s="625"/>
      <c r="O75" s="625"/>
      <c r="P75" s="625"/>
      <c r="Q75" s="625"/>
      <c r="R75" s="625"/>
      <c r="S75" s="625"/>
      <c r="T75" s="625"/>
      <c r="U75" s="625"/>
      <c r="V75" s="625"/>
      <c r="W75" s="625"/>
      <c r="X75" s="625">
        <v>1</v>
      </c>
      <c r="Y75" s="620">
        <f t="shared" si="1"/>
        <v>1</v>
      </c>
      <c r="Z75" s="744"/>
      <c r="AA75" s="2467"/>
      <c r="AB75" s="1788"/>
      <c r="AC75" s="1842">
        <v>1</v>
      </c>
      <c r="AD75" s="1842">
        <v>1</v>
      </c>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row>
    <row r="76" spans="1:256" s="39" customFormat="1" ht="25.5">
      <c r="A76" s="2487"/>
      <c r="B76" s="2465"/>
      <c r="C76" s="2481"/>
      <c r="D76" s="613" t="s">
        <v>486</v>
      </c>
      <c r="E76" s="604" t="s">
        <v>485</v>
      </c>
      <c r="F76" s="620">
        <v>4</v>
      </c>
      <c r="G76" s="621" t="s">
        <v>484</v>
      </c>
      <c r="H76" s="262" t="s">
        <v>478</v>
      </c>
      <c r="I76" s="623">
        <f t="shared" si="2"/>
        <v>0.015384615384615385</v>
      </c>
      <c r="J76" s="621" t="s">
        <v>483</v>
      </c>
      <c r="K76" s="621">
        <v>42795</v>
      </c>
      <c r="L76" s="621">
        <v>43100</v>
      </c>
      <c r="M76" s="625"/>
      <c r="N76" s="625"/>
      <c r="O76" s="625">
        <v>1</v>
      </c>
      <c r="P76" s="625"/>
      <c r="Q76" s="625"/>
      <c r="R76" s="625">
        <v>1</v>
      </c>
      <c r="S76" s="625"/>
      <c r="T76" s="625"/>
      <c r="U76" s="625">
        <v>1</v>
      </c>
      <c r="V76" s="625"/>
      <c r="W76" s="625"/>
      <c r="X76" s="625">
        <v>1</v>
      </c>
      <c r="Y76" s="620">
        <f t="shared" si="1"/>
        <v>4</v>
      </c>
      <c r="Z76" s="744">
        <v>40000000</v>
      </c>
      <c r="AA76" s="2467"/>
      <c r="AB76" s="1788" t="s">
        <v>482</v>
      </c>
      <c r="AC76" s="1842">
        <v>1</v>
      </c>
      <c r="AD76" s="1842">
        <v>1</v>
      </c>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row>
    <row r="77" spans="1:256" s="39" customFormat="1" ht="39" thickBot="1">
      <c r="A77" s="2488"/>
      <c r="B77" s="2466"/>
      <c r="C77" s="2479"/>
      <c r="D77" s="613" t="s">
        <v>481</v>
      </c>
      <c r="E77" s="604" t="s">
        <v>480</v>
      </c>
      <c r="F77" s="620">
        <v>12</v>
      </c>
      <c r="G77" s="621" t="s">
        <v>479</v>
      </c>
      <c r="H77" s="262" t="s">
        <v>478</v>
      </c>
      <c r="I77" s="623">
        <f t="shared" si="2"/>
        <v>0.015384615384615385</v>
      </c>
      <c r="J77" s="621" t="s">
        <v>477</v>
      </c>
      <c r="K77" s="621">
        <v>42736</v>
      </c>
      <c r="L77" s="621">
        <v>43100</v>
      </c>
      <c r="M77" s="625">
        <v>1</v>
      </c>
      <c r="N77" s="625">
        <v>1</v>
      </c>
      <c r="O77" s="625">
        <v>1</v>
      </c>
      <c r="P77" s="625">
        <v>1</v>
      </c>
      <c r="Q77" s="625">
        <v>1</v>
      </c>
      <c r="R77" s="625">
        <v>1</v>
      </c>
      <c r="S77" s="625">
        <v>1</v>
      </c>
      <c r="T77" s="625">
        <v>1</v>
      </c>
      <c r="U77" s="625">
        <v>1</v>
      </c>
      <c r="V77" s="625">
        <v>1</v>
      </c>
      <c r="W77" s="625">
        <v>1</v>
      </c>
      <c r="X77" s="625">
        <v>1</v>
      </c>
      <c r="Y77" s="620">
        <f t="shared" si="1"/>
        <v>12</v>
      </c>
      <c r="Z77" s="744"/>
      <c r="AA77" s="744"/>
      <c r="AB77" s="1788"/>
      <c r="AC77" s="1842">
        <v>1</v>
      </c>
      <c r="AD77" s="1842">
        <v>1</v>
      </c>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row>
    <row r="78" spans="1:256" s="29" customFormat="1" ht="18.75" thickBot="1">
      <c r="A78" s="2458" t="s">
        <v>473</v>
      </c>
      <c r="B78" s="2459"/>
      <c r="C78" s="2483"/>
      <c r="D78" s="743"/>
      <c r="E78" s="765"/>
      <c r="F78" s="766"/>
      <c r="G78" s="2483"/>
      <c r="H78" s="2483"/>
      <c r="I78" s="767">
        <v>1</v>
      </c>
      <c r="J78" s="767"/>
      <c r="K78" s="766"/>
      <c r="L78" s="766"/>
      <c r="M78" s="768"/>
      <c r="N78" s="768"/>
      <c r="O78" s="768"/>
      <c r="P78" s="768"/>
      <c r="Q78" s="768"/>
      <c r="R78" s="768"/>
      <c r="S78" s="768"/>
      <c r="T78" s="768"/>
      <c r="U78" s="768"/>
      <c r="V78" s="768"/>
      <c r="W78" s="768"/>
      <c r="X78" s="768"/>
      <c r="Y78" s="768"/>
      <c r="Z78" s="769">
        <f>SUM(Z16:Z77)</f>
        <v>595000000</v>
      </c>
      <c r="AA78" s="769">
        <f>+AA74+AA59+AA49</f>
        <v>305000000</v>
      </c>
      <c r="AB78" s="770"/>
      <c r="AC78" s="1864">
        <f>AVERAGE(AC16:AC77)</f>
        <v>1</v>
      </c>
      <c r="AD78" s="1864">
        <f>AVERAGE(AD16:AD77)</f>
        <v>1</v>
      </c>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pans="1:256" s="29" customFormat="1" ht="21" thickBot="1">
      <c r="A79" s="2453" t="s">
        <v>83</v>
      </c>
      <c r="B79" s="2454"/>
      <c r="C79" s="2454"/>
      <c r="D79" s="745"/>
      <c r="E79" s="771"/>
      <c r="F79" s="772"/>
      <c r="G79" s="772"/>
      <c r="H79" s="772"/>
      <c r="I79" s="773">
        <f>SUM(I16:I77)</f>
        <v>0.9538461538461522</v>
      </c>
      <c r="J79" s="772"/>
      <c r="K79" s="772"/>
      <c r="L79" s="772"/>
      <c r="M79" s="774"/>
      <c r="N79" s="774"/>
      <c r="O79" s="774"/>
      <c r="P79" s="774"/>
      <c r="Q79" s="774"/>
      <c r="R79" s="774"/>
      <c r="S79" s="774"/>
      <c r="T79" s="774"/>
      <c r="U79" s="774"/>
      <c r="V79" s="774"/>
      <c r="W79" s="774"/>
      <c r="X79" s="774"/>
      <c r="Y79" s="774"/>
      <c r="Z79" s="775">
        <f>Z78</f>
        <v>595000000</v>
      </c>
      <c r="AA79" s="775">
        <f>+AA78</f>
        <v>305000000</v>
      </c>
      <c r="AB79" s="776"/>
      <c r="AC79" s="1865">
        <v>1</v>
      </c>
      <c r="AD79" s="1866">
        <f>AVERAGE(AD78)</f>
        <v>1</v>
      </c>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pans="1:207" s="30" customFormat="1" ht="13.5" thickBot="1">
      <c r="A80" s="777"/>
      <c r="B80" s="34"/>
      <c r="C80" s="34"/>
      <c r="D80" s="34"/>
      <c r="E80" s="34"/>
      <c r="F80" s="38"/>
      <c r="G80" s="37">
        <v>0.015873015873015872</v>
      </c>
      <c r="H80" s="34"/>
      <c r="I80" s="37"/>
      <c r="J80" s="34"/>
      <c r="K80" s="34"/>
      <c r="L80" s="34"/>
      <c r="M80" s="36"/>
      <c r="N80" s="36"/>
      <c r="O80" s="36"/>
      <c r="P80" s="36"/>
      <c r="Q80" s="36"/>
      <c r="R80" s="36"/>
      <c r="S80" s="36"/>
      <c r="T80" s="36"/>
      <c r="U80" s="36"/>
      <c r="V80" s="36"/>
      <c r="W80" s="36"/>
      <c r="X80" s="36"/>
      <c r="Y80" s="36"/>
      <c r="Z80" s="35"/>
      <c r="AA80" s="35"/>
      <c r="AB80" s="778"/>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row>
    <row r="81" spans="1:256" s="29" customFormat="1" ht="13.5" thickBot="1">
      <c r="A81" s="2455" t="s">
        <v>7</v>
      </c>
      <c r="B81" s="2456"/>
      <c r="C81" s="2457"/>
      <c r="D81" s="1436"/>
      <c r="E81" s="1436"/>
      <c r="F81" s="1436"/>
      <c r="G81" s="1436"/>
      <c r="H81" s="1436"/>
      <c r="I81" s="1436"/>
      <c r="J81" s="1436"/>
      <c r="K81" s="1436"/>
      <c r="L81" s="1436"/>
      <c r="M81" s="1436"/>
      <c r="N81" s="1436"/>
      <c r="O81" s="1436"/>
      <c r="P81" s="1436"/>
      <c r="Q81" s="1436"/>
      <c r="R81" s="1436"/>
      <c r="S81" s="1436"/>
      <c r="T81" s="1436"/>
      <c r="U81" s="1436"/>
      <c r="V81" s="1436"/>
      <c r="W81" s="1436"/>
      <c r="X81" s="1436"/>
      <c r="Y81" s="1436"/>
      <c r="Z81" s="1436"/>
      <c r="AA81" s="1436"/>
      <c r="AB81" s="1437"/>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row>
    <row r="82" spans="1:256" ht="13.5" thickBot="1">
      <c r="A82" s="779"/>
      <c r="B82" s="125"/>
      <c r="C82" s="125"/>
      <c r="D82" s="125"/>
      <c r="E82" s="125"/>
      <c r="F82" s="780"/>
      <c r="G82" s="125"/>
      <c r="H82" s="125"/>
      <c r="I82" s="125"/>
      <c r="J82" s="125"/>
      <c r="K82" s="11"/>
      <c r="L82" s="11"/>
      <c r="M82" s="11"/>
      <c r="N82" s="11"/>
      <c r="O82" s="11"/>
      <c r="P82" s="11"/>
      <c r="Q82" s="11"/>
      <c r="R82" s="11"/>
      <c r="S82" s="11"/>
      <c r="T82" s="11"/>
      <c r="U82" s="11"/>
      <c r="V82" s="11"/>
      <c r="W82" s="11"/>
      <c r="X82" s="11"/>
      <c r="Y82" s="11"/>
      <c r="Z82" s="11"/>
      <c r="AA82" s="11"/>
      <c r="AB82" s="781"/>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row>
    <row r="83" spans="1:256" ht="36.75" thickBot="1">
      <c r="A83" s="763" t="s">
        <v>9</v>
      </c>
      <c r="B83" s="763" t="s">
        <v>475</v>
      </c>
      <c r="C83" s="553" t="s">
        <v>11</v>
      </c>
      <c r="D83" s="124"/>
      <c r="E83" s="764" t="s">
        <v>13</v>
      </c>
      <c r="F83" s="595" t="s">
        <v>14</v>
      </c>
      <c r="G83" s="553" t="s">
        <v>15</v>
      </c>
      <c r="H83" s="553" t="s">
        <v>16</v>
      </c>
      <c r="I83" s="554" t="s">
        <v>17</v>
      </c>
      <c r="J83" s="553" t="s">
        <v>86</v>
      </c>
      <c r="K83" s="553" t="s">
        <v>19</v>
      </c>
      <c r="L83" s="553" t="s">
        <v>20</v>
      </c>
      <c r="M83" s="553" t="s">
        <v>21</v>
      </c>
      <c r="N83" s="553" t="s">
        <v>22</v>
      </c>
      <c r="O83" s="553" t="s">
        <v>23</v>
      </c>
      <c r="P83" s="553" t="s">
        <v>24</v>
      </c>
      <c r="Q83" s="553" t="s">
        <v>25</v>
      </c>
      <c r="R83" s="553" t="s">
        <v>26</v>
      </c>
      <c r="S83" s="553" t="s">
        <v>27</v>
      </c>
      <c r="T83" s="553" t="s">
        <v>28</v>
      </c>
      <c r="U83" s="553" t="s">
        <v>29</v>
      </c>
      <c r="V83" s="553" t="s">
        <v>30</v>
      </c>
      <c r="W83" s="553" t="s">
        <v>31</v>
      </c>
      <c r="X83" s="553" t="s">
        <v>32</v>
      </c>
      <c r="Y83" s="553" t="s">
        <v>33</v>
      </c>
      <c r="Z83" s="553" t="s">
        <v>34</v>
      </c>
      <c r="AA83" s="553"/>
      <c r="AB83" s="553" t="s">
        <v>87</v>
      </c>
      <c r="AC83" s="1867" t="s">
        <v>1774</v>
      </c>
      <c r="AD83" s="1867" t="s">
        <v>1775</v>
      </c>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row>
    <row r="84" spans="1:256" s="29" customFormat="1" ht="95.25" customHeight="1" thickBot="1">
      <c r="A84" s="631">
        <v>2</v>
      </c>
      <c r="B84" s="617" t="s">
        <v>93</v>
      </c>
      <c r="C84" s="630" t="s">
        <v>94</v>
      </c>
      <c r="D84" s="1439" t="s">
        <v>1716</v>
      </c>
      <c r="E84" s="540" t="s">
        <v>1720</v>
      </c>
      <c r="F84" s="541">
        <v>2</v>
      </c>
      <c r="G84" s="1434" t="s">
        <v>1725</v>
      </c>
      <c r="H84" s="1440" t="s">
        <v>476</v>
      </c>
      <c r="I84" s="548">
        <v>1</v>
      </c>
      <c r="J84" s="1440" t="s">
        <v>1718</v>
      </c>
      <c r="K84" s="1441">
        <v>42736</v>
      </c>
      <c r="L84" s="1441">
        <v>43100</v>
      </c>
      <c r="M84" s="1277"/>
      <c r="N84" s="1277"/>
      <c r="O84" s="1277">
        <v>2</v>
      </c>
      <c r="P84" s="1277"/>
      <c r="Q84" s="1277"/>
      <c r="R84" s="1277"/>
      <c r="S84" s="1277"/>
      <c r="T84" s="1277"/>
      <c r="U84" s="1277"/>
      <c r="V84" s="1277"/>
      <c r="W84" s="1277"/>
      <c r="X84" s="1277"/>
      <c r="Y84" s="547">
        <f>SUM(M84:W84)</f>
        <v>2</v>
      </c>
      <c r="Z84" s="744"/>
      <c r="AA84" s="1435"/>
      <c r="AB84" s="1788" t="s">
        <v>76</v>
      </c>
      <c r="AC84" s="1842">
        <v>1</v>
      </c>
      <c r="AD84" s="1842">
        <v>1</v>
      </c>
      <c r="AE84" s="1449"/>
      <c r="AF84" s="1449"/>
      <c r="AG84" s="1449"/>
      <c r="AH84" s="1449"/>
      <c r="AI84" s="1449"/>
      <c r="AJ84" s="1449"/>
      <c r="AK84" s="1449"/>
      <c r="AL84" s="1449"/>
      <c r="AM84" s="1449"/>
      <c r="AN84" s="1449"/>
      <c r="AO84" s="1449"/>
      <c r="AP84" s="1449"/>
      <c r="AQ84" s="1449"/>
      <c r="AR84" s="1449"/>
      <c r="AS84" s="1449"/>
      <c r="AT84" s="1449"/>
      <c r="AU84" s="1449"/>
      <c r="AV84" s="1449"/>
      <c r="AW84" s="1449"/>
      <c r="AX84" s="1449"/>
      <c r="AY84" s="1449"/>
      <c r="AZ84" s="1449"/>
      <c r="BA84" s="1449"/>
      <c r="BB84" s="1449"/>
      <c r="BC84" s="1449"/>
      <c r="BD84" s="1449"/>
      <c r="BE84" s="1449"/>
      <c r="BF84" s="1449"/>
      <c r="BG84" s="1449"/>
      <c r="BH84" s="1449"/>
      <c r="BI84" s="1449"/>
      <c r="BJ84" s="1449"/>
      <c r="BK84" s="1449"/>
      <c r="BL84" s="1449"/>
      <c r="BM84" s="1449"/>
      <c r="BN84" s="1449"/>
      <c r="BO84" s="1449"/>
      <c r="BP84" s="1449"/>
      <c r="BQ84" s="1449"/>
      <c r="BR84" s="1449"/>
      <c r="BS84" s="1449"/>
      <c r="BT84" s="1449"/>
      <c r="BU84" s="1449"/>
      <c r="BV84" s="1449"/>
      <c r="BW84" s="1449"/>
      <c r="BX84" s="1449"/>
      <c r="BY84" s="1449"/>
      <c r="BZ84" s="1449"/>
      <c r="CA84" s="1449"/>
      <c r="CB84" s="1449"/>
      <c r="CC84" s="1449"/>
      <c r="CD84" s="1449"/>
      <c r="CE84" s="1449"/>
      <c r="CF84" s="1449"/>
      <c r="CG84" s="1449"/>
      <c r="CH84" s="1449"/>
      <c r="CI84" s="1449"/>
      <c r="CJ84" s="1449"/>
      <c r="CK84" s="1449"/>
      <c r="CL84" s="1449"/>
      <c r="CM84" s="1449"/>
      <c r="CN84" s="1449"/>
      <c r="CO84" s="1449"/>
      <c r="CP84" s="1449"/>
      <c r="CQ84" s="1449"/>
      <c r="CR84" s="1449"/>
      <c r="CS84" s="1449"/>
      <c r="CT84" s="1449"/>
      <c r="CU84" s="1449"/>
      <c r="CV84" s="1449"/>
      <c r="CW84" s="1449"/>
      <c r="CX84" s="1449"/>
      <c r="CY84" s="1449"/>
      <c r="CZ84" s="1449"/>
      <c r="DA84" s="1449"/>
      <c r="DB84" s="1449"/>
      <c r="DC84" s="1449"/>
      <c r="DD84" s="1449"/>
      <c r="DE84" s="1449"/>
      <c r="DF84" s="1449"/>
      <c r="DG84" s="1449"/>
      <c r="DH84" s="1449"/>
      <c r="DI84" s="1449"/>
      <c r="DJ84" s="1449"/>
      <c r="DK84" s="1449"/>
      <c r="DL84" s="1449"/>
      <c r="DM84" s="1449"/>
      <c r="DN84" s="1449"/>
      <c r="DO84" s="1449"/>
      <c r="DP84" s="1449"/>
      <c r="DQ84" s="1449"/>
      <c r="DR84" s="1449"/>
      <c r="DS84" s="1449"/>
      <c r="DT84" s="1449"/>
      <c r="DU84" s="1449"/>
      <c r="DV84" s="1449"/>
      <c r="DW84" s="1449"/>
      <c r="DX84" s="1449"/>
      <c r="DY84" s="1449"/>
      <c r="DZ84" s="1449"/>
      <c r="EA84" s="1449"/>
      <c r="EB84" s="31"/>
      <c r="EC84" s="31"/>
      <c r="ED84" s="31"/>
      <c r="EE84" s="31"/>
      <c r="EF84" s="31"/>
      <c r="EG84" s="31"/>
      <c r="EH84" s="31"/>
      <c r="EI84" s="31"/>
      <c r="EJ84" s="31"/>
      <c r="EK84" s="31"/>
      <c r="EL84" s="31"/>
      <c r="EM84" s="31"/>
      <c r="EN84" s="31"/>
      <c r="EO84" s="1449"/>
      <c r="EP84" s="1449"/>
      <c r="EQ84" s="1449"/>
      <c r="ER84" s="1449"/>
      <c r="ES84" s="31"/>
      <c r="ET84" s="31"/>
      <c r="EU84" s="31"/>
      <c r="EV84" s="1449"/>
      <c r="EW84" s="31"/>
      <c r="EX84" s="1449"/>
      <c r="EY84" s="31"/>
      <c r="EZ84" s="1449"/>
      <c r="FA84" s="31"/>
      <c r="FB84" s="31"/>
      <c r="FC84" s="31"/>
      <c r="FD84" s="31"/>
      <c r="FE84" s="31"/>
      <c r="FF84" s="31"/>
      <c r="FG84" s="1449"/>
      <c r="FH84" s="1449"/>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1449"/>
      <c r="GL84" s="1449"/>
      <c r="GM84" s="1449"/>
      <c r="GN84" s="1449"/>
      <c r="GO84" s="1449"/>
      <c r="GP84" s="1449"/>
      <c r="GQ84" s="1449"/>
      <c r="GR84" s="1449"/>
      <c r="GS84" s="1449"/>
      <c r="GT84" s="1449"/>
      <c r="GU84" s="1449"/>
      <c r="GV84" s="1449"/>
      <c r="GW84" s="1449"/>
      <c r="GX84" s="1449"/>
      <c r="GY84" s="1449"/>
      <c r="GZ84" s="1451"/>
      <c r="HA84" s="1451"/>
      <c r="HB84" s="1451"/>
      <c r="HC84" s="1451"/>
      <c r="HD84" s="1451"/>
      <c r="HE84" s="1451"/>
      <c r="HF84" s="1451"/>
      <c r="HG84" s="1451"/>
      <c r="HH84" s="1451"/>
      <c r="HI84" s="1451"/>
      <c r="HJ84" s="1451"/>
      <c r="HK84" s="1451"/>
      <c r="HL84" s="1451"/>
      <c r="HM84" s="1451"/>
      <c r="HN84" s="1451"/>
      <c r="HO84" s="1451"/>
      <c r="HP84" s="1451"/>
      <c r="HQ84" s="1451"/>
      <c r="HR84" s="1451"/>
      <c r="HS84" s="1451"/>
      <c r="HT84" s="1451"/>
      <c r="HU84" s="1451"/>
      <c r="HV84" s="1451"/>
      <c r="HW84" s="1451"/>
      <c r="HX84" s="1451"/>
      <c r="HY84" s="1451"/>
      <c r="HZ84" s="1451"/>
      <c r="IA84" s="1451"/>
      <c r="IB84" s="1451"/>
      <c r="IC84" s="1451"/>
      <c r="ID84" s="1451"/>
      <c r="IE84" s="1451"/>
      <c r="IF84" s="1451"/>
      <c r="IG84" s="1451"/>
      <c r="IH84" s="1451"/>
      <c r="II84" s="1451"/>
      <c r="IJ84" s="1451"/>
      <c r="IK84" s="1451"/>
      <c r="IL84" s="1451"/>
      <c r="IM84" s="1451"/>
      <c r="IN84" s="1451"/>
      <c r="IO84" s="1451"/>
      <c r="IP84" s="1451"/>
      <c r="IQ84" s="1451"/>
      <c r="IR84" s="1451"/>
      <c r="IS84" s="1451"/>
      <c r="IT84" s="1451"/>
      <c r="IU84" s="1451"/>
      <c r="IV84" s="1451"/>
    </row>
    <row r="85" spans="1:256" s="29" customFormat="1" ht="16.5" customHeight="1" thickBot="1">
      <c r="A85" s="2460" t="s">
        <v>473</v>
      </c>
      <c r="B85" s="2461"/>
      <c r="C85" s="2462"/>
      <c r="D85" s="1438"/>
      <c r="E85" s="1316"/>
      <c r="F85" s="1438"/>
      <c r="G85" s="2463"/>
      <c r="H85" s="2463"/>
      <c r="I85" s="1445">
        <v>1</v>
      </c>
      <c r="J85" s="1445"/>
      <c r="K85" s="1438"/>
      <c r="L85" s="1438"/>
      <c r="M85" s="1446"/>
      <c r="N85" s="1446"/>
      <c r="O85" s="1446"/>
      <c r="P85" s="1446"/>
      <c r="Q85" s="1446"/>
      <c r="R85" s="1446"/>
      <c r="S85" s="1446"/>
      <c r="T85" s="1446"/>
      <c r="U85" s="1446"/>
      <c r="V85" s="1446"/>
      <c r="W85" s="1446"/>
      <c r="X85" s="1446"/>
      <c r="Y85" s="1446"/>
      <c r="Z85" s="619">
        <v>0</v>
      </c>
      <c r="AA85" s="1447"/>
      <c r="AB85" s="1448"/>
      <c r="AC85" s="1868">
        <f>AVERAGE(AC84)</f>
        <v>1</v>
      </c>
      <c r="AD85" s="1868">
        <f>AVERAGE(AD84)</f>
        <v>1</v>
      </c>
      <c r="AE85" s="1449"/>
      <c r="AF85" s="1449"/>
      <c r="AG85" s="1449"/>
      <c r="AH85" s="1449"/>
      <c r="AI85" s="1449"/>
      <c r="AJ85" s="1449"/>
      <c r="AK85" s="1449"/>
      <c r="AL85" s="1449"/>
      <c r="AM85" s="1449"/>
      <c r="AN85" s="1449"/>
      <c r="AO85" s="1449"/>
      <c r="AP85" s="1449"/>
      <c r="AQ85" s="1449"/>
      <c r="AR85" s="1449"/>
      <c r="AS85" s="1449"/>
      <c r="AT85" s="1449"/>
      <c r="AU85" s="1449"/>
      <c r="AV85" s="1449"/>
      <c r="AW85" s="1449"/>
      <c r="AX85" s="1449"/>
      <c r="AY85" s="1449"/>
      <c r="AZ85" s="1449"/>
      <c r="BA85" s="1449"/>
      <c r="BB85" s="1449"/>
      <c r="BC85" s="1449"/>
      <c r="BD85" s="1449"/>
      <c r="BE85" s="1449"/>
      <c r="BF85" s="1449"/>
      <c r="BG85" s="1449"/>
      <c r="BH85" s="1449"/>
      <c r="BI85" s="1449"/>
      <c r="BJ85" s="1449"/>
      <c r="BK85" s="1449"/>
      <c r="BL85" s="1449"/>
      <c r="BM85" s="1449"/>
      <c r="BN85" s="1449"/>
      <c r="BO85" s="1449"/>
      <c r="BP85" s="1449"/>
      <c r="BQ85" s="1449"/>
      <c r="BR85" s="1449"/>
      <c r="BS85" s="1449"/>
      <c r="BT85" s="1449"/>
      <c r="BU85" s="1449"/>
      <c r="BV85" s="1449"/>
      <c r="BW85" s="1449"/>
      <c r="BX85" s="1449"/>
      <c r="BY85" s="1449"/>
      <c r="BZ85" s="1449"/>
      <c r="CA85" s="1449"/>
      <c r="CB85" s="1449"/>
      <c r="CC85" s="1449"/>
      <c r="CD85" s="1449"/>
      <c r="CE85" s="1449"/>
      <c r="CF85" s="1449"/>
      <c r="CG85" s="1449"/>
      <c r="CH85" s="1449"/>
      <c r="CI85" s="1449"/>
      <c r="CJ85" s="1449"/>
      <c r="CK85" s="1449"/>
      <c r="CL85" s="1449"/>
      <c r="CM85" s="1449"/>
      <c r="CN85" s="1449"/>
      <c r="CO85" s="1449"/>
      <c r="CP85" s="1449"/>
      <c r="CQ85" s="1449"/>
      <c r="CR85" s="1449"/>
      <c r="CS85" s="1449"/>
      <c r="CT85" s="1449"/>
      <c r="CU85" s="1449"/>
      <c r="CV85" s="1449"/>
      <c r="CW85" s="1449"/>
      <c r="CX85" s="1449"/>
      <c r="CY85" s="1449"/>
      <c r="CZ85" s="1449"/>
      <c r="DA85" s="1449"/>
      <c r="DB85" s="1449"/>
      <c r="DC85" s="1449"/>
      <c r="DD85" s="1449"/>
      <c r="DE85" s="1449"/>
      <c r="DF85" s="1449"/>
      <c r="DG85" s="1449"/>
      <c r="DH85" s="1449"/>
      <c r="DI85" s="1449"/>
      <c r="DJ85" s="1449"/>
      <c r="DK85" s="1449"/>
      <c r="DL85" s="1449"/>
      <c r="DM85" s="1449"/>
      <c r="DN85" s="1449"/>
      <c r="DO85" s="1449"/>
      <c r="DP85" s="1449"/>
      <c r="DQ85" s="1449"/>
      <c r="DR85" s="1449"/>
      <c r="DS85" s="1449"/>
      <c r="DT85" s="1449"/>
      <c r="DU85" s="1449"/>
      <c r="DV85" s="1449"/>
      <c r="DW85" s="1449"/>
      <c r="DX85" s="1449"/>
      <c r="DY85" s="1449"/>
      <c r="DZ85" s="1449"/>
      <c r="EA85" s="1449"/>
      <c r="EB85" s="31"/>
      <c r="EC85" s="31"/>
      <c r="ED85" s="31"/>
      <c r="EE85" s="31"/>
      <c r="EF85" s="31"/>
      <c r="EG85" s="31"/>
      <c r="EH85" s="31"/>
      <c r="EI85" s="31"/>
      <c r="EJ85" s="31"/>
      <c r="EK85" s="31"/>
      <c r="EL85" s="31"/>
      <c r="EM85" s="31"/>
      <c r="EN85" s="31"/>
      <c r="EO85" s="1449"/>
      <c r="EP85" s="1449"/>
      <c r="EQ85" s="1449"/>
      <c r="ER85" s="1449"/>
      <c r="ES85" s="31"/>
      <c r="ET85" s="31"/>
      <c r="EU85" s="31"/>
      <c r="EV85" s="1449"/>
      <c r="EW85" s="31"/>
      <c r="EX85" s="1449"/>
      <c r="EY85" s="31"/>
      <c r="EZ85" s="1449"/>
      <c r="FA85" s="31"/>
      <c r="FB85" s="31"/>
      <c r="FC85" s="31"/>
      <c r="FD85" s="31"/>
      <c r="FE85" s="31"/>
      <c r="FF85" s="31"/>
      <c r="FG85" s="1449"/>
      <c r="FH85" s="1449"/>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1449"/>
      <c r="GL85" s="1449"/>
      <c r="GM85" s="1449"/>
      <c r="GN85" s="1449"/>
      <c r="GO85" s="1449"/>
      <c r="GP85" s="1449"/>
      <c r="GQ85" s="1449"/>
      <c r="GR85" s="1449"/>
      <c r="GS85" s="1449"/>
      <c r="GT85" s="1449"/>
      <c r="GU85" s="1449"/>
      <c r="GV85" s="1449"/>
      <c r="GW85" s="1449"/>
      <c r="GX85" s="1449"/>
      <c r="GY85" s="1449"/>
      <c r="GZ85" s="1451"/>
      <c r="HA85" s="1451"/>
      <c r="HB85" s="1451"/>
      <c r="HC85" s="1451"/>
      <c r="HD85" s="1451"/>
      <c r="HE85" s="1451"/>
      <c r="HF85" s="1451"/>
      <c r="HG85" s="1451"/>
      <c r="HH85" s="1451"/>
      <c r="HI85" s="1451"/>
      <c r="HJ85" s="1451"/>
      <c r="HK85" s="1451"/>
      <c r="HL85" s="1451"/>
      <c r="HM85" s="1451"/>
      <c r="HN85" s="1451"/>
      <c r="HO85" s="1451"/>
      <c r="HP85" s="1451"/>
      <c r="HQ85" s="1451"/>
      <c r="HR85" s="1451"/>
      <c r="HS85" s="1451"/>
      <c r="HT85" s="1451"/>
      <c r="HU85" s="1451"/>
      <c r="HV85" s="1451"/>
      <c r="HW85" s="1451"/>
      <c r="HX85" s="1451"/>
      <c r="HY85" s="1451"/>
      <c r="HZ85" s="1451"/>
      <c r="IA85" s="1451"/>
      <c r="IB85" s="1451"/>
      <c r="IC85" s="1451"/>
      <c r="ID85" s="1451"/>
      <c r="IE85" s="1451"/>
      <c r="IF85" s="1451"/>
      <c r="IG85" s="1451"/>
      <c r="IH85" s="1451"/>
      <c r="II85" s="1451"/>
      <c r="IJ85" s="1451"/>
      <c r="IK85" s="1451"/>
      <c r="IL85" s="1451"/>
      <c r="IM85" s="1451"/>
      <c r="IN85" s="1451"/>
      <c r="IO85" s="1451"/>
      <c r="IP85" s="1451"/>
      <c r="IQ85" s="1451"/>
      <c r="IR85" s="1451"/>
      <c r="IS85" s="1451"/>
      <c r="IT85" s="1451"/>
      <c r="IU85" s="1451"/>
      <c r="IV85" s="1451"/>
    </row>
    <row r="86" spans="1:256" s="29" customFormat="1" ht="81.75" customHeight="1" thickBot="1">
      <c r="A86" s="2464">
        <v>3</v>
      </c>
      <c r="B86" s="2464" t="s">
        <v>142</v>
      </c>
      <c r="C86" s="630" t="s">
        <v>474</v>
      </c>
      <c r="D86" s="1439" t="s">
        <v>1717</v>
      </c>
      <c r="E86" s="1442" t="s">
        <v>788</v>
      </c>
      <c r="F86" s="541">
        <v>6</v>
      </c>
      <c r="G86" s="1443" t="s">
        <v>1727</v>
      </c>
      <c r="H86" s="262" t="s">
        <v>476</v>
      </c>
      <c r="I86" s="544">
        <v>0.16666666666666666</v>
      </c>
      <c r="J86" s="1444" t="s">
        <v>294</v>
      </c>
      <c r="K86" s="1441">
        <v>42736</v>
      </c>
      <c r="L86" s="1441">
        <v>43100</v>
      </c>
      <c r="M86" s="1277"/>
      <c r="N86" s="1277"/>
      <c r="O86" s="1277">
        <v>2</v>
      </c>
      <c r="P86" s="1277"/>
      <c r="Q86" s="1277"/>
      <c r="R86" s="1277"/>
      <c r="S86" s="1277">
        <v>2</v>
      </c>
      <c r="T86" s="1277"/>
      <c r="U86" s="1277"/>
      <c r="V86" s="1277"/>
      <c r="W86" s="1277"/>
      <c r="X86" s="1277">
        <v>2</v>
      </c>
      <c r="Y86" s="547">
        <f>SUM(M86:X86)</f>
        <v>6</v>
      </c>
      <c r="Z86" s="744"/>
      <c r="AA86" s="1435"/>
      <c r="AB86" s="1788" t="s">
        <v>76</v>
      </c>
      <c r="AC86" s="1842" t="s">
        <v>76</v>
      </c>
      <c r="AD86" s="1842">
        <v>1</v>
      </c>
      <c r="AE86" s="1450"/>
      <c r="AF86" s="1450"/>
      <c r="AG86" s="1450"/>
      <c r="AH86" s="1450"/>
      <c r="AI86" s="1450"/>
      <c r="AJ86" s="1450"/>
      <c r="AK86" s="1450"/>
      <c r="AL86" s="1450"/>
      <c r="AM86" s="1450"/>
      <c r="AN86" s="1450"/>
      <c r="AO86" s="1450"/>
      <c r="AP86" s="1450"/>
      <c r="AQ86" s="1450"/>
      <c r="AR86" s="1450"/>
      <c r="AS86" s="1450"/>
      <c r="AT86" s="1450"/>
      <c r="AU86" s="1450"/>
      <c r="AV86" s="1450"/>
      <c r="AW86" s="1450"/>
      <c r="AX86" s="1450"/>
      <c r="AY86" s="1450"/>
      <c r="AZ86" s="1450"/>
      <c r="BA86" s="1450"/>
      <c r="BB86" s="1450"/>
      <c r="BC86" s="1450"/>
      <c r="BD86" s="1450"/>
      <c r="BE86" s="1450"/>
      <c r="BF86" s="1450"/>
      <c r="BG86" s="1450"/>
      <c r="BH86" s="1450"/>
      <c r="BI86" s="1450"/>
      <c r="BJ86" s="1450"/>
      <c r="BK86" s="1450"/>
      <c r="BL86" s="1450"/>
      <c r="BM86" s="1450"/>
      <c r="BN86" s="1450"/>
      <c r="BO86" s="1450"/>
      <c r="BP86" s="1450"/>
      <c r="BQ86" s="1450"/>
      <c r="BR86" s="1450"/>
      <c r="BS86" s="1450"/>
      <c r="BT86" s="1450"/>
      <c r="BU86" s="1450"/>
      <c r="BV86" s="1450"/>
      <c r="BW86" s="1450"/>
      <c r="BX86" s="1450"/>
      <c r="BY86" s="1450"/>
      <c r="BZ86" s="1450"/>
      <c r="CA86" s="1450"/>
      <c r="CB86" s="1450"/>
      <c r="CC86" s="1450"/>
      <c r="CD86" s="1450"/>
      <c r="CE86" s="1450"/>
      <c r="CF86" s="1450"/>
      <c r="CG86" s="1450"/>
      <c r="CH86" s="1450"/>
      <c r="CI86" s="1450"/>
      <c r="CJ86" s="1450"/>
      <c r="CK86" s="1450"/>
      <c r="CL86" s="1450"/>
      <c r="CM86" s="1450"/>
      <c r="CN86" s="1450"/>
      <c r="CO86" s="1450"/>
      <c r="CP86" s="1450"/>
      <c r="CQ86" s="1450"/>
      <c r="CR86" s="1450"/>
      <c r="CS86" s="1450"/>
      <c r="CT86" s="1450"/>
      <c r="CU86" s="1450"/>
      <c r="CV86" s="1450"/>
      <c r="CW86" s="1450"/>
      <c r="CX86" s="1450"/>
      <c r="CY86" s="1450"/>
      <c r="CZ86" s="1450"/>
      <c r="DA86" s="1450"/>
      <c r="DB86" s="1450"/>
      <c r="DC86" s="1450"/>
      <c r="DD86" s="1450"/>
      <c r="DE86" s="1450"/>
      <c r="DF86" s="1450"/>
      <c r="DG86" s="1450"/>
      <c r="DH86" s="1450"/>
      <c r="DI86" s="1450"/>
      <c r="DJ86" s="1450"/>
      <c r="DK86" s="1450"/>
      <c r="DL86" s="1450"/>
      <c r="DM86" s="1450"/>
      <c r="DN86" s="1450"/>
      <c r="DO86" s="1450"/>
      <c r="DP86" s="1450"/>
      <c r="DQ86" s="1450"/>
      <c r="DR86" s="1450"/>
      <c r="DS86" s="1450"/>
      <c r="DT86" s="1450"/>
      <c r="DU86" s="1450"/>
      <c r="DV86" s="1450"/>
      <c r="DW86" s="1450"/>
      <c r="DX86" s="1450"/>
      <c r="DY86" s="1450"/>
      <c r="DZ86" s="1450"/>
      <c r="EA86" s="1450"/>
      <c r="EB86" s="27"/>
      <c r="EC86" s="27"/>
      <c r="ED86" s="27"/>
      <c r="EE86" s="27"/>
      <c r="EF86" s="27"/>
      <c r="EG86" s="27"/>
      <c r="EH86" s="27"/>
      <c r="EI86" s="27"/>
      <c r="EJ86" s="27"/>
      <c r="EK86" s="27"/>
      <c r="EL86" s="27"/>
      <c r="EM86" s="27"/>
      <c r="EN86" s="27"/>
      <c r="EO86" s="1450"/>
      <c r="EP86" s="1450"/>
      <c r="EQ86" s="1450"/>
      <c r="ER86" s="1450"/>
      <c r="ES86" s="27"/>
      <c r="ET86" s="27"/>
      <c r="EU86" s="27"/>
      <c r="EV86" s="1450"/>
      <c r="EW86" s="27"/>
      <c r="EX86" s="1450"/>
      <c r="EY86" s="27"/>
      <c r="EZ86" s="1450"/>
      <c r="FA86" s="27"/>
      <c r="FB86" s="27"/>
      <c r="FC86" s="27"/>
      <c r="FD86" s="27"/>
      <c r="FE86" s="27"/>
      <c r="FF86" s="27"/>
      <c r="FG86" s="1450"/>
      <c r="FH86" s="1450"/>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1450"/>
      <c r="GL86" s="1450"/>
      <c r="GM86" s="1450"/>
      <c r="GN86" s="1450"/>
      <c r="GO86" s="1450"/>
      <c r="GP86" s="1450"/>
      <c r="GQ86" s="1450"/>
      <c r="GR86" s="1450"/>
      <c r="GS86" s="1450"/>
      <c r="GT86" s="1450"/>
      <c r="GU86" s="1450"/>
      <c r="GV86" s="1450"/>
      <c r="GW86" s="1450"/>
      <c r="GX86" s="1450"/>
      <c r="GY86" s="1450"/>
      <c r="GZ86" s="1452"/>
      <c r="HA86" s="1452"/>
      <c r="HB86" s="1452"/>
      <c r="HC86" s="1452"/>
      <c r="HD86" s="1452"/>
      <c r="HE86" s="1452"/>
      <c r="HF86" s="1452"/>
      <c r="HG86" s="1452"/>
      <c r="HH86" s="1452"/>
      <c r="HI86" s="1452"/>
      <c r="HJ86" s="1452"/>
      <c r="HK86" s="1452"/>
      <c r="HL86" s="1452"/>
      <c r="HM86" s="1452"/>
      <c r="HN86" s="1452"/>
      <c r="HO86" s="1452"/>
      <c r="HP86" s="1452"/>
      <c r="HQ86" s="1452"/>
      <c r="HR86" s="1452"/>
      <c r="HS86" s="1452"/>
      <c r="HT86" s="1452"/>
      <c r="HU86" s="1452"/>
      <c r="HV86" s="1452"/>
      <c r="HW86" s="1452"/>
      <c r="HX86" s="1452"/>
      <c r="HY86" s="1452"/>
      <c r="HZ86" s="1452"/>
      <c r="IA86" s="1452"/>
      <c r="IB86" s="1452"/>
      <c r="IC86" s="1452"/>
      <c r="ID86" s="1452"/>
      <c r="IE86" s="1452"/>
      <c r="IF86" s="1452"/>
      <c r="IG86" s="1452"/>
      <c r="IH86" s="1452"/>
      <c r="II86" s="1452"/>
      <c r="IJ86" s="1452"/>
      <c r="IK86" s="1452"/>
      <c r="IL86" s="1452"/>
      <c r="IM86" s="1452"/>
      <c r="IN86" s="1452"/>
      <c r="IO86" s="1452"/>
      <c r="IP86" s="1452"/>
      <c r="IQ86" s="1452"/>
      <c r="IR86" s="1452"/>
      <c r="IS86" s="1452"/>
      <c r="IT86" s="1452"/>
      <c r="IU86" s="1452"/>
      <c r="IV86" s="1452"/>
    </row>
    <row r="87" spans="1:256" s="1335" customFormat="1" ht="57" customHeight="1">
      <c r="A87" s="2465"/>
      <c r="B87" s="2465"/>
      <c r="C87" s="2130" t="s">
        <v>234</v>
      </c>
      <c r="D87" s="616" t="s">
        <v>235</v>
      </c>
      <c r="E87" s="1453" t="s">
        <v>41</v>
      </c>
      <c r="F87" s="1454">
        <v>6</v>
      </c>
      <c r="G87" s="1453" t="s">
        <v>236</v>
      </c>
      <c r="H87" s="604" t="s">
        <v>476</v>
      </c>
      <c r="I87" s="1455">
        <v>0.16666666666666666</v>
      </c>
      <c r="J87" s="647" t="s">
        <v>237</v>
      </c>
      <c r="K87" s="143">
        <v>42736</v>
      </c>
      <c r="L87" s="143">
        <v>43100</v>
      </c>
      <c r="M87" s="1277"/>
      <c r="N87" s="1277">
        <v>1</v>
      </c>
      <c r="O87" s="1277"/>
      <c r="P87" s="1277">
        <v>1</v>
      </c>
      <c r="Q87" s="1277"/>
      <c r="R87" s="1277">
        <v>1</v>
      </c>
      <c r="S87" s="1277"/>
      <c r="T87" s="1277">
        <v>1</v>
      </c>
      <c r="U87" s="1277"/>
      <c r="V87" s="1277">
        <v>1</v>
      </c>
      <c r="W87" s="1277"/>
      <c r="X87" s="1277">
        <v>1</v>
      </c>
      <c r="Y87" s="593">
        <v>6</v>
      </c>
      <c r="Z87" s="1478"/>
      <c r="AA87" s="1478"/>
      <c r="AB87" s="1788" t="s">
        <v>76</v>
      </c>
      <c r="AC87" s="1841">
        <v>1</v>
      </c>
      <c r="AD87" s="1841">
        <v>1</v>
      </c>
      <c r="AE87" s="1459"/>
      <c r="AF87" s="1459"/>
      <c r="AG87" s="1459"/>
      <c r="AH87" s="1459"/>
      <c r="AI87" s="1459"/>
      <c r="AJ87" s="1459"/>
      <c r="AK87" s="1459"/>
      <c r="AL87" s="1459"/>
      <c r="AM87" s="1459"/>
      <c r="AN87" s="1459"/>
      <c r="AO87" s="1459"/>
      <c r="AP87" s="1459"/>
      <c r="AQ87" s="1459"/>
      <c r="AR87" s="1459"/>
      <c r="AS87" s="1459"/>
      <c r="AT87" s="1459"/>
      <c r="AU87" s="1459"/>
      <c r="AV87" s="1459"/>
      <c r="AW87" s="1459"/>
      <c r="AX87" s="1459"/>
      <c r="AY87" s="1459"/>
      <c r="AZ87" s="1459"/>
      <c r="BA87" s="1459"/>
      <c r="BB87" s="1459"/>
      <c r="BC87" s="1459"/>
      <c r="BD87" s="1459"/>
      <c r="BE87" s="1459"/>
      <c r="BF87" s="1459"/>
      <c r="BG87" s="1459"/>
      <c r="BH87" s="1459"/>
      <c r="BI87" s="1459"/>
      <c r="BJ87" s="1459"/>
      <c r="BK87" s="1459"/>
      <c r="BL87" s="1459"/>
      <c r="BM87" s="1459"/>
      <c r="BN87" s="1459"/>
      <c r="BO87" s="1459"/>
      <c r="BP87" s="1459"/>
      <c r="BQ87" s="1459"/>
      <c r="BR87" s="1459"/>
      <c r="BS87" s="1459"/>
      <c r="BT87" s="1459"/>
      <c r="BU87" s="1459"/>
      <c r="BV87" s="1459"/>
      <c r="BW87" s="1459"/>
      <c r="BX87" s="1459"/>
      <c r="BY87" s="1459"/>
      <c r="BZ87" s="1459"/>
      <c r="CA87" s="1459"/>
      <c r="CB87" s="1459"/>
      <c r="CC87" s="1459"/>
      <c r="CD87" s="1459"/>
      <c r="CE87" s="1459"/>
      <c r="CF87" s="1459"/>
      <c r="CG87" s="1459"/>
      <c r="CH87" s="1459"/>
      <c r="CI87" s="1459"/>
      <c r="CJ87" s="1459"/>
      <c r="CK87" s="1459"/>
      <c r="CL87" s="1459"/>
      <c r="CM87" s="1459"/>
      <c r="CN87" s="1459"/>
      <c r="CO87" s="1459"/>
      <c r="CP87" s="1459"/>
      <c r="CQ87" s="1459"/>
      <c r="CR87" s="1459"/>
      <c r="CS87" s="1459"/>
      <c r="CT87" s="1459"/>
      <c r="CU87" s="1459"/>
      <c r="CV87" s="1459"/>
      <c r="CW87" s="1459"/>
      <c r="CX87" s="1459"/>
      <c r="CY87" s="1459"/>
      <c r="CZ87" s="1459"/>
      <c r="DA87" s="1459"/>
      <c r="DB87" s="1459"/>
      <c r="DC87" s="1459"/>
      <c r="DD87" s="1459"/>
      <c r="DE87" s="1459"/>
      <c r="DF87" s="1459"/>
      <c r="DG87" s="1459"/>
      <c r="DH87" s="1459"/>
      <c r="DI87" s="1459"/>
      <c r="DJ87" s="1459"/>
      <c r="DK87" s="1459"/>
      <c r="DL87" s="1459"/>
      <c r="DM87" s="1459"/>
      <c r="DN87" s="1459"/>
      <c r="DO87" s="1459"/>
      <c r="DP87" s="1459"/>
      <c r="DQ87" s="1459"/>
      <c r="DR87" s="1459"/>
      <c r="DS87" s="1459"/>
      <c r="DT87" s="1459"/>
      <c r="DU87" s="1459"/>
      <c r="DV87" s="1459"/>
      <c r="DW87" s="1459"/>
      <c r="DX87" s="1459"/>
      <c r="DY87" s="1459"/>
      <c r="DZ87" s="1459"/>
      <c r="EA87" s="1459"/>
      <c r="EB87" s="1334"/>
      <c r="EC87" s="1334"/>
      <c r="ED87" s="1334"/>
      <c r="EE87" s="1334"/>
      <c r="EF87" s="1334"/>
      <c r="EG87" s="1334"/>
      <c r="EH87" s="1334"/>
      <c r="EI87" s="1334"/>
      <c r="EJ87" s="1334"/>
      <c r="EK87" s="1334"/>
      <c r="EL87" s="1334"/>
      <c r="EM87" s="1334"/>
      <c r="EN87" s="1334"/>
      <c r="EO87" s="1459"/>
      <c r="EP87" s="1459"/>
      <c r="EQ87" s="1459"/>
      <c r="ER87" s="1459"/>
      <c r="ES87" s="1334"/>
      <c r="ET87" s="1334"/>
      <c r="EU87" s="1334"/>
      <c r="EV87" s="1459"/>
      <c r="EW87" s="1334"/>
      <c r="EX87" s="1459"/>
      <c r="EY87" s="1334"/>
      <c r="EZ87" s="1459"/>
      <c r="FA87" s="1334"/>
      <c r="FB87" s="1334"/>
      <c r="FC87" s="1334"/>
      <c r="FD87" s="1334"/>
      <c r="FE87" s="1334"/>
      <c r="FF87" s="1334"/>
      <c r="FG87" s="1459"/>
      <c r="FH87" s="1459"/>
      <c r="FI87" s="1334"/>
      <c r="FJ87" s="1334"/>
      <c r="FK87" s="1334"/>
      <c r="FL87" s="1334"/>
      <c r="FM87" s="1334"/>
      <c r="FN87" s="1334"/>
      <c r="FO87" s="1334"/>
      <c r="FP87" s="1334"/>
      <c r="FQ87" s="1334"/>
      <c r="FR87" s="1334"/>
      <c r="FS87" s="1334"/>
      <c r="FT87" s="1334"/>
      <c r="FU87" s="1334"/>
      <c r="FV87" s="1334"/>
      <c r="FW87" s="1334"/>
      <c r="FX87" s="1334"/>
      <c r="FY87" s="1334"/>
      <c r="FZ87" s="1334"/>
      <c r="GA87" s="1334"/>
      <c r="GB87" s="1334"/>
      <c r="GC87" s="1334"/>
      <c r="GD87" s="1334"/>
      <c r="GE87" s="1334"/>
      <c r="GF87" s="1334"/>
      <c r="GG87" s="1334"/>
      <c r="GH87" s="1334"/>
      <c r="GI87" s="1334"/>
      <c r="GJ87" s="1334"/>
      <c r="GK87" s="1459"/>
      <c r="GL87" s="1459"/>
      <c r="GM87" s="1459"/>
      <c r="GN87" s="1459"/>
      <c r="GO87" s="1459"/>
      <c r="GP87" s="1459"/>
      <c r="GQ87" s="1459"/>
      <c r="GR87" s="1459"/>
      <c r="GS87" s="1459"/>
      <c r="GT87" s="1459"/>
      <c r="GU87" s="1459"/>
      <c r="GV87" s="1459"/>
      <c r="GW87" s="1459"/>
      <c r="GX87" s="1459"/>
      <c r="GY87" s="1459"/>
      <c r="GZ87" s="1460"/>
      <c r="HA87" s="1460"/>
      <c r="HB87" s="1460"/>
      <c r="HC87" s="1460"/>
      <c r="HD87" s="1460"/>
      <c r="HE87" s="1460"/>
      <c r="HF87" s="1460"/>
      <c r="HG87" s="1460"/>
      <c r="HH87" s="1460"/>
      <c r="HI87" s="1460"/>
      <c r="HJ87" s="1460"/>
      <c r="HK87" s="1460"/>
      <c r="HL87" s="1460"/>
      <c r="HM87" s="1460"/>
      <c r="HN87" s="1460"/>
      <c r="HO87" s="1460"/>
      <c r="HP87" s="1460"/>
      <c r="HQ87" s="1460"/>
      <c r="HR87" s="1460"/>
      <c r="HS87" s="1460"/>
      <c r="HT87" s="1460"/>
      <c r="HU87" s="1460"/>
      <c r="HV87" s="1460"/>
      <c r="HW87" s="1460"/>
      <c r="HX87" s="1460"/>
      <c r="HY87" s="1460"/>
      <c r="HZ87" s="1460"/>
      <c r="IA87" s="1460"/>
      <c r="IB87" s="1460"/>
      <c r="IC87" s="1460"/>
      <c r="ID87" s="1460"/>
      <c r="IE87" s="1460"/>
      <c r="IF87" s="1460"/>
      <c r="IG87" s="1460"/>
      <c r="IH87" s="1460"/>
      <c r="II87" s="1460"/>
      <c r="IJ87" s="1460"/>
      <c r="IK87" s="1460"/>
      <c r="IL87" s="1460"/>
      <c r="IM87" s="1460"/>
      <c r="IN87" s="1460"/>
      <c r="IO87" s="1460"/>
      <c r="IP87" s="1460"/>
      <c r="IQ87" s="1460"/>
      <c r="IR87" s="1460"/>
      <c r="IS87" s="1460"/>
      <c r="IT87" s="1460"/>
      <c r="IU87" s="1460"/>
      <c r="IV87" s="1460"/>
    </row>
    <row r="88" spans="1:256" s="1335" customFormat="1" ht="57" customHeight="1">
      <c r="A88" s="2465"/>
      <c r="B88" s="2465"/>
      <c r="C88" s="2131"/>
      <c r="D88" s="651" t="s">
        <v>91</v>
      </c>
      <c r="E88" s="1456" t="s">
        <v>41</v>
      </c>
      <c r="F88" s="1457">
        <v>6</v>
      </c>
      <c r="G88" s="1458" t="s">
        <v>236</v>
      </c>
      <c r="H88" s="604" t="s">
        <v>476</v>
      </c>
      <c r="I88" s="1455">
        <v>0.16666666666666666</v>
      </c>
      <c r="J88" s="647" t="s">
        <v>1131</v>
      </c>
      <c r="K88" s="143"/>
      <c r="L88" s="143"/>
      <c r="M88" s="1277"/>
      <c r="N88" s="1277">
        <v>1</v>
      </c>
      <c r="O88" s="1277"/>
      <c r="P88" s="1277">
        <v>1</v>
      </c>
      <c r="Q88" s="1277"/>
      <c r="R88" s="1277">
        <v>1</v>
      </c>
      <c r="S88" s="1277"/>
      <c r="T88" s="1277">
        <v>1</v>
      </c>
      <c r="U88" s="1277"/>
      <c r="V88" s="1277">
        <v>1</v>
      </c>
      <c r="W88" s="1277"/>
      <c r="X88" s="1277">
        <v>1</v>
      </c>
      <c r="Y88" s="1459">
        <v>6</v>
      </c>
      <c r="Z88" s="1478"/>
      <c r="AA88" s="1478"/>
      <c r="AB88" s="1788" t="s">
        <v>76</v>
      </c>
      <c r="AC88" s="1841">
        <v>1</v>
      </c>
      <c r="AD88" s="1841">
        <v>1</v>
      </c>
      <c r="AE88" s="1459"/>
      <c r="AF88" s="1459"/>
      <c r="AG88" s="1459"/>
      <c r="AH88" s="1459"/>
      <c r="AI88" s="1459"/>
      <c r="AJ88" s="1459"/>
      <c r="AK88" s="1459"/>
      <c r="AL88" s="1459"/>
      <c r="AM88" s="1459"/>
      <c r="AN88" s="1459"/>
      <c r="AO88" s="1459"/>
      <c r="AP88" s="1459"/>
      <c r="AQ88" s="1459"/>
      <c r="AR88" s="1459"/>
      <c r="AS88" s="1459"/>
      <c r="AT88" s="1459"/>
      <c r="AU88" s="1459"/>
      <c r="AV88" s="1459"/>
      <c r="AW88" s="1459"/>
      <c r="AX88" s="1459"/>
      <c r="AY88" s="1459"/>
      <c r="AZ88" s="1459"/>
      <c r="BA88" s="1459"/>
      <c r="BB88" s="1459"/>
      <c r="BC88" s="1459"/>
      <c r="BD88" s="1459"/>
      <c r="BE88" s="1459"/>
      <c r="BF88" s="1459"/>
      <c r="BG88" s="1459"/>
      <c r="BH88" s="1459"/>
      <c r="BI88" s="1459"/>
      <c r="BJ88" s="1459"/>
      <c r="BK88" s="1459"/>
      <c r="BL88" s="1459"/>
      <c r="BM88" s="1459"/>
      <c r="BN88" s="1459"/>
      <c r="BO88" s="1459"/>
      <c r="BP88" s="1459"/>
      <c r="BQ88" s="1459"/>
      <c r="BR88" s="1459"/>
      <c r="BS88" s="1459"/>
      <c r="BT88" s="1459"/>
      <c r="BU88" s="1459"/>
      <c r="BV88" s="1459"/>
      <c r="BW88" s="1459"/>
      <c r="BX88" s="1459"/>
      <c r="BY88" s="1459"/>
      <c r="BZ88" s="1459"/>
      <c r="CA88" s="1459"/>
      <c r="CB88" s="1459"/>
      <c r="CC88" s="1459"/>
      <c r="CD88" s="1459"/>
      <c r="CE88" s="1459"/>
      <c r="CF88" s="1459"/>
      <c r="CG88" s="1459"/>
      <c r="CH88" s="1459"/>
      <c r="CI88" s="1459"/>
      <c r="CJ88" s="1459"/>
      <c r="CK88" s="1459"/>
      <c r="CL88" s="1459"/>
      <c r="CM88" s="1459"/>
      <c r="CN88" s="1459"/>
      <c r="CO88" s="1459"/>
      <c r="CP88" s="1459"/>
      <c r="CQ88" s="1459"/>
      <c r="CR88" s="1459"/>
      <c r="CS88" s="1459"/>
      <c r="CT88" s="1459"/>
      <c r="CU88" s="1459"/>
      <c r="CV88" s="1459"/>
      <c r="CW88" s="1459"/>
      <c r="CX88" s="1459"/>
      <c r="CY88" s="1459"/>
      <c r="CZ88" s="1459"/>
      <c r="DA88" s="1459"/>
      <c r="DB88" s="1459"/>
      <c r="DC88" s="1459"/>
      <c r="DD88" s="1459"/>
      <c r="DE88" s="1459"/>
      <c r="DF88" s="1459"/>
      <c r="DG88" s="1459"/>
      <c r="DH88" s="1459"/>
      <c r="DI88" s="1459"/>
      <c r="DJ88" s="1459"/>
      <c r="DK88" s="1459"/>
      <c r="DL88" s="1459"/>
      <c r="DM88" s="1459"/>
      <c r="DN88" s="1459"/>
      <c r="DO88" s="1459"/>
      <c r="DP88" s="1459"/>
      <c r="DQ88" s="1459"/>
      <c r="DR88" s="1459"/>
      <c r="DS88" s="1459"/>
      <c r="DT88" s="1459"/>
      <c r="DU88" s="1459"/>
      <c r="DV88" s="1459"/>
      <c r="DW88" s="1459"/>
      <c r="DX88" s="1459"/>
      <c r="DY88" s="1459"/>
      <c r="DZ88" s="1459"/>
      <c r="EA88" s="1459"/>
      <c r="EB88" s="1334"/>
      <c r="EC88" s="1334"/>
      <c r="ED88" s="1334"/>
      <c r="EE88" s="1334"/>
      <c r="EF88" s="1334"/>
      <c r="EG88" s="1334"/>
      <c r="EH88" s="1334"/>
      <c r="EI88" s="1334"/>
      <c r="EJ88" s="1334"/>
      <c r="EK88" s="1334"/>
      <c r="EL88" s="1334"/>
      <c r="EM88" s="1334"/>
      <c r="EN88" s="1334"/>
      <c r="EO88" s="1459"/>
      <c r="EP88" s="1459"/>
      <c r="EQ88" s="1459"/>
      <c r="ER88" s="1459"/>
      <c r="ES88" s="1334"/>
      <c r="ET88" s="1334"/>
      <c r="EU88" s="1334"/>
      <c r="EV88" s="1459"/>
      <c r="EW88" s="1334"/>
      <c r="EX88" s="1459"/>
      <c r="EY88" s="1334"/>
      <c r="EZ88" s="1459"/>
      <c r="FA88" s="1334"/>
      <c r="FB88" s="1334"/>
      <c r="FC88" s="1334"/>
      <c r="FD88" s="1334"/>
      <c r="FE88" s="1334"/>
      <c r="FF88" s="1334"/>
      <c r="FG88" s="1459"/>
      <c r="FH88" s="1459"/>
      <c r="FI88" s="1334"/>
      <c r="FJ88" s="1334"/>
      <c r="FK88" s="1334"/>
      <c r="FL88" s="1334"/>
      <c r="FM88" s="1334"/>
      <c r="FN88" s="1334"/>
      <c r="FO88" s="1334"/>
      <c r="FP88" s="1334"/>
      <c r="FQ88" s="1334"/>
      <c r="FR88" s="1334"/>
      <c r="FS88" s="1334"/>
      <c r="FT88" s="1334"/>
      <c r="FU88" s="1334"/>
      <c r="FV88" s="1334"/>
      <c r="FW88" s="1334"/>
      <c r="FX88" s="1334"/>
      <c r="FY88" s="1334"/>
      <c r="FZ88" s="1334"/>
      <c r="GA88" s="1334"/>
      <c r="GB88" s="1334"/>
      <c r="GC88" s="1334"/>
      <c r="GD88" s="1334"/>
      <c r="GE88" s="1334"/>
      <c r="GF88" s="1334"/>
      <c r="GG88" s="1334"/>
      <c r="GH88" s="1334"/>
      <c r="GI88" s="1334"/>
      <c r="GJ88" s="1334"/>
      <c r="GK88" s="1459"/>
      <c r="GL88" s="1459"/>
      <c r="GM88" s="1459"/>
      <c r="GN88" s="1459"/>
      <c r="GO88" s="1459"/>
      <c r="GP88" s="1459"/>
      <c r="GQ88" s="1459"/>
      <c r="GR88" s="1459"/>
      <c r="GS88" s="1459"/>
      <c r="GT88" s="1459"/>
      <c r="GU88" s="1459"/>
      <c r="GV88" s="1459"/>
      <c r="GW88" s="1459"/>
      <c r="GX88" s="1459"/>
      <c r="GY88" s="1459"/>
      <c r="GZ88" s="1460"/>
      <c r="HA88" s="1460"/>
      <c r="HB88" s="1460"/>
      <c r="HC88" s="1460"/>
      <c r="HD88" s="1460"/>
      <c r="HE88" s="1460"/>
      <c r="HF88" s="1460"/>
      <c r="HG88" s="1460"/>
      <c r="HH88" s="1460"/>
      <c r="HI88" s="1460"/>
      <c r="HJ88" s="1460"/>
      <c r="HK88" s="1460"/>
      <c r="HL88" s="1460"/>
      <c r="HM88" s="1460"/>
      <c r="HN88" s="1460"/>
      <c r="HO88" s="1460"/>
      <c r="HP88" s="1460"/>
      <c r="HQ88" s="1460"/>
      <c r="HR88" s="1460"/>
      <c r="HS88" s="1460"/>
      <c r="HT88" s="1460"/>
      <c r="HU88" s="1460"/>
      <c r="HV88" s="1460"/>
      <c r="HW88" s="1460"/>
      <c r="HX88" s="1460"/>
      <c r="HY88" s="1460"/>
      <c r="HZ88" s="1460"/>
      <c r="IA88" s="1460"/>
      <c r="IB88" s="1460"/>
      <c r="IC88" s="1460"/>
      <c r="ID88" s="1460"/>
      <c r="IE88" s="1460"/>
      <c r="IF88" s="1460"/>
      <c r="IG88" s="1460"/>
      <c r="IH88" s="1460"/>
      <c r="II88" s="1460"/>
      <c r="IJ88" s="1460"/>
      <c r="IK88" s="1460"/>
      <c r="IL88" s="1460"/>
      <c r="IM88" s="1460"/>
      <c r="IN88" s="1460"/>
      <c r="IO88" s="1460"/>
      <c r="IP88" s="1460"/>
      <c r="IQ88" s="1460"/>
      <c r="IR88" s="1460"/>
      <c r="IS88" s="1460"/>
      <c r="IT88" s="1460"/>
      <c r="IU88" s="1460"/>
      <c r="IV88" s="1460"/>
    </row>
    <row r="89" spans="1:207" s="29" customFormat="1" ht="57" customHeight="1" thickBot="1">
      <c r="A89" s="2465"/>
      <c r="B89" s="2465"/>
      <c r="C89" s="2131"/>
      <c r="D89" s="616" t="s">
        <v>238</v>
      </c>
      <c r="E89" s="601" t="s">
        <v>1130</v>
      </c>
      <c r="F89" s="265">
        <v>1</v>
      </c>
      <c r="G89" s="264" t="s">
        <v>1129</v>
      </c>
      <c r="H89" s="262" t="s">
        <v>476</v>
      </c>
      <c r="I89" s="544">
        <v>0.16666666666666666</v>
      </c>
      <c r="J89" s="605" t="s">
        <v>240</v>
      </c>
      <c r="K89" s="490">
        <v>42736</v>
      </c>
      <c r="L89" s="490">
        <v>43100</v>
      </c>
      <c r="M89" s="608">
        <v>1</v>
      </c>
      <c r="N89" s="608">
        <v>1</v>
      </c>
      <c r="O89" s="608">
        <v>1</v>
      </c>
      <c r="P89" s="608">
        <v>1</v>
      </c>
      <c r="Q89" s="608">
        <v>1</v>
      </c>
      <c r="R89" s="608">
        <v>1</v>
      </c>
      <c r="S89" s="608">
        <v>1</v>
      </c>
      <c r="T89" s="608">
        <v>1</v>
      </c>
      <c r="U89" s="503">
        <v>1</v>
      </c>
      <c r="V89" s="503">
        <v>1</v>
      </c>
      <c r="W89" s="503">
        <v>1</v>
      </c>
      <c r="X89" s="503">
        <v>1</v>
      </c>
      <c r="Y89" s="566">
        <v>1</v>
      </c>
      <c r="Z89" s="1478"/>
      <c r="AA89" s="1478"/>
      <c r="AB89" s="1788" t="s">
        <v>76</v>
      </c>
      <c r="AC89" s="1841">
        <v>1</v>
      </c>
      <c r="AD89" s="1841">
        <v>1</v>
      </c>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row>
    <row r="90" spans="1:207" s="29" customFormat="1" ht="57" customHeight="1">
      <c r="A90" s="2465"/>
      <c r="B90" s="2465"/>
      <c r="C90" s="2130" t="s">
        <v>226</v>
      </c>
      <c r="D90" s="571" t="s">
        <v>227</v>
      </c>
      <c r="E90" s="281" t="s">
        <v>166</v>
      </c>
      <c r="F90" s="163">
        <v>1</v>
      </c>
      <c r="G90" s="163" t="s">
        <v>228</v>
      </c>
      <c r="H90" s="262" t="s">
        <v>476</v>
      </c>
      <c r="I90" s="544">
        <v>0.16666666666666666</v>
      </c>
      <c r="J90" s="281" t="s">
        <v>230</v>
      </c>
      <c r="K90" s="490">
        <v>42736</v>
      </c>
      <c r="L90" s="490" t="s">
        <v>220</v>
      </c>
      <c r="M90" s="565">
        <v>1</v>
      </c>
      <c r="N90" s="565">
        <v>1</v>
      </c>
      <c r="O90" s="565">
        <v>1</v>
      </c>
      <c r="P90" s="565">
        <v>1</v>
      </c>
      <c r="Q90" s="565">
        <v>1</v>
      </c>
      <c r="R90" s="565">
        <v>1</v>
      </c>
      <c r="S90" s="565">
        <v>1</v>
      </c>
      <c r="T90" s="565">
        <v>1</v>
      </c>
      <c r="U90" s="565">
        <v>1</v>
      </c>
      <c r="V90" s="565">
        <v>1</v>
      </c>
      <c r="W90" s="565">
        <v>1</v>
      </c>
      <c r="X90" s="565">
        <v>1</v>
      </c>
      <c r="Y90" s="566">
        <v>1</v>
      </c>
      <c r="Z90" s="1478"/>
      <c r="AA90" s="1478"/>
      <c r="AB90" s="1788" t="s">
        <v>76</v>
      </c>
      <c r="AC90" s="1841">
        <v>1</v>
      </c>
      <c r="AD90" s="1841">
        <v>1</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row>
    <row r="91" spans="1:207" s="29" customFormat="1" ht="57" customHeight="1" thickBot="1">
      <c r="A91" s="2466"/>
      <c r="B91" s="2466"/>
      <c r="C91" s="2132"/>
      <c r="D91" s="571" t="s">
        <v>231</v>
      </c>
      <c r="E91" s="281" t="s">
        <v>166</v>
      </c>
      <c r="F91" s="163">
        <v>1</v>
      </c>
      <c r="G91" s="163" t="s">
        <v>232</v>
      </c>
      <c r="H91" s="262" t="s">
        <v>476</v>
      </c>
      <c r="I91" s="544">
        <v>0.16666666666666666</v>
      </c>
      <c r="J91" s="281" t="s">
        <v>233</v>
      </c>
      <c r="K91" s="490">
        <v>42736</v>
      </c>
      <c r="L91" s="490">
        <v>42947</v>
      </c>
      <c r="M91" s="565">
        <v>1</v>
      </c>
      <c r="N91" s="565">
        <v>1</v>
      </c>
      <c r="O91" s="565">
        <v>1</v>
      </c>
      <c r="P91" s="565">
        <v>1</v>
      </c>
      <c r="Q91" s="565">
        <v>1</v>
      </c>
      <c r="R91" s="565">
        <v>1</v>
      </c>
      <c r="S91" s="565">
        <v>1</v>
      </c>
      <c r="T91" s="565">
        <v>1</v>
      </c>
      <c r="U91" s="565">
        <v>1</v>
      </c>
      <c r="V91" s="565">
        <v>1</v>
      </c>
      <c r="W91" s="565">
        <v>1</v>
      </c>
      <c r="X91" s="565">
        <v>1</v>
      </c>
      <c r="Y91" s="566">
        <v>1</v>
      </c>
      <c r="Z91" s="1478"/>
      <c r="AA91" s="1478"/>
      <c r="AB91" s="1788" t="s">
        <v>76</v>
      </c>
      <c r="AC91" s="1841">
        <v>1</v>
      </c>
      <c r="AD91" s="1841">
        <v>1</v>
      </c>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row>
    <row r="92" spans="1:30" s="28" customFormat="1" ht="18.75" thickBot="1">
      <c r="A92" s="2458" t="s">
        <v>473</v>
      </c>
      <c r="B92" s="2459"/>
      <c r="C92" s="2459"/>
      <c r="D92" s="783"/>
      <c r="E92" s="126"/>
      <c r="F92" s="126"/>
      <c r="G92" s="767"/>
      <c r="H92" s="767"/>
      <c r="I92" s="767">
        <f>SUBTOTAL(9,I86:I91)</f>
        <v>0.9999999999999999</v>
      </c>
      <c r="J92" s="767"/>
      <c r="K92" s="766"/>
      <c r="L92" s="766"/>
      <c r="M92" s="768"/>
      <c r="N92" s="768"/>
      <c r="O92" s="768"/>
      <c r="P92" s="768"/>
      <c r="Q92" s="768"/>
      <c r="R92" s="768"/>
      <c r="S92" s="768"/>
      <c r="T92" s="768"/>
      <c r="U92" s="768"/>
      <c r="V92" s="768"/>
      <c r="W92" s="768"/>
      <c r="X92" s="768"/>
      <c r="Y92" s="768"/>
      <c r="Z92" s="769">
        <f>SUM(Z84:Z86)</f>
        <v>0</v>
      </c>
      <c r="AA92" s="769">
        <v>0</v>
      </c>
      <c r="AB92" s="770"/>
      <c r="AC92" s="1864">
        <f>AVERAGE(AC86:AC91)</f>
        <v>1</v>
      </c>
      <c r="AD92" s="1864">
        <f>AVERAGE(AD86:AD91)</f>
        <v>1</v>
      </c>
    </row>
    <row r="93" spans="1:30" s="27" customFormat="1" ht="18.75" thickBot="1">
      <c r="A93" s="2453" t="s">
        <v>83</v>
      </c>
      <c r="B93" s="2454"/>
      <c r="C93" s="2454"/>
      <c r="D93" s="2454"/>
      <c r="E93" s="2454"/>
      <c r="F93" s="2470"/>
      <c r="G93" s="784"/>
      <c r="H93" s="784"/>
      <c r="I93" s="785">
        <f>+I92</f>
        <v>0.9999999999999999</v>
      </c>
      <c r="J93" s="784"/>
      <c r="K93" s="784"/>
      <c r="L93" s="784"/>
      <c r="M93" s="786"/>
      <c r="N93" s="786"/>
      <c r="O93" s="786"/>
      <c r="P93" s="786"/>
      <c r="Q93" s="786"/>
      <c r="R93" s="786"/>
      <c r="S93" s="786"/>
      <c r="T93" s="786"/>
      <c r="U93" s="786"/>
      <c r="V93" s="786"/>
      <c r="W93" s="786"/>
      <c r="X93" s="786"/>
      <c r="Y93" s="786"/>
      <c r="Z93" s="787">
        <f>Z92</f>
        <v>0</v>
      </c>
      <c r="AA93" s="787">
        <v>0</v>
      </c>
      <c r="AB93" s="788"/>
      <c r="AC93" s="1869">
        <v>1</v>
      </c>
      <c r="AD93" s="1869">
        <v>1</v>
      </c>
    </row>
    <row r="94" spans="1:30" s="27" customFormat="1" ht="27" thickBot="1">
      <c r="A94" s="2450" t="s">
        <v>472</v>
      </c>
      <c r="B94" s="2451"/>
      <c r="C94" s="2451"/>
      <c r="D94" s="2451"/>
      <c r="E94" s="2451"/>
      <c r="F94" s="2451"/>
      <c r="G94" s="2452"/>
      <c r="H94" s="789"/>
      <c r="I94" s="790">
        <f>+(I93+I79)/2</f>
        <v>0.9769230769230761</v>
      </c>
      <c r="J94" s="789"/>
      <c r="K94" s="789"/>
      <c r="L94" s="789"/>
      <c r="M94" s="789"/>
      <c r="N94" s="789"/>
      <c r="O94" s="789"/>
      <c r="P94" s="789"/>
      <c r="Q94" s="789"/>
      <c r="R94" s="789"/>
      <c r="S94" s="789"/>
      <c r="T94" s="789"/>
      <c r="U94" s="789"/>
      <c r="V94" s="789"/>
      <c r="W94" s="789"/>
      <c r="X94" s="791"/>
      <c r="Y94" s="792"/>
      <c r="Z94" s="793">
        <f>Z93+Z79</f>
        <v>595000000</v>
      </c>
      <c r="AA94" s="793">
        <f>+AA79</f>
        <v>305000000</v>
      </c>
      <c r="AB94" s="794"/>
      <c r="AC94" s="1808">
        <v>1</v>
      </c>
      <c r="AD94" s="1808">
        <v>1</v>
      </c>
    </row>
    <row r="95" spans="29:207" ht="6.75" customHeight="1">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row>
  </sheetData>
  <sheetProtection/>
  <mergeCells count="40">
    <mergeCell ref="B16:B77"/>
    <mergeCell ref="A16:A77"/>
    <mergeCell ref="C16:C19"/>
    <mergeCell ref="A78:C78"/>
    <mergeCell ref="A13:C13"/>
    <mergeCell ref="C20:C22"/>
    <mergeCell ref="C63:C77"/>
    <mergeCell ref="C30:C31"/>
    <mergeCell ref="C32:C39"/>
    <mergeCell ref="C40:C42"/>
    <mergeCell ref="C43:C44"/>
    <mergeCell ref="C45:C56"/>
    <mergeCell ref="C57:C62"/>
    <mergeCell ref="C23:C29"/>
    <mergeCell ref="G78:H78"/>
    <mergeCell ref="D3:Y4"/>
    <mergeCell ref="A5:AB5"/>
    <mergeCell ref="A6:AB6"/>
    <mergeCell ref="A7:AB7"/>
    <mergeCell ref="D11:AB11"/>
    <mergeCell ref="AA74:AA76"/>
    <mergeCell ref="D13:AB13"/>
    <mergeCell ref="A93:F93"/>
    <mergeCell ref="A1:C4"/>
    <mergeCell ref="A8:AB8"/>
    <mergeCell ref="A9:AB9"/>
    <mergeCell ref="AA1:AA4"/>
    <mergeCell ref="AB1:AB4"/>
    <mergeCell ref="D1:Y2"/>
    <mergeCell ref="A11:C11"/>
    <mergeCell ref="A94:G94"/>
    <mergeCell ref="A79:C79"/>
    <mergeCell ref="A81:C81"/>
    <mergeCell ref="A92:C92"/>
    <mergeCell ref="A85:C85"/>
    <mergeCell ref="G85:H85"/>
    <mergeCell ref="C87:C89"/>
    <mergeCell ref="C90:C91"/>
    <mergeCell ref="B86:B91"/>
    <mergeCell ref="A86:A91"/>
  </mergeCells>
  <printOptions/>
  <pageMargins left="0.7" right="0.7" top="0.75" bottom="0.75" header="0.3" footer="0.3"/>
  <pageSetup horizontalDpi="600" verticalDpi="600" orientation="landscape" scale="33" r:id="rId2"/>
  <rowBreaks count="3" manualBreakCount="3">
    <brk id="29" max="29" man="1"/>
    <brk id="42" max="29" man="1"/>
    <brk id="62" max="29" man="1"/>
  </rowBreaks>
  <colBreaks count="1" manualBreakCount="1">
    <brk id="29" max="1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Villareal</dc:creator>
  <cp:keywords/>
  <dc:description/>
  <cp:lastModifiedBy>Ana Maria Canal</cp:lastModifiedBy>
  <cp:lastPrinted>2017-01-23T23:07:52Z</cp:lastPrinted>
  <dcterms:created xsi:type="dcterms:W3CDTF">2015-02-11T14:08:11Z</dcterms:created>
  <dcterms:modified xsi:type="dcterms:W3CDTF">2018-01-31T14:50:02Z</dcterms:modified>
  <cp:category/>
  <cp:version/>
  <cp:contentType/>
  <cp:contentStatus/>
</cp:coreProperties>
</file>