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191" windowWidth="24240" windowHeight="13740" tabRatio="788" activeTab="5"/>
  </bookViews>
  <sheets>
    <sheet name="SUB. GENERAL" sheetId="1" r:id="rId1"/>
    <sheet name="SUB. CONOCIMIENTO DEL RIESGO" sheetId="2" r:id="rId2"/>
    <sheet name="3. SUB. REDUCCIÓN DEL RIESGO" sheetId="3" r:id="rId3"/>
    <sheet name="SUB. MANEJO DE DESASTRES" sheetId="4" r:id="rId4"/>
    <sheet name="5. COOPERACIÓN INTERNACIONAL" sheetId="5" r:id="rId5"/>
    <sheet name="6. GRUPO DE CONTRATACIÓN" sheetId="6" r:id="rId6"/>
    <sheet name="7. ADMINISTRATIVA" sheetId="7" r:id="rId7"/>
    <sheet name="FINANCIERA" sheetId="8" r:id="rId8"/>
    <sheet name="9. GRUPO DE TALENTO HUMANO" sheetId="9" r:id="rId9"/>
    <sheet name="10 JURIDICA" sheetId="10" r:id="rId10"/>
    <sheet name="11. COMUNICACIONES" sheetId="11" r:id="rId11"/>
    <sheet name="12. PLANEACIÓN" sheetId="12" r:id="rId12"/>
    <sheet name="Resumen" sheetId="13" state="hidden" r:id="rId13"/>
  </sheets>
  <externalReferences>
    <externalReference r:id="rId16"/>
  </externalReferences>
  <definedNames>
    <definedName name="__xlnm._FilterDatabase_1" localSheetId="0">#REF!</definedName>
    <definedName name="__xlnm._FilterDatabase_1">#REF!</definedName>
    <definedName name="Componentes" localSheetId="0">#N/A</definedName>
    <definedName name="Componentes">'[1]EJEC. X COMPONENTE'!$C$24:$C$34</definedName>
  </definedNames>
  <calcPr fullCalcOnLoad="1"/>
</workbook>
</file>

<file path=xl/comments2.xml><?xml version="1.0" encoding="utf-8"?>
<comments xmlns="http://schemas.openxmlformats.org/spreadsheetml/2006/main">
  <authors>
    <author>Usuario</author>
    <author>Johanna Orjuela</author>
  </authors>
  <commentList>
    <comment ref="E17" authorId="0">
      <text>
        <r>
          <rPr>
            <b/>
            <sz val="9"/>
            <rFont val="Calibri"/>
            <family val="2"/>
          </rPr>
          <t>Usuario:</t>
        </r>
        <r>
          <rPr>
            <sz val="9"/>
            <rFont val="Calibri"/>
            <family val="2"/>
          </rPr>
          <t xml:space="preserve">
Revisar</t>
        </r>
      </text>
    </comment>
    <comment ref="AC29" authorId="1">
      <text>
        <r>
          <rPr>
            <b/>
            <sz val="9"/>
            <rFont val="Tahoma"/>
            <family val="2"/>
          </rPr>
          <t>Johanna Orjuela:</t>
        </r>
        <r>
          <rPr>
            <sz val="9"/>
            <rFont val="Tahoma"/>
            <family val="2"/>
          </rPr>
          <t xml:space="preserve">
No hay meta acumulada ya que es de acuerdo a solicitudes</t>
        </r>
      </text>
    </comment>
    <comment ref="AC31" authorId="1">
      <text>
        <r>
          <rPr>
            <b/>
            <sz val="9"/>
            <rFont val="Tahoma"/>
            <family val="2"/>
          </rPr>
          <t>Johanna Orjuela:</t>
        </r>
        <r>
          <rPr>
            <sz val="9"/>
            <rFont val="Tahoma"/>
            <family val="2"/>
          </rPr>
          <t xml:space="preserve">
No hay meta acumulada ya que es de acuerdo a solicitudes</t>
        </r>
      </text>
    </comment>
    <comment ref="AC32" authorId="1">
      <text>
        <r>
          <rPr>
            <b/>
            <sz val="9"/>
            <rFont val="Tahoma"/>
            <family val="2"/>
          </rPr>
          <t>Johanna Orjuela:</t>
        </r>
        <r>
          <rPr>
            <sz val="9"/>
            <rFont val="Tahoma"/>
            <family val="2"/>
          </rPr>
          <t xml:space="preserve">
No hay meta acumulada ya que es de acuerdo a solicitudes</t>
        </r>
      </text>
    </comment>
    <comment ref="AC33" authorId="1">
      <text>
        <r>
          <rPr>
            <b/>
            <sz val="9"/>
            <rFont val="Tahoma"/>
            <family val="2"/>
          </rPr>
          <t>Johanna Orjuela:</t>
        </r>
        <r>
          <rPr>
            <sz val="9"/>
            <rFont val="Tahoma"/>
            <family val="2"/>
          </rPr>
          <t xml:space="preserve">
No hay meta acumulada ya que es de acuerdo a solicitudes</t>
        </r>
      </text>
    </comment>
    <comment ref="AC35" authorId="1">
      <text>
        <r>
          <rPr>
            <b/>
            <sz val="9"/>
            <rFont val="Tahoma"/>
            <family val="2"/>
          </rPr>
          <t>Johanna Orjuela:</t>
        </r>
        <r>
          <rPr>
            <sz val="9"/>
            <rFont val="Tahoma"/>
            <family val="2"/>
          </rPr>
          <t xml:space="preserve">
No hay meta acumulada ya que es de acuerdo a solicitudes</t>
        </r>
      </text>
    </comment>
    <comment ref="F46" authorId="1">
      <text>
        <r>
          <rPr>
            <b/>
            <sz val="11"/>
            <rFont val="Tahoma"/>
            <family val="2"/>
          </rPr>
          <t>Johanna Orjuela:</t>
        </r>
        <r>
          <rPr>
            <sz val="11"/>
            <rFont val="Tahoma"/>
            <family val="2"/>
          </rPr>
          <t xml:space="preserve">
*Inundaciones (y av. Torrenciales)
*Volcanes
*Vendavales
*Ciclones Tropicales
*Déficit de lluvias (incendios forestales, temporada seca)
*Minas de carbón / metano
* Sismos</t>
        </r>
      </text>
    </comment>
    <comment ref="AC49" authorId="1">
      <text>
        <r>
          <rPr>
            <b/>
            <sz val="9"/>
            <rFont val="Tahoma"/>
            <family val="2"/>
          </rPr>
          <t>Johanna Orjuela:</t>
        </r>
        <r>
          <rPr>
            <sz val="9"/>
            <rFont val="Tahoma"/>
            <family val="2"/>
          </rPr>
          <t xml:space="preserve">
No hay meta acumulada ya que es de acuerdo a solicitudes</t>
        </r>
      </text>
    </comment>
    <comment ref="D58" authorId="0">
      <text>
        <r>
          <rPr>
            <b/>
            <sz val="9"/>
            <rFont val="Calibri"/>
            <family val="2"/>
          </rPr>
          <t>Usuario:</t>
        </r>
        <r>
          <rPr>
            <sz val="9"/>
            <rFont val="Calibri"/>
            <family val="2"/>
          </rPr>
          <t xml:space="preserve">
Recursos por 500 millones para convenio con SGC deribado conmemoración Armero</t>
        </r>
      </text>
    </comment>
    <comment ref="Z58" authorId="0">
      <text>
        <r>
          <rPr>
            <b/>
            <sz val="12"/>
            <rFont val="Calibri"/>
            <family val="2"/>
          </rPr>
          <t>Usuario:</t>
        </r>
        <r>
          <rPr>
            <sz val="12"/>
            <rFont val="Calibri"/>
            <family val="2"/>
          </rPr>
          <t xml:space="preserve">
Recursos aprobados por el Director: $500 millones en el Marco del Convenio realizado con el SGC para Conocimiento del Riesgo</t>
        </r>
      </text>
    </comment>
  </commentList>
</comments>
</file>

<file path=xl/sharedStrings.xml><?xml version="1.0" encoding="utf-8"?>
<sst xmlns="http://schemas.openxmlformats.org/spreadsheetml/2006/main" count="5262" uniqueCount="2093">
  <si>
    <t>FORMATO PLAN DE ACCIÓN</t>
  </si>
  <si>
    <t>CODIGO:                     
FR-1300-PE-01</t>
  </si>
  <si>
    <t>Versión 01</t>
  </si>
  <si>
    <t>PLANEACIÓN ESTRATÉGICA</t>
  </si>
  <si>
    <t>UNIDAD NACIONAL PARA LA GESTIÓN DEL RIESGO DE DESASTRES - UNGRD-</t>
  </si>
  <si>
    <t>PRESIDENCIA DE LA REPÚBLICA</t>
  </si>
  <si>
    <t>PLAN DE ACCIÓN - PROGRAMACIÓN ACTIVIDADES</t>
  </si>
  <si>
    <t>DEPENDENCIA / ÁREA</t>
  </si>
  <si>
    <t>GRUPO DE APOYO ADMINISTRATIVO</t>
  </si>
  <si>
    <t>EJE</t>
  </si>
  <si>
    <t xml:space="preserve">E. FORTALECIMIENTO INSTITUCIONAL DE LA UNGRD </t>
  </si>
  <si>
    <t>No</t>
  </si>
  <si>
    <t>LÍNEA DE ACCIÓN</t>
  </si>
  <si>
    <t>ESTRATEGIA</t>
  </si>
  <si>
    <t>ACTIVIDAD</t>
  </si>
  <si>
    <t>UNIDAD MEDIDA</t>
  </si>
  <si>
    <t>CANT</t>
  </si>
  <si>
    <t>INDICADOR</t>
  </si>
  <si>
    <t>RESPONSABLE</t>
  </si>
  <si>
    <t>PESO DE LA ACTIVIDAD</t>
  </si>
  <si>
    <t>FUENTE DE VERIFICACIÓN</t>
  </si>
  <si>
    <t>FECHA 
INICIO</t>
  </si>
  <si>
    <t>FECHA TERMINACIÓN</t>
  </si>
  <si>
    <t>ENE</t>
  </si>
  <si>
    <t>FEB</t>
  </si>
  <si>
    <t>MAR</t>
  </si>
  <si>
    <t>ABR</t>
  </si>
  <si>
    <t>MAY</t>
  </si>
  <si>
    <t>JUN</t>
  </si>
  <si>
    <t>JUL</t>
  </si>
  <si>
    <t>AGO</t>
  </si>
  <si>
    <t>SEP</t>
  </si>
  <si>
    <t>OCT</t>
  </si>
  <si>
    <t>NOV</t>
  </si>
  <si>
    <t>DIC</t>
  </si>
  <si>
    <t>TOTAL</t>
  </si>
  <si>
    <t xml:space="preserve">FUENTE DE FINANCIACIÓN </t>
  </si>
  <si>
    <t>Documento</t>
  </si>
  <si>
    <t>TOTAL LÍNEA DE ACCIÓN</t>
  </si>
  <si>
    <t>TOTAL EJE</t>
  </si>
  <si>
    <t>GRUPO DE CONTRATACIÓN</t>
  </si>
  <si>
    <t>GRUPO DE COOPERACIÓN INTERNACIONAL</t>
  </si>
  <si>
    <t>GRUPO DE APOYO FINANCIERO Y CONTABLE</t>
  </si>
  <si>
    <t>DEPENDENCIA</t>
  </si>
  <si>
    <t>SUBDIRECCIÓN GENERAL</t>
  </si>
  <si>
    <t>PRESUPUESTO 2015</t>
  </si>
  <si>
    <t>PRESUPUESTO PROYECTOS E INVERSIÓN</t>
  </si>
  <si>
    <t>ACTIVIDADES CON PRESUPUESTO ANTERIOR</t>
  </si>
  <si>
    <t>SUBDIRECCIÓN DE REDUCCION DEL RIESGO</t>
  </si>
  <si>
    <t>SUBDIRECCIÓN DE CONOCIMIENTO DEL RIESGO</t>
  </si>
  <si>
    <t>SUBDIRECCIÓN DE MANEJO DE DESASTRES</t>
  </si>
  <si>
    <t>OFICINA ASESORA DE COMUNICACIONESCOMUNICACIONES</t>
  </si>
  <si>
    <t>OFICINA ASESORA DE PLANEACION E INFORMACIÓN</t>
  </si>
  <si>
    <t>OFICINA ASESORA JURIDICA</t>
  </si>
  <si>
    <t>GRUPO DE TALENTO HUMANO</t>
  </si>
  <si>
    <t>-</t>
  </si>
  <si>
    <t>No. De documentos elaborados</t>
  </si>
  <si>
    <t>Documentos de plan de mejoramiento de acuerdo a hallazgos u observaciones realizados por parte de los entes de control</t>
  </si>
  <si>
    <t>Seguimientos</t>
  </si>
  <si>
    <t>No. De seguimientos realizados</t>
  </si>
  <si>
    <t>Reportes de seguimientos efectuados</t>
  </si>
  <si>
    <t>Indicadores</t>
  </si>
  <si>
    <t>De acuerdo a periodicidad</t>
  </si>
  <si>
    <t>No. De Indicadores del proceso actualizados</t>
  </si>
  <si>
    <t>Indicadores actualizados en la plataforma de Neogestión</t>
  </si>
  <si>
    <t>Mapa de riesgos</t>
  </si>
  <si>
    <t>De acuerdo a la necesidad</t>
  </si>
  <si>
    <t>No. De actualizaciones del Mapa de riesgos</t>
  </si>
  <si>
    <t>Por demanda</t>
  </si>
  <si>
    <t>Número</t>
  </si>
  <si>
    <t>UNGRD</t>
  </si>
  <si>
    <t>Seguimientos realizados</t>
  </si>
  <si>
    <t>No. de planes de adquisiciones publicados</t>
  </si>
  <si>
    <t>Fanny Torres</t>
  </si>
  <si>
    <t xml:space="preserve">No. Actualizaciones publicadas </t>
  </si>
  <si>
    <t>Actualizaciones registradas en la Pagina web y SECOP.</t>
  </si>
  <si>
    <t xml:space="preserve">Reportes de seguimiento </t>
  </si>
  <si>
    <t xml:space="preserve">No. de reportes de seguimiento elaborados </t>
  </si>
  <si>
    <t>20/31/2016</t>
  </si>
  <si>
    <t>Documento de programación PAC mensualizado de caja remitido a la Oficina Asesora de Planeación y el Grupo de Apoyo Financiero y Contable</t>
  </si>
  <si>
    <t xml:space="preserve">Resolución </t>
  </si>
  <si>
    <t xml:space="preserve">No. De resoluciones elaboradas </t>
  </si>
  <si>
    <t xml:space="preserve">Resolución de Constitución de Caja Menor de Gastos Generales. </t>
  </si>
  <si>
    <t xml:space="preserve">Reembolso </t>
  </si>
  <si>
    <t xml:space="preserve">Resolución de reembolso de Caja Menor de Gastos Generales. </t>
  </si>
  <si>
    <t xml:space="preserve">Resolución de cierre definitivo de Caja Menor de Gastos Generales. </t>
  </si>
  <si>
    <t>Capacitaciones</t>
  </si>
  <si>
    <t>No de socializaciones realizadas/No de socializaciones programadas</t>
  </si>
  <si>
    <t>Registro de asistentes.</t>
  </si>
  <si>
    <t>No de  de ajustes y actualizaciones realizadas</t>
  </si>
  <si>
    <t>No de actualizaciones realizadas/No de actualizaciones programadas</t>
  </si>
  <si>
    <t>Tabla de Retención Documental.</t>
  </si>
  <si>
    <t>Indicadores medidos en la plataforma de Neogestión</t>
  </si>
  <si>
    <t xml:space="preserve">subprocesos  actualizados </t>
  </si>
  <si>
    <t>subprocesos revisados/Procesos existentes</t>
  </si>
  <si>
    <t>Acta de reunión y/o registro de asistencia</t>
  </si>
  <si>
    <t>01/02/206</t>
  </si>
  <si>
    <t>Informe Supervisión</t>
  </si>
  <si>
    <t>Nro de Informes de Supervisión de Contrato</t>
  </si>
  <si>
    <t>Luis Javier Barrera</t>
  </si>
  <si>
    <t>Ficha Técnica AMP; Documento fisico (Contrato) ; Servicio de internet en todas las sedes; Informe de supervisión</t>
  </si>
  <si>
    <t>Ficha Técnica AMP; Documento fisico (Contrato); Equipos instalados a funcionarios y contratistas; informe de supervisión</t>
  </si>
  <si>
    <t>Ficha Técnica AMP; Documento fisico (Contrato); buzón de correo para funcionarios y contratistas; informe de supervisión</t>
  </si>
  <si>
    <t>Sistema de Almacenamiento</t>
  </si>
  <si>
    <t>Contrato ejecutado/contrato Proyectado</t>
  </si>
  <si>
    <t>Estudios Previos; Documento fisico (Contrato); Sistema de almacenamiento en red para almacenar la información de la UNGRD</t>
  </si>
  <si>
    <t>Estudios Previos; Documento fisico (Contrato); Migración del protocolo IPV4 a IPV6, Sistema Gestión Seguridad de la Información</t>
  </si>
  <si>
    <t xml:space="preserve">Copias </t>
  </si>
  <si>
    <t>Copias Realizadas</t>
  </si>
  <si>
    <t>Francisco Pulido</t>
  </si>
  <si>
    <t>Información en discos fisicos externos</t>
  </si>
  <si>
    <t>Módulo</t>
  </si>
  <si>
    <t>Módulo Implementado</t>
  </si>
  <si>
    <t>Módulo mesa de ayuda en funcionamiento a través de correo electrónico o plataforma web</t>
  </si>
  <si>
    <t>Nro Reporte Seguimiento elaborados</t>
  </si>
  <si>
    <t>Francisco Pulido/Luis Javier Barrera</t>
  </si>
  <si>
    <t>Reporte Mensual de Segumiento a la operación y funcionamiento de la Infraestructura Tecnológica</t>
  </si>
  <si>
    <t>Reportes de seguimiento soporte a usuarios</t>
  </si>
  <si>
    <t>Lliana Lorena Ramirez</t>
  </si>
  <si>
    <t>Reporte mensualizado de Registro de soporte a usuarios</t>
  </si>
  <si>
    <t>Estrategia  Rendición de Cuentas</t>
  </si>
  <si>
    <t>Actividades desarrolladas / actividades planificadas</t>
  </si>
  <si>
    <t>Adriana Rodríguez</t>
  </si>
  <si>
    <t xml:space="preserve">Cronograma de trabajo y evidencias de las actividades realizadas </t>
  </si>
  <si>
    <t>Evento Rendición de Cuentas</t>
  </si>
  <si>
    <t>No. De Actividades de apoyo desarrolladas</t>
  </si>
  <si>
    <t>Evidencia según las actividades realizadas</t>
  </si>
  <si>
    <t>Informe de la actividad</t>
  </si>
  <si>
    <t>Documento físico de Diagnóstico de trámites y procedimientos administrativos a  racionalizar y simplificar ; controles de asistencia a las reuniones</t>
  </si>
  <si>
    <t>Tramites y procedimientos administrativos publicados en el SUIT.</t>
  </si>
  <si>
    <t xml:space="preserve">Publicación de Trámites, procesos y procedimientos seleccionados </t>
  </si>
  <si>
    <t xml:space="preserve">Actividad de socialización </t>
  </si>
  <si>
    <t xml:space="preserve">No de actividades realizadas/nùmero de actividades planeadas </t>
  </si>
  <si>
    <t>Registro de asistencia</t>
  </si>
  <si>
    <t>Documento Elaborado</t>
  </si>
  <si>
    <t>Adriana Rodríguez
OCI, OAPI</t>
  </si>
  <si>
    <t>Documento Plan Anticorrupción y de Atención al Ciudadano 2016 publicado en página web</t>
  </si>
  <si>
    <t>Número de seguimientos realizados/ Número de seguimientos programados</t>
  </si>
  <si>
    <t>Seguimientos trimestrales al Plan Anticorrupción</t>
  </si>
  <si>
    <t>Documento Estrategia</t>
  </si>
  <si>
    <t>Nro. de documentos elaborados</t>
  </si>
  <si>
    <t>Adriana Rodriguez</t>
  </si>
  <si>
    <t>Documento de estrategia elaborado</t>
  </si>
  <si>
    <t>Protocolos actualizados</t>
  </si>
  <si>
    <t>N° Protocolos Actualizados/ N° de Protocolos en Versión 1</t>
  </si>
  <si>
    <t>Versiones actualizadas</t>
  </si>
  <si>
    <t>Informes Trimestrales Publicados</t>
  </si>
  <si>
    <t>N° Informes Publicados</t>
  </si>
  <si>
    <t xml:space="preserve">Informes publicados en la pag web </t>
  </si>
  <si>
    <t>Plan de trabajo</t>
  </si>
  <si>
    <t>Plan de Trabajo realizado</t>
  </si>
  <si>
    <t>Adriana Rodriguez
OAPI</t>
  </si>
  <si>
    <t>Cronograma de actividades programadas</t>
  </si>
  <si>
    <t>Información de interés para el ciudadano actualizada</t>
  </si>
  <si>
    <t>N° de actualizaciones realizadas / N° de actualizaciones programadas</t>
  </si>
  <si>
    <t xml:space="preserve">Documentos relacionados con atención al ciudadano actualizados y publicados en el rotafolio y en la página web de la UNGRD </t>
  </si>
  <si>
    <t>Manual de Atención
Visitantes UNGRD</t>
  </si>
  <si>
    <t>Manual de Atención a Visitantes
aprobado</t>
  </si>
  <si>
    <t>Manual de Atención a Visitantes aprobado</t>
  </si>
  <si>
    <t>Socializaciones realizadas</t>
  </si>
  <si>
    <t>N° de socializaciones realizadas / N° de socializaciones programadas</t>
  </si>
  <si>
    <t>Controles de asistencia firmados</t>
  </si>
  <si>
    <t>Protocolo Actualizado</t>
  </si>
  <si>
    <t>Protocolo de Atención al Ciudadano actualizado y publicado en la Pagina Web.</t>
  </si>
  <si>
    <t>01/032016</t>
  </si>
  <si>
    <t># de Documentos</t>
  </si>
  <si>
    <t>SIPLAG / Correo Electrónico</t>
  </si>
  <si>
    <t>Eventos</t>
  </si>
  <si>
    <t># de eventos</t>
  </si>
  <si>
    <t>Fotografías, videos, invitaciones</t>
  </si>
  <si>
    <t>PRESUPUESTO SOLICITADO</t>
  </si>
  <si>
    <t>Vanessa Murillo</t>
  </si>
  <si>
    <t>Luz Centeno</t>
  </si>
  <si>
    <t>EFICIENCIA EN LA EJECUCIÓN FINANCIERA</t>
  </si>
  <si>
    <t>Asistencia a la Gestión Institucional</t>
  </si>
  <si>
    <t>Transparencia y Participación Ciudadana</t>
  </si>
  <si>
    <t>ASISTENCIA A LA GESTIÓN INSTITUCIONAL</t>
  </si>
  <si>
    <t>GESTIÓN ESTRATEGICA</t>
  </si>
  <si>
    <t>% DEL LOGRO OBTENIDO DEL PLAN</t>
  </si>
  <si>
    <t>PRESUPUESTO EJECUTADO</t>
  </si>
  <si>
    <t>% PRESUPUESTO EJECUTADO</t>
  </si>
  <si>
    <t>AVANCES</t>
  </si>
  <si>
    <t>DIFICULTADES O RETRASOS</t>
  </si>
  <si>
    <t>META ACUMULADA A FEBRERO</t>
  </si>
  <si>
    <t>LOGRO A FEBRERO</t>
  </si>
  <si>
    <t>% DEL LOGRO A FEBRERO</t>
  </si>
  <si>
    <t>%CUMPLIMIENTO PA A FEBRERO</t>
  </si>
  <si>
    <t>% DEL LOGRO A ENERO</t>
  </si>
  <si>
    <t>% META ACUMULADA MES</t>
  </si>
  <si>
    <t>LOGRO A ENERO</t>
  </si>
  <si>
    <t>Porcentaje</t>
  </si>
  <si>
    <t>No. Contratos suscritos /No. de requerimientos realizados</t>
  </si>
  <si>
    <t>estudios previos , analisis del sector, copia del oficio remitido al GGC y copia del Contrato realizado</t>
  </si>
  <si>
    <t>N° de Egresos</t>
  </si>
  <si>
    <t>Egreso sin referencia</t>
  </si>
  <si>
    <t>Reporte mensual</t>
  </si>
  <si>
    <t>Responsables de los indicadores</t>
  </si>
  <si>
    <t xml:space="preserve">Acta de identificación de bienes obsoletos </t>
  </si>
  <si>
    <t>Nro de Actas elaboradas</t>
  </si>
  <si>
    <t>Actas elaboradas</t>
  </si>
  <si>
    <t xml:space="preserve">Verificación del inventario individualizado  </t>
  </si>
  <si>
    <t xml:space="preserve">informes de verificacion de inventario. </t>
  </si>
  <si>
    <t>Inventario puestos de trabajo y elementos exportado del software de inventarios.</t>
  </si>
  <si>
    <t>No de reportes entregados/nùmero total de reportes programados</t>
  </si>
  <si>
    <t>Documento físico FR-1603-GBI-15</t>
  </si>
  <si>
    <t xml:space="preserve">Reporte mensual </t>
  </si>
  <si>
    <t>No de reportes  entregados</t>
  </si>
  <si>
    <t xml:space="preserve">Informe consumo de papel y Toners mensual. </t>
  </si>
  <si>
    <t>reporte trimestral</t>
  </si>
  <si>
    <t>soportes de mantenimiento del proveedor y registro en el formato de seguimiento en google drive</t>
  </si>
  <si>
    <t>Marlon Camargo
Jesus Eslava</t>
  </si>
  <si>
    <t>Jhoan Cubillos</t>
  </si>
  <si>
    <t>Jalime Hemer</t>
  </si>
  <si>
    <t>PAC Elaborado</t>
  </si>
  <si>
    <t>PAC elaborado</t>
  </si>
  <si>
    <t>Comunicaciones internas remitidas al Grupo de Contratación</t>
  </si>
  <si>
    <t>Página web de la UNGRD y Colombia Compra Eficiente</t>
  </si>
  <si>
    <t>Equipo de Gestión Documental</t>
  </si>
  <si>
    <t>Los canales de internet fueron adjudicados a la empresa UNE, orden de compra 6890 a través de acuerdo marco de precios AMP.
Se realizó la primera reunión el 26 de febrero y el 1 de marzo se realizó la visita para levantamiento del diseño en las dos sedes y el CNL.
La adjudicación de los canales va del 1 de abril de 2016 al 30 de agosto de 2017</t>
  </si>
  <si>
    <t>El alquiler de equipos de cómoputo fue adjudicadao a la empresa Rentacomputo, orden de compra 6774. 
La adjudicación va del 10 de marzo de 2016 al 30 de agosto de 2016 aproximadamente.</t>
  </si>
  <si>
    <t>Se publicó a través de la página de Colombia Compra el Acuerdo marco de precios el 29 de febrero y la adjudicación se realizará el 16 de marzo de 2016.</t>
  </si>
  <si>
    <t>Se realizaron las copias incrementales de lunes a viernes durante el mes de febrero de 2016</t>
  </si>
  <si>
    <t>Se realizó seguimiento  a las plataformas tecnológicas de internete para la sede principal, sala de crisis, sede B, CNL, a los servidores que soportan toda la infraestructura tecnológica.</t>
  </si>
  <si>
    <t>Se realizó el 100% de los soportes solicitados por parte de los usuarios de la sede principal, sede B y CNL.</t>
  </si>
  <si>
    <t>Se realizó mesa de trabajo con el comité de formulación (OAPI - OCI) para establecer el cronograma de trabajo para el 2016 y la aprobación de actividades por parte de los líderes de los procesos.
Teniendo en cuenta el nuevo manual para formulación del Plan se realizarán nuevas sesiones de trabajo para su ajuste.</t>
  </si>
  <si>
    <t>Se realizó reunión con la Oficina Asesora de Comunicaciones para desarrollar un trabajo articulado y lograr la divulgación efectiva.
En este momento se encuentra en elaboración el dcumento para remitir a la nueva jefe de OAC.</t>
  </si>
  <si>
    <t>El documento se encuentra elaborado y en proceso de revisión y aprobación por parte de la Coordinación del Grupo de Apoyo Administrativo.</t>
  </si>
  <si>
    <t>Se redujo el equipo de trabajo, por lo que se realizó reasignación de actividades. Se están apoyando actividades de mantenimiento que ha dificultado la actualización total de inventarios.</t>
  </si>
  <si>
    <t xml:space="preserve">Se ha realizado actualización de inventario del personal nuevo y de personal que realiza solicitud por cambios o traslados. Se remitirá solicitud vía correo electrónico para avanzar en la actualización de inventarios de personal antiguo.
</t>
  </si>
  <si>
    <t>Se realiza reembolso mediante resolución 01182 del 24 de febrero de 2016 por valor de $5.158.823</t>
  </si>
  <si>
    <t>Se realizaron 73 pagos por valor de $5. 158.823</t>
  </si>
  <si>
    <t>Se remitió documento elaborado para revisión y aprobación de la Coordinación GAA. Se solicitará espacio de trabajo con la nueva Jefe de la OAC para definir lineamientos para divulgación e implementación.</t>
  </si>
  <si>
    <t>Se efectuaron 2 solicitudes de elaboración de contratos: Arrenadmiento de la Sede Principal e Interadministrativo con 472.
Se registra en el seguimiento al Plan Anual de Adquisicones.</t>
  </si>
  <si>
    <t>1. Programación y Seguimiento al Plan Anual de Adquisiciones</t>
  </si>
  <si>
    <t>2. Elaboración del Programa Anualizado de Caja - PAC</t>
  </si>
  <si>
    <t>3. Gestión documental.</t>
  </si>
  <si>
    <t>4. Planes de mejoramiento de la entidad</t>
  </si>
  <si>
    <t>5. Sistema Integrado de Planeación y Gestión</t>
  </si>
  <si>
    <t xml:space="preserve">6. Fortalecimiento de la infraestructura tecnológica para asegurar el funcionamiento de la organización
</t>
  </si>
  <si>
    <t>7. Gestión de la infraestructura tecnológica</t>
  </si>
  <si>
    <t>8. Administración de Bienes y Servicios</t>
  </si>
  <si>
    <t>9. Fortalecimiento de la estrategia de rendición de cuentas.</t>
  </si>
  <si>
    <t>10. Plan anticorrupción y de atención al ciudadano.</t>
  </si>
  <si>
    <t>1. Publicar el Plan Anual de Adquisiciones</t>
  </si>
  <si>
    <t>2. Publicar las actualizaciones del Plan Anual de Adquisiciones</t>
  </si>
  <si>
    <t>3. Realizar los requerimientos de contratación de bienes, servicios y prestación de servicios al Grupo de Contratación de la Unidad.</t>
  </si>
  <si>
    <t>4. Realizar seguimiento a la Contratación de Bienes y Servicios de la Unidad a cargo del Grupo de Apoyo Administrativo.</t>
  </si>
  <si>
    <t xml:space="preserve">1. Desagregar  por rubros presupuestales las cuentas de Caja Menor de Gastos Generales que cubran las necesidades de orden prioritario. </t>
  </si>
  <si>
    <t>2. Elaborar Resolución de la Constitución y apertura de Caja Menor de Gastos Generales</t>
  </si>
  <si>
    <t>3. Efectuar reemolsos de Caja Menor de Gastos Generales</t>
  </si>
  <si>
    <t>4. Realizar registro de pago en el SIIF</t>
  </si>
  <si>
    <t>5. Elaborar Resolución de cierre definitivo de Caja Menor de Gastos Generales</t>
  </si>
  <si>
    <t>6. Elaboración del Programa Anualizado de Caja -Pac</t>
  </si>
  <si>
    <t>1. Realizar espacios de formación y socialización a funcionarios y contratistas de la entidad en temas de Gestión Documental (Implementación de Tablas de Retención Documental, gestión de Correspondencia).</t>
  </si>
  <si>
    <t>2. Ajustar y actualizar las Tablas de Retenciòn Documental de la entidad.</t>
  </si>
  <si>
    <t>1. Plan de mejoramiento de las actividades que realiza el GAA</t>
  </si>
  <si>
    <t>2. Seguimiento a las actividades propuestas en el Plan de Mejoramiento establecido</t>
  </si>
  <si>
    <t>1. Seguimiento a la medición de los indicadores de gestión de cada uno de los subprocesos liderados por la dependencia de acuerdo a la periodicidad establecida en las fichas de indicadores en la herramienta tècnologica de Neogestión.</t>
  </si>
  <si>
    <t>3. Realizar el cargue en la plataforma Neogestión de la medición de los indicadores de gestión de cada uno de los procesos establecidos por la oficina, de acuerdo a la periodicidad definida en la fechas de indicadores</t>
  </si>
  <si>
    <t>4. Actualización del mapa de riesgos por procesos</t>
  </si>
  <si>
    <t>1. Realizar Seguimiento a la Implementación de los canales de internet  para la UNGRD, Sala de Crisis, Sede B y Centro Nacional Logistico</t>
  </si>
  <si>
    <t xml:space="preserve">2. Realizar seguimiento al Alquiler de equipos de computo para apoyar las labores diarias efectuadas por funcionarios y contratistas de la UNGRD </t>
  </si>
  <si>
    <t>3. Realizar seguimiento a la Implementación de la plataforma Google Apps como servicio de correo electrónico</t>
  </si>
  <si>
    <t>4. Ampliación de la capacidad de almacenamiento de información</t>
  </si>
  <si>
    <t>5. Implementación del Sistema de gestión de Seguridad de la Información (SGSI) - Gobierno en Línea</t>
  </si>
  <si>
    <t>1. Aseguramiento de la información mediante la realización de copias mensuales en discos externos</t>
  </si>
  <si>
    <t>2. Implementación módulo de mesa de ayuda para el registro y atención de solicitudes de servicio de soporte técnico</t>
  </si>
  <si>
    <t>3. Realizar el seguimiento a la operación y funcionamiento de todos los componentes que hacen parte la infraestructura tecnológica, en cuanto a redes, comunicaciones, equipos de cómputo electrónico y soporte a usuarios.</t>
  </si>
  <si>
    <t>4. Soporte a usuarios</t>
  </si>
  <si>
    <t>1. Identificar los bienes obsoletos y realizar las acciones pertinentes de acuerdo al  procedimiento establecido en el Manual de Bienes</t>
  </si>
  <si>
    <t>2. Verificación del inventario por dependencias e individual</t>
  </si>
  <si>
    <t>3. Verificación física de bienes en las sedes (principal, Sede B, CNL, Bodega Álamos)</t>
  </si>
  <si>
    <t xml:space="preserve">4. Conteo mensual de elementos de consumo de acuerdo al reporte generado por el software y actualizacion en kardex fisico. </t>
  </si>
  <si>
    <t xml:space="preserve">5. Implementación y seguimiento del plan de Mantenimiento de la infraestructura física </t>
  </si>
  <si>
    <t>6. Divulgación de la Guía de Eventos y Protocolo Institucional</t>
  </si>
  <si>
    <t>7. Montaje de eventos internos</t>
  </si>
  <si>
    <t>8. Montaje de eventos externos</t>
  </si>
  <si>
    <t>1. Participar en la Formulación de  la Estrategia y Plan de Acción de Rendición de Cuentas para la vigencia 2016</t>
  </si>
  <si>
    <t xml:space="preserve">2. Participar en el desarrollo de la Rendición de Cuentas de la vigencia 2016.
</t>
  </si>
  <si>
    <t>1. Convocar a las áreas misionales de la Unidad para  identificar los Trámites y Procedimientos Administrativos objeto de racionalización,simplificación o actualización.</t>
  </si>
  <si>
    <t>2. Actualizar las OPAS existentes y publicar en el SUIT los nuevos trámites y/o servicios de la entidad</t>
  </si>
  <si>
    <t>3. Socializar en la entidad la publicación de tramites y OPAS  en el SUIT</t>
  </si>
  <si>
    <t>4. Apoyar la Formulación del Plan Anticorrupción y de Atención al Ciudadano 2016</t>
  </si>
  <si>
    <t>5. Apoyar el seguimiento a la ejecución del Plan Anticorrupción y de Atención al Ciudadano 2016</t>
  </si>
  <si>
    <t>6. Diseñar e implementar  estrategia de divulgación y fortalecimiento de los canales de atención al ciudadano</t>
  </si>
  <si>
    <t>7. Actualizar los Protocolos de Atención de Segundo Nivel</t>
  </si>
  <si>
    <t>8. Presentación de informes trimestrales de Atención al Ciudadano y su
respectiva publicación en Página Web</t>
  </si>
  <si>
    <t>9. Elaborar e implementar Plan de Trabajo para la inclusión  del Proyecto Galeras en el Sub Proceso de Atención al Ciudadano</t>
  </si>
  <si>
    <t>10. Actualizar la información de interés en la sección de Atención al Ciudadano de la página Web de la UNGRD, en rotafolio y cartelera informativa  ubicados en las instalaciones de la entidad.</t>
  </si>
  <si>
    <t>11. Elabor Manual de Atención a Visitantes de la Entidad</t>
  </si>
  <si>
    <t>12. Socializar el Manual de Atención a Visitantes con los funcionarios y/o contratistas involucrados</t>
  </si>
  <si>
    <t xml:space="preserve">13. Actualizar el Protocolo de Atención al Ciudadano </t>
  </si>
  <si>
    <t xml:space="preserve">14. Socializar el Protocolo de Atención al Ciudadano </t>
  </si>
  <si>
    <t>FORMATO DE PLAN DE ACCIÓN</t>
  </si>
  <si>
    <t>Versión 03</t>
  </si>
  <si>
    <t>PLANEACIÓN ESTRATEGICA</t>
  </si>
  <si>
    <t>2016 - V2</t>
  </si>
  <si>
    <t>E. FORTALECIMIENTO INSTITUCIONAL DE LA UNGRD</t>
  </si>
  <si>
    <t>PRESUPUESTO PROGRAMADO</t>
  </si>
  <si>
    <t>% META ACUMULADA BIMESTRE</t>
  </si>
  <si>
    <t>Documento físico</t>
  </si>
  <si>
    <t>Buen Gobierno</t>
  </si>
  <si>
    <t>Plan anticorrupción y de atención al ciudadano.</t>
  </si>
  <si>
    <t>Efectuar la actualización del mapa de riesgos de corrupción</t>
  </si>
  <si>
    <t>Mapa de riesgos de corrupción</t>
  </si>
  <si>
    <t>Gestión estratégica</t>
  </si>
  <si>
    <t>Planes de mejoramiento de la entidad.</t>
  </si>
  <si>
    <t>Efectuar seguimiento a las actividades propuestas en los Planes de Mejoramiento establecidos</t>
  </si>
  <si>
    <t>Sistema Integrado de Planeación y Gestión</t>
  </si>
  <si>
    <t>Asistir a las reuniones mensuales del equipo del líderes SIPLAG</t>
  </si>
  <si>
    <t>No. De reuniones a las que asiste</t>
  </si>
  <si>
    <t>Listados de asistencia a las reuniones</t>
  </si>
  <si>
    <t>Realizar reuniones de retroalimentación al interior de cada una de las dependecias frente a los avances de la implementación del SIPLAG</t>
  </si>
  <si>
    <t>UNIDAD NACIONAL PARA LA GESTIÓN DEL RIESGO DE DESASTRES - UNGRD- SEGUIMIENTO PRIMER BIMESTRE DE 2016</t>
  </si>
  <si>
    <t>A. FORTALECIMIENTO DE LA GOBERNABILIDAD Y EL DESARROLLO DEL SNGRD</t>
  </si>
  <si>
    <t>COOPERACIÓN PARA LA GESTIÓN DEL RIESGO DE DESASTRES</t>
  </si>
  <si>
    <t>Fortalecimiento de alianzas e intercambios con socios estratégicos para el Fortalecimiento del Sistema Nacional de Gestión del Riesgo de Desastres en Colombia y en el Exterior</t>
  </si>
  <si>
    <t>Actualización de Mapa de Socios Actuales y Potenciales</t>
  </si>
  <si>
    <t>No. De Actualización</t>
  </si>
  <si>
    <t>Antonio López</t>
  </si>
  <si>
    <t>Documento Actualizado</t>
  </si>
  <si>
    <t>0.3</t>
  </si>
  <si>
    <t xml:space="preserve">Los reportes del mismo se definieron con Javier Soto de la OAPI y se revisaron las necesidades que había para enero. Se asignó a Stephanie Salamanca el tema y está en proceso de actualización del banco de cooperantes para tenerlo listo en Agosto. Para el mes de febrero se llevaron a cabo reuniones entre Stephanie Salamanca y Javier Soto para coordinar y definir los reportes que se necesitarán del banco de cooperantes. Se alimentó la base de datos mediante la actualización de líneas estratégicas de cooperantes. </t>
  </si>
  <si>
    <t>Gestionar nuevos convenios de cooperación y/o alianzas que faciliten la cooperación con socios estratégicos</t>
  </si>
  <si>
    <t>No. De Convenios y/o Proyectos de Cooperación con nuevos socios</t>
  </si>
  <si>
    <t>Marianella Botta
Antonio López</t>
  </si>
  <si>
    <t>Documentos Firmados</t>
  </si>
  <si>
    <t>Se gestionaron 2 nuevos convenios con socios estratégicos conernientes a los DIPECHO correspondientes a HELPAGE y Federación Luterana para los cuales se realizó una reunión con cada uno, en donde se hicieron observaciones las cuales fueron enviadas a ECHO y estamos a la espera de la aprobación final.  Además se gestionó durante los meses de enero y febrero: 1. Se encontraba en negociación la firma del convenio con DELTARES 2. Se estaba gestionando proyectos DIPECHO con: la Federación Luterana, Helpaige, y la Cruz Roja Española - Cruz Roja Colombiana. 3. Se encontraba en construcción con APC Colombia la formulación del proyecto con Turquía de Fortalecimiento de  la capacidad de operación del Sistema Nacional de Gestión del Riesgo. 4.La aprobación de la propuesta de Joint Proposal entre DELTARES y la UNGRD la cual se envió a la Embjada de Holanda el día 12 de febrero, de igual forma se revisó el MoU y una vez ajustado se envió a DELTARES el día 4 de febrero. 5.Se envió a APC Colombia la formulación del proyecto con Turquía de Fortalecimiento de  la capacidad de operación del Sistema Nacional de Gestión del Riesgo.</t>
  </si>
  <si>
    <t xml:space="preserve">Proyectos de Cooperación Internacional fomulados y Actividades de Cooperación con socios existentes que respondan a las demandas del SNGRD </t>
  </si>
  <si>
    <t xml:space="preserve">No. De Proyectos  de Cooperación formulados con socios existentes </t>
  </si>
  <si>
    <t xml:space="preserve">Proyectos Formulados y Actas de Entrega </t>
  </si>
  <si>
    <t>Se formuló y aprobó el proyecto ECHO concerniente a respuesta para el "Fortalecimiento de capacidades locales y resiliencia de las comunidades Wayúu afectadas por el fenómeno del Niño en la Macuira, Guajira" en donde se realizaron presentaciones sobre las acciones particulares de cada uno, con el fin de buscar la articulación técnica y así no duplicar esfuerzos. El dr. Carlos Iván propuso el 2 de marzo para realizar una visita a La Guajira la cual no fue aceptada, por lo que se va a reprogramar para el mes de abril. Durante los meses de enero y febrero: 1.La oficina de AECID Colombia pasó a sus servicios centrales la propuesta de financiamiento para el proyecto ARAUCLIMA para su aprobación. 2. Seguimiento de la implementación del proyecto FAO, se llevó a cabo una reunión entre la UNGRD y  FAO quien es el socio implementador del proyecto de Riesgo Agroclimático para revisar los avances del proyecto y valorar técnicamente los resultados hasta el día de la reunión (29 de enero) así como la validación por parte de la UNGRD de instrumentos y herramientas de implementación del proyecto propuestas por FAO. 3. Seguimiento a la implementación de los DIPECHO 2015-2016 correspondientes a Cruz Roja Alemana-Cruz Roja Colombiana "Fortalecimiento de la resilencia de las comunidades rurales en el departamento de la Guajira, mejorando las capacidades institucionales en manejo de desastres y reducción del riesgo" y Save The Children "Fortalecer las capacidades de las instituciones educativas y la comunidad para que las escuelas se conviertan en espacios protegidos para los niños" 4. Presentación para aprobación del proyecto ECHO de respuesta para el Fortalecimiento de capacidades locales y resiliencia de las comunidades Wayúu afectadas por el fenómeno del Niño en la Macuira, Guajira, implementado por OCHA, FAO, PMA, OXFAM, Acción Contra el Hambre y UNICEF. 5. Se construyeron los planes de acción con Ecuador y Perú para el 2016. 6. La formulación del proyecto con la Cruz Roja Alemana correspondiente a "Mitigación de las consecuenias humanitarias asociadas al Fenómeno del niño y otras variabilidades climáticas en el departamento de La Guajira" -Reunión de seguimiento con el Consejo Colombiano de Seguridad para hacer balance del plan de acción 2015 y discutir la iniciativa ARISE. -Reunión para seguimiento de presentación de la primera fase del Proyecto Mesoamérica en Cancillería el día 17 de febrero. 7.Reunión con la Embajada de Australia para discutir las posibilidades de elaborar conjuntamente un protocolo de emergencias con una base de datos de ciudadanos australianos así como solicitarles un concepto para la compra del helicóptero especializado para apagar incendios. 8.Seguimiento a través de correos electrónicos al proyecto FAO correspondiente a Riesgo Agroclimático. 9.El Coronel Segura participó en Taller Regional de Coordinacion del Sector WHAS en Costa Rica del 16 al 18 de febrero. 9. Se gestionó la posibilidad de que la Ingenieria Graciela Ustariz asistiera a la reunión ordinaria del GETANGRD UNASUR en Montevideo, Uruguay en el mes de marzo. -Se realizó una videoconferencia con Perú para discutir la propuesta enviada por Colombia de Plan de Acción para el año 2016, así como para coordinar y planear la Feria Binacional en GRD.</t>
  </si>
  <si>
    <t>Gestionar capacitaciones con los socios estratégicos de cooperación para el fortalecimiento de las capacidades del personal de la UNGRD y del SNGRD</t>
  </si>
  <si>
    <t>No. De miembros del SNGRD Capacitados</t>
  </si>
  <si>
    <t>Comisiones, informes y certíficados</t>
  </si>
  <si>
    <t>Se llevaron a cabo 2 capacitaciones correspondientes a: 1. Los días 17, 18, 19 y 20 de febrero Luis Ignacio Muñoz asistió al Taller Nacional de Prevención de Epidemias con Énfasis en el Virus del Zika organizado por la Cruz Roja.  2. Participación de Andrea Chávez en el Taller Regional "La Coordinación del sector WASH en emergencia - Grupo WASH LAC." a realizarse en la Ciudad de Panamá los días 2 y 3 de febrero organizado por UNICEF. Durante los meses de enero y febrero se gestionaron: 1. Aplicaciones de Defensa Civil y la Alcaldía de Pereira para asistir a la capacitación "Programa de Liderazgo en Gestión del Riesgo" ofrecida por el programa de Cooperación Internacional de Singapur y desarrollada por la Defensa Civil de Singapur que se llevará a cabo entre el 15 y el 19 de febrero. 2. Se gestionó la aplicación de Diana Catalina Torres al "Curso en Gestión de Proyedctos de Cooperación Internacional - PCM" ofrecido por JICA Japón y la Oficina de Cooperación Internacional de Argentina, pero dicha aplicación no fue aceptada. 3. Se gestionó la participación de Rafael Sáenz Pérez al Taller "Gestión del Riesgo a Nivel Local" a llevarse a cabo en Cuba del 24 al 26 de febrero, y ofrecido por el Ministerio de Ciencia y Tecnología del Gobierno de Noruega. 4. Se gestionó la participación del Ingeniero Cristian Fernández al "Curso de la OPAQ sobre promoción de la administración de seguridad química" a realizarse en Wuppertal, Alemania del 4 al 8 de abril. 5. Se gestionó la candidatura de varios representantes de diversas entidades y finalmente se aceptaron al coordinador de Gestión del Riesgo de Cundinamarca Julio Roberto Salazar, y la coordinadora de Gestión del Riesgo de Yopal Elizabeth Puerto para participar en el curso "Prevención y Planificación de Riesgos Naturales" ofrecido por el Gobierno de España del 7 al 11 de marzo en la ciudad de La Antigua, Guatemala. 6. Se gestionó la aplicación de Dorotea Cardona Hernández para participar en curso "Workshop on Climate Change and Natural Disaster" a realizarse en la ciudad de Taipei del 16 al 29 de marzo de 2016. 7. Se gestionó la participación de Rafael Sáenz Pérez al Taller "Gestión del Riesgo a Nivel Local" el cual se realizó en Cuba del 24 al 26 de febrero ofrecido por el Ministerio de Ciencia y Tecnología del Gobierno de Noruega, el cual fue aplazado para del 23 al 25 de marzo. Además se gestionaron laa participaciones de funcionarios en diferentes capacitaciones para el mes de marzo: Dorotea Cardona participará en el Workshop on Climate Change and Disaster Management a realizarse en Taiwán, la participación del coordinador de Gestión del Riesgo de Cundinamarca Julio Roberto Salazar y de la coordinadora de Gestión del Riesgo de Yopal Elizabeth Puerto para participar en el curso "Prevención y Planificación de Riesgos Naturales. Por último la postulación de Alirio Rozo al Seminario OPAQ de armas químicas a desarrollarse en Sao Paulo en el mes de abril.</t>
  </si>
  <si>
    <t>Gestionar convocatorias ordinarias para fortalecer la cooperación en caso de desastres para cada uno de los documentos del Comité IDRL</t>
  </si>
  <si>
    <t>No. De convocatorias realizadas</t>
  </si>
  <si>
    <t>Margarita Arias</t>
  </si>
  <si>
    <t>Actas de reuniones, agendas, registro fotográfico, listas de asistencia</t>
  </si>
  <si>
    <t>Se elabora la versión final del reglamento de la Comisión para revisión interna. Se ha mantenido contacto con el ICA para la actualización de su versión final del protocolo IDRL y recepción de últimos comentarios y sugerencias para el último documento de la Comisión.</t>
  </si>
  <si>
    <t>Apoyar a las Entidades que conforman el comité en la revisión y actualización de sus respectivos procedimientos internos de revisión y de aprobación de los protocolos de cooperación en caso de desastres.</t>
  </si>
  <si>
    <t>No. De documentos de facilitación revisados y actualizados</t>
  </si>
  <si>
    <t>Documentos Actualizados</t>
  </si>
  <si>
    <t>Aún no se han iniciado actividades referentes a esta tarea.</t>
  </si>
  <si>
    <t>Apoyar el desarrollo del estudio internacional sobre la Reducción del Riesgo de Desastres en Colombia y la lista de verificación sobre Derecho y RRD en coordinación con la Cruz Roja Colombiana y la Federación Internacional de la Cruz Roja y la Media Luna Roja. </t>
  </si>
  <si>
    <t>No. De Estudios desarrollados</t>
  </si>
  <si>
    <t>Documento Consolidado</t>
  </si>
  <si>
    <t>0.5%</t>
  </si>
  <si>
    <t>Se apoyó con la gestión de las reuniones de la consultora con cada una de las entidades correspondientes para la recolección de la información y el proceso de planeación del taller de legislación del 1 de marzo. Ya se enviaron las invitaciones y se está trabajando el tema metodológico. Intercambio de información a través de correos electrónicos para la coordinación previa al taller de legislación que se realizó el 1 de marzo. Primera revisión a hoja de ruta y avances del borrador del estudio remitido por Cruz Roja Colombiana.</t>
  </si>
  <si>
    <t>Fortalecimiento de la Cooperación Sur-Sur y Cooperación Triangular</t>
  </si>
  <si>
    <t xml:space="preserve">Coordinar visitas de Intercambio de Experiencias y Buenas Prácticas con otro países </t>
  </si>
  <si>
    <t>No de Visitas de intercambio de  Experiencias</t>
  </si>
  <si>
    <t xml:space="preserve">Marianella Botta
</t>
  </si>
  <si>
    <t>Registro Fotográfico/Formato de Asistencia</t>
  </si>
  <si>
    <t>Se llevaron a cabo 2 interxambios de experiencias correspondientes a: 1. IV Encuentro Binacional en Gestión del Riesgo Ecuador-Colombia realizado el 26 de febrero de 2016 de forma virtual desde la Sala de Crisis Nacional en Bogotá y desde la sala ecu 911 en la ciudad de Guayaquil. 2. Se llevó a cabo un intercambio de experiencias con los bomberos de Brasilia (Brasil) para coordinaciones conjuntas entre las dos entidades en donde se les explicó el funcionamiento del SNGRD, se les compartió el PECI y se habló de las responsabilidades para este año en el marco de INSARAG.</t>
  </si>
  <si>
    <t>Identificar y sistematizar              buenas prácticas en GRD en lo local de acuerdo con el formato  de Cooperación Internacional</t>
  </si>
  <si>
    <t>No de buenas prácticas</t>
  </si>
  <si>
    <t>Fichas de documentación diligenciadas</t>
  </si>
  <si>
    <t>Elabración de Planes de Mejoramiento de acuerdo a las observaciones realizadas por los entes de control y la Oficina de Control Interno</t>
  </si>
  <si>
    <t>No hay hallazgos</t>
  </si>
  <si>
    <t>Reuniones</t>
  </si>
  <si>
    <t>Se asistió a la runión mensual correspondiente a los meses de enero y febrero de líderes SIPLAG en donde se hizo seguimiento además de recordar a los líderes la solicitud de propuestas para el Concurso SIPLAG que se llevará a cabo en el II semestre del 2016.</t>
  </si>
  <si>
    <t>Se realizó reunión de retroalimentación con todo el Grupo de Cooperación Internacional para la reunión de seguimiento bimensual.</t>
  </si>
  <si>
    <t>Liderar la el cargue en la plataforma de Neogestion la medición de los indicadores de gestión de cada uno de los procesos liderados por la dependencia de acuerdo a la periodicidad establecida en las fichas de indicadores</t>
  </si>
  <si>
    <t>Se reportaron indicadores del Plan de Acción que se cargaron a Neogestión.</t>
  </si>
  <si>
    <t>Actualización del mapa de riesgos por procesos</t>
  </si>
  <si>
    <t>No de Reuniones de Seguimiento realizadas</t>
  </si>
  <si>
    <t>Informe de Seguimiento/Formato de Asistencia</t>
  </si>
  <si>
    <t>No hay necesidad aún.</t>
  </si>
  <si>
    <t>Santiago Nuñez</t>
  </si>
  <si>
    <t>Fortalecimiento de la implementacion de la Política Nacional para la Gestión del Riesgo de Desastres</t>
  </si>
  <si>
    <t>Administración eficiente del Fondo Nacional de Gestión del Riesgo</t>
  </si>
  <si>
    <t>Elaborar reportes e informes presupuestales de las subcuentas del FNGRD</t>
  </si>
  <si>
    <t>No. de reportes</t>
  </si>
  <si>
    <t>Carlos Segura/Fernando Barbosa</t>
  </si>
  <si>
    <t>Documento físico y magnético de los Reportes e Informes</t>
  </si>
  <si>
    <t>Elaborar las estadísticas de los pagos del FNGRD</t>
  </si>
  <si>
    <t>Julio Cesar Mogollón</t>
  </si>
  <si>
    <t>Informe comportamiento pagos en la fiduciaria</t>
  </si>
  <si>
    <t>Elaborar y Presentar los Estados de Cuenta (Tableros de Control) de las diferentes lineas</t>
  </si>
  <si>
    <t>N° de Estados de Cuenta (Tablero de Control)</t>
  </si>
  <si>
    <t>Tablero de control</t>
  </si>
  <si>
    <t xml:space="preserve">Seguimiento y cruce rendimientos financieros vs comisión fiduciaria </t>
  </si>
  <si>
    <t>N° de informes presentados</t>
  </si>
  <si>
    <t>Documento físico y magnético Informe de cruce</t>
  </si>
  <si>
    <t>Seguimiento y cruce de datos informe de gestión fiduciaria vs registros presupuestales</t>
  </si>
  <si>
    <t>Lorena Sánchez</t>
  </si>
  <si>
    <t>Informe escrito</t>
  </si>
  <si>
    <t>Seguimiento y control  de los contratos suscritos por el FNGRD</t>
  </si>
  <si>
    <t>Documento físico y magnético Informe de seguimiento</t>
  </si>
  <si>
    <t>Eficiencia en la ejecución financiera</t>
  </si>
  <si>
    <t>Ejecución y Seguimiento a la ejecución y planificación presupuestal.</t>
  </si>
  <si>
    <t>Elaborar informes de ejecución presupuestal</t>
  </si>
  <si>
    <t>No. de informes presentados</t>
  </si>
  <si>
    <t>Patricia Gallego</t>
  </si>
  <si>
    <t>Realizar seguimiento a conciliaciones entre CDP's y compromisos.</t>
  </si>
  <si>
    <t>No. De conciliaciones realizadas</t>
  </si>
  <si>
    <t>Informe de conciliación</t>
  </si>
  <si>
    <t>Realizar seguimiento a conciliaciones entre compromisos vs obligaciones</t>
  </si>
  <si>
    <t>Elaboración del Programa Anual Mensualizado de Caja - PAC.</t>
  </si>
  <si>
    <t>Elaboracion Plan Anual mensualizado para Distribucion de PAC año 2015</t>
  </si>
  <si>
    <t>N° de PAC anual elaborados</t>
  </si>
  <si>
    <t>Maria Ortiz</t>
  </si>
  <si>
    <t>Formato PAC de Ministerio de Hacienda y Reporte de Distribución de PAC/Saldos de PAC Detallada</t>
  </si>
  <si>
    <t>Elaborar la programación del PAC Mensual</t>
  </si>
  <si>
    <t xml:space="preserve">N° de PAC mensual programados </t>
  </si>
  <si>
    <t>Formato de Acta de Consolidacion CÓDIGO:    FR-1605-GF-36</t>
  </si>
  <si>
    <t>Seguimiento a la ejecución de pac con anterioridad al cierre de mes</t>
  </si>
  <si>
    <t>No. de seguimientos</t>
  </si>
  <si>
    <t xml:space="preserve">Correo electrónico a dependencias </t>
  </si>
  <si>
    <t>Informar resultado ejecución de pac a dependencias</t>
  </si>
  <si>
    <t xml:space="preserve">No. de informes </t>
  </si>
  <si>
    <t>Fortalecimiento del apoyo financiero y contable</t>
  </si>
  <si>
    <t>Información financiera oportuna para la toma de decisiones.</t>
  </si>
  <si>
    <t>Elaborar el Balance General con corte mensual</t>
  </si>
  <si>
    <t>No. De Balances Mensuales elaborados</t>
  </si>
  <si>
    <t>Documento firmado y publicado</t>
  </si>
  <si>
    <t>Elaborar el balance general de la UNGRD de la vigencia 2015</t>
  </si>
  <si>
    <t>Número de Balance elaborado</t>
  </si>
  <si>
    <t>Elaborar informes de análisis financiero anual/trimestral</t>
  </si>
  <si>
    <t>Número de informes</t>
  </si>
  <si>
    <t>Informe análisis financiero</t>
  </si>
  <si>
    <t>Sistemas de información para manejo presupuestal eficiente, eficaz y efectivo.</t>
  </si>
  <si>
    <t>Actualizar sistema para manejo presupuestal FNGRD fidusap</t>
  </si>
  <si>
    <t>No. de actualización</t>
  </si>
  <si>
    <t>Informe de actualización</t>
  </si>
  <si>
    <t>Direccionamiento de procedimientos de la cadena presupuestal.</t>
  </si>
  <si>
    <t xml:space="preserve">Realizar jornadas de actualización </t>
  </si>
  <si>
    <t>No. de jornadas</t>
  </si>
  <si>
    <t>Informes de jornadas de actualización</t>
  </si>
  <si>
    <t>Actualización mapa de riesgos por corrupción</t>
  </si>
  <si>
    <t>Documento actualización en SIPLAG</t>
  </si>
  <si>
    <t>Gestión Estratégica</t>
  </si>
  <si>
    <t>Revisión y actualización procedimientos, caracterización e indicadores de gestión</t>
  </si>
  <si>
    <t>No. de revisiones</t>
  </si>
  <si>
    <t>Lorena Sánchez/Patricia Gallego</t>
  </si>
  <si>
    <t>Documento de actualización SIPLAG</t>
  </si>
  <si>
    <t>Elaborar plan de mejoramiento de la evaluación de control interno contable</t>
  </si>
  <si>
    <t>No. de planes de mejoramiento</t>
  </si>
  <si>
    <t>Plan de mejoramiento</t>
  </si>
  <si>
    <t>Sistema Integrado de Planeación y Gestión.</t>
  </si>
  <si>
    <t>Asistir a las reuniones mensuales del equipo del líderes SIPLAG y socializar el resultado al interior del grupo</t>
  </si>
  <si>
    <t xml:space="preserve"> </t>
  </si>
  <si>
    <t>Informe y planilla de asistencia</t>
  </si>
  <si>
    <t>Registrar indicadores de gestión en la herramienta de neo-gestión</t>
  </si>
  <si>
    <t>No. de Indicadores del proceso actualizados</t>
  </si>
  <si>
    <t>Reporte neo-gestión</t>
  </si>
  <si>
    <t>SUBDIRECCIÓN PARA EL CONOCIMIENTO DEL RIESGO</t>
  </si>
  <si>
    <t>Fomento de la responsabilidad sectorial y territorial en los procesos de la gestión del riesgo</t>
  </si>
  <si>
    <t>Incremento del nivel de cofinanciación por parte de los sectores y entes territoriales.</t>
  </si>
  <si>
    <t>Incorporación de los sectores en los Comités Nacionales para la Gestión del Riesgo.</t>
  </si>
  <si>
    <t>Convocar como invitados temporales al Ministerio de Educación y a Colciencias a las Comisiones Nacionales Asesoras del Comité Nacional de Conocimiento del Riesgo</t>
  </si>
  <si>
    <t>Convocatorias a los sectores establecidos</t>
  </si>
  <si>
    <t>Nº de Convocatorias</t>
  </si>
  <si>
    <t>Cristian Fernández</t>
  </si>
  <si>
    <t>Invitaciones</t>
  </si>
  <si>
    <t>Se invitó al Ministerio de Educación y a Colciencias a la Comisión  Nacional de Investigación en Gestión del Riesgo de Desastres. Los dos asistieron</t>
  </si>
  <si>
    <t>Apoyo a la formulación de proyectos para acceder a recursos de cofinanciación del FNGRD por parte de los sectores y las entidades territoriales.</t>
  </si>
  <si>
    <t>Generar un instrumento para la priorización de inversiones en Conocimiento del Riesgo</t>
  </si>
  <si>
    <t>Documento de priorización</t>
  </si>
  <si>
    <t>Nº de documentos de priorización</t>
  </si>
  <si>
    <t>Jorge Castro
Cristian Fernandez
Johanna Orjuela</t>
  </si>
  <si>
    <t>Instrumento finalizado</t>
  </si>
  <si>
    <t>Reunión entre responsables para definir alcances del intrumento</t>
  </si>
  <si>
    <t>Coordinación  de los Comités Nacionales de Gestión del Riesgo de Desastres.</t>
  </si>
  <si>
    <t>Convocar el Comité Nacional de Conocimiento del Riesgo</t>
  </si>
  <si>
    <t>Convocatorias</t>
  </si>
  <si>
    <t>Listas de asistencia</t>
  </si>
  <si>
    <t>Convocar la Comisión Nacional Técnica Asesora de Conocimiento del Riesgo</t>
  </si>
  <si>
    <t>Se realizó la primera reunión de la Comisión el 26 de enero de 2016 para Discutir y concertar productos para el Plan de Acción de la Comisión Nacional Técnica Asesora para el Conocimiento del Riesgo</t>
  </si>
  <si>
    <t>Convocar la Comisión Nacional de Investigación en Gestión del Riesgo</t>
  </si>
  <si>
    <t>Alberto Granés</t>
  </si>
  <si>
    <t>El 26 de febrero se reunión la Comisión Nacional de Investigación en Gestión del Riesgo, en la cual se desarrollaron los siguientes puntos: 
1) Presentación Plan Nacional de Gestión del Riesgo en sus componentes de conocimiento e investigación (UNGRD). 
3) Presentación y discusión del Plan de Acción 2016 de la Comisión de Investigación (UNGRD).
4) Presentación y discusión sobre el estudio “Identificación de variables sociales para procesos de reasentamiento por riesgo de desastres” (U. Manizales).</t>
  </si>
  <si>
    <t>Realizar Taller Nacional para la articulación del proceso de Conocimiento del Riesgo en el marco del plan de acción del Comité Nacional.</t>
  </si>
  <si>
    <t>Taller</t>
  </si>
  <si>
    <t>Nº de talleres</t>
  </si>
  <si>
    <t>Diego Peña</t>
  </si>
  <si>
    <t>Memorias del Taller</t>
  </si>
  <si>
    <t>Formulación de metodologías para incorporar el análisis de riesgo de desastre en los proyectos sectoriales y territoriales de inversión pública.</t>
  </si>
  <si>
    <t>Definir los límites y alcances de la responsabilidad pública y privada en los procesos de la gestión del riesgo de desastres</t>
  </si>
  <si>
    <t>Documentos</t>
  </si>
  <si>
    <t>Nº de documentos</t>
  </si>
  <si>
    <t>Profesional por contratar</t>
  </si>
  <si>
    <t>Documento finalizado</t>
  </si>
  <si>
    <t>Se definió el alcance de las actividades del objetivo 2 del proyecto de inversión y se definió el grupo de trabajo y sus perfiles</t>
  </si>
  <si>
    <t>Fortalecimiento de la implementación de la Política Nacional para la Gestión del Riesgo de Desastres</t>
  </si>
  <si>
    <t>Fortalecer el Sistema Nacional de Información de Gestión del Riesgo de Desastres - SNIGRD.</t>
  </si>
  <si>
    <t>Reglamentación del Fondo Nacional de Gestión del Riesgo de Desastres - FNGRD /  Reglamentación de la Ley 1523 de 2012</t>
  </si>
  <si>
    <t>Apoyar en la realización de un documento técnico que permita la Reglamentación del Artículo 42 de la ley 1523 de 2012</t>
  </si>
  <si>
    <t>Documento para la reglamentación</t>
  </si>
  <si>
    <t>Nº de documentos para la reglamentación</t>
  </si>
  <si>
    <t>Wilson Molina</t>
  </si>
  <si>
    <t>Documento para la reglamentación finalizado</t>
  </si>
  <si>
    <t xml:space="preserve">Elaboración de una propuesta para la gestión de información en el marco de las funciones de la Subdirección. </t>
  </si>
  <si>
    <t>Mery Molina</t>
  </si>
  <si>
    <t>La propuesta esta en borrador y fue revisada por el supervisor de la contratista a cargo.</t>
  </si>
  <si>
    <t>Apoyo a la oficina de planeación en la construcción del sistema nacional de Información en gestión del riesgo</t>
  </si>
  <si>
    <t xml:space="preserve">Reuniones </t>
  </si>
  <si>
    <r>
      <t xml:space="preserve">No. </t>
    </r>
    <r>
      <rPr>
        <sz val="10"/>
        <color indexed="17"/>
        <rFont val="Arial Narrow"/>
        <family val="2"/>
      </rPr>
      <t xml:space="preserve"> </t>
    </r>
    <r>
      <rPr>
        <sz val="10"/>
        <rFont val="Arial Narrow"/>
        <family val="2"/>
      </rPr>
      <t>Reuniones</t>
    </r>
  </si>
  <si>
    <t>Mery Molina
Diana Alvarado</t>
  </si>
  <si>
    <t>Actas de reunión</t>
  </si>
  <si>
    <t>Se  realizó una reunión y se han elaborado dos documentos, un diagnóstico y una propuesta de modificación de la base de datos geográfica que estan en  revisión por el supervisor de la contratista a cargo</t>
  </si>
  <si>
    <t>Definir la terminología  a emplear en temas de gestión de riesgos: reporte de emergencia, consolidación de información a partir de filtros,, etc.</t>
  </si>
  <si>
    <t>Documento de terminología</t>
  </si>
  <si>
    <t>Nº de documentos  de terminología</t>
  </si>
  <si>
    <t>Profesionales SCR</t>
  </si>
  <si>
    <t xml:space="preserve"> Documento de terminología finalizado</t>
  </si>
  <si>
    <t>Se ha elaborado una propuesta de Glosario la cual debe ser avalada por la Comisión técncia de Conocimiento y los profesioanles de la SCR. 
Se retomó en la Comisión NAcional Asesora de Conocimiento el ejercicio de definición de un marco conceptual de riesgo de desastres relativo a la GRD</t>
  </si>
  <si>
    <t>Actualización del Plan Nacional de Contingencia contra derrames de hidrocarburos, derivados y otras sustancias nocivas en aguas marinas.</t>
  </si>
  <si>
    <t>Apoyar la actualización del Plan Nacional de Contingencia contra derrame de Hidrocarburos, derivados y otras sustancias en aguas fluviales, marinas y lacustres.</t>
  </si>
  <si>
    <t>(Reuniones adelantadas/Reuniones Solicitadas)*100</t>
  </si>
  <si>
    <t>No se ha solicitado ninguna reunión</t>
  </si>
  <si>
    <t>Fortalecimiento de la capacidad institucional de los actores del Sistema Nacional de Gestión del Riesgo de Desastres -
SNGRD</t>
  </si>
  <si>
    <t>Fortalecimiento de Asistencia técnica mediante el diseño de una modalidad de acompañamiento integral tanto a entidades territoriales como a sectores.</t>
  </si>
  <si>
    <t>Implementar los nodos regionales de Conocimiento del Riesgo para la asistencia técnica a los entes territoriales  en aras de generar insumos para el Ordenamiento Territorial.</t>
  </si>
  <si>
    <t>(N° de entes territoriales asistidos/N° de entes territoriales priorizados)*100</t>
  </si>
  <si>
    <t>Jorge Castro</t>
  </si>
  <si>
    <t>Informes</t>
  </si>
  <si>
    <t>Se formuló el proyecto, se pasó a revisión por parte del Subdirector de Conocimiento y se definieron los perfiles de los lideres de los nodos regionales y se realizaron actividades para recibir hojas de vida para su evaluación con fecha de cierre el 11 de marzo</t>
  </si>
  <si>
    <t>Realizar asistencia técnica a entidades territoriales y entidades nacionales en el fortalecimiento del proceso de conocimiento del riesgo</t>
  </si>
  <si>
    <t>(N° de asistencias técnicas/N° de solicitudes de asitencia realizadas)*100</t>
  </si>
  <si>
    <t>Informes de Comisión</t>
  </si>
  <si>
    <t>Fortalecimiento de las entidades nacionales, departamentales y municipales del Sistema Nacional de Gestión del Riesgo de Desastres SNGRD.</t>
  </si>
  <si>
    <t>Acompañamiento y seguimiento del PNGRD en lo  relacionado a Conocimiento del Riesgo.</t>
  </si>
  <si>
    <t>(N° de acompañamientos realizados/ N° acompañamientos solicitados)*100</t>
  </si>
  <si>
    <t>Se asistió a una reunión de enpalme con Martha Ochoa y Diego Peña, para revisar as acciones de ls SCR frente al plan.
Se asistió a una reunión con el sector de justicia para el acompañamiento al sector por parte de la UNGRD</t>
  </si>
  <si>
    <t>Cooperación para la gestión del riesgo de desastres.</t>
  </si>
  <si>
    <t>Fortalecimiento de alianzas e intercambios con socios estratégicos para el fortalecimiento del Sistema Nacional de Gestión de Riesgo de Desastres en Colombia y en el exterior.</t>
  </si>
  <si>
    <t>Apoyo técnico a la Oficina de Cooperación Internacional en proyectos de Gestión del Riesgo (SATREPS-JICA-DIPECHO- Acuerdos binacionales etc.)</t>
  </si>
  <si>
    <t>Según Perfil de la Cooperación y Ejes Temáticos a ser abordados</t>
  </si>
  <si>
    <t xml:space="preserve">Apoyo técnico para la elaboración del Plan de Acción de cooperación binacional con Ecuador.
Se ha liderado 3 talleres en el marco del cumplimiento de los objetivos del Proyecto JICA (Inundaciones)
Se realizó el Comité Conjunto de Coordinación de Proyecto JICA (Inundaciones) con el objetivo de inlcuir al MADS como contraparte del proyecto.
Se asistió a una reunión virtual de Consejo de Defensa de UNASUR para el Atlas de mapa de riesgo de Surámerica 
Lineas de trabajo cooperación Sur-Sur, Norte -Sur y definición de posibles países socios
Demanda y oferta de la SCR para cooperación internacional
Formulación de proyecto en políticas públicas y GRD ante lña embajada de los países bajos en asocio con DELTARES
</t>
  </si>
  <si>
    <t>Fortalecimiento de la cooperación Sur- Sur y Cooperación Triangular</t>
  </si>
  <si>
    <t>B. CONOCIMIENTO DEL RIESGO</t>
  </si>
  <si>
    <t>Fomento de la identificación y caracterización de escenarios de riesgo</t>
  </si>
  <si>
    <t>Identificación de impactos y amenazas.</t>
  </si>
  <si>
    <t>Asistencia al Comité Nacional para el estudio del fenómeno ENSO (ERFEN)</t>
  </si>
  <si>
    <t>Nº de Reuniones</t>
  </si>
  <si>
    <t>Joana Pérez
Julio González</t>
  </si>
  <si>
    <t>Se asistió a las reuniones de enero y febrero.</t>
  </si>
  <si>
    <t>Elaborar un documento sobre amenazas de origen natural en la región pacifica.</t>
  </si>
  <si>
    <t>Joana Pérez</t>
  </si>
  <si>
    <t xml:space="preserve">Lectura del tomo 1 PROYECTO DE INVERSIÓN EN EL CORREDOR MARINO DEL PACÍFICO ESTE TROPICAL (CMAR) </t>
  </si>
  <si>
    <t>Elaboración de documentos de caracterización de escenarios y eventos amenazantes.</t>
  </si>
  <si>
    <t>Apoyar la actualización de los mapas de escenarios de riesgo</t>
  </si>
  <si>
    <t>Mapas</t>
  </si>
  <si>
    <t>N° de Mapas</t>
  </si>
  <si>
    <t>Mapas actualizados</t>
  </si>
  <si>
    <t>Se ha realizado cartografía interna de acuerdo a los requerimientos de la SCR. (3)</t>
  </si>
  <si>
    <t xml:space="preserve">Elaborar documentos de caracterización de escenarios de riesgo </t>
  </si>
  <si>
    <t>Documentos de caracaterización</t>
  </si>
  <si>
    <t>Nº de documentos de caracterización</t>
  </si>
  <si>
    <t>Documento de caracterización Finalizado</t>
  </si>
  <si>
    <t>Se elaboró el perfil de Riesgo por Movimiento es masa y Riesgo tecnológico (Documentos en elaboración)
Se avanzó el capítulo de metodologias de estudio de la caraterización ciclones tropicales.
Se avanzó en la caraterización de escenario de riesgo sísmico</t>
  </si>
  <si>
    <t>Generación de insumos técnicos para la evaluación y análisis del riesgo</t>
  </si>
  <si>
    <t>Definición de lineamientos de identificación de amenaza, vulnerabilidad y riesgo.</t>
  </si>
  <si>
    <t>Elaboración lineamientos para el análisis del riesgo tecnológico de escenarios (Explosión, Derrame, Fuga e Incendio)</t>
  </si>
  <si>
    <t>Documento de lineamientos</t>
  </si>
  <si>
    <t>Nº de Documento de lineamientos</t>
  </si>
  <si>
    <t xml:space="preserve">Wilson Molina
</t>
  </si>
  <si>
    <t>Documento de lineamientos elaborados</t>
  </si>
  <si>
    <t>Asesoría a la Subdirección de Reducción del Riesgo y Manejo de Desastres en temas relacionados con el Conocimiento del Riesgo</t>
  </si>
  <si>
    <t>(Asesorias técnicas realizadas/asesorias técnicas solicitadas)*100</t>
  </si>
  <si>
    <t>Correos, Comunicaciones internas, documentos, listados de asistencia.</t>
  </si>
  <si>
    <t>Elaboración conjunta con la SMD y SRR sobre conceptos técnicos de viviendas inestables en la ciudad de Sogamoso.
Elaboración insumos para circular Semana Santa , ciruclar, primera temporada de lluvias.
Elaboración insumo para carta a Presidencia de primera temporada de lluvias.
Revisión protocolo interno  ciclones tropicales.
Se apoyo ciurklar Balcondex con Min comercio para Cte de Manejo de Desastres Seguimiento Fenómeno EL Niño.
Apoyo en la elaboración de circular a alcaldes y gobernadores para la incorporación del riesgo en los planes de desarrollo
Elaboración de Circular para presentar el SNGRD y el FEN a Alcaldes y Gobernadores
Apoyo a SRR en capacitacion de Personal de Asistencia técnica, presentación sobre proceso de Conocimiento del Riesgo y estudio para el análisis del Riesgo</t>
  </si>
  <si>
    <t>Realizar una estimación probabilista del riesgo por un evento catastrófico</t>
  </si>
  <si>
    <t>Estudio de evaluación probabilísta</t>
  </si>
  <si>
    <t>N° de estudios</t>
  </si>
  <si>
    <t>Profesional SCR</t>
  </si>
  <si>
    <t>Documento de estimación probabilísta por un evento catastrófico</t>
  </si>
  <si>
    <t>Seguimiento a Convenios de identificación de amenaza, vulnerabilidad y riesgo de vigencias pasadas</t>
  </si>
  <si>
    <t>Matriz de Seguimiento</t>
  </si>
  <si>
    <t>Matriz Actualizada</t>
  </si>
  <si>
    <t>Johanna Orjuela</t>
  </si>
  <si>
    <t>Matriz de seguimiento</t>
  </si>
  <si>
    <t xml:space="preserve">Se realizó seguimiento para generar informe de Gestión 2015. </t>
  </si>
  <si>
    <t>Construcción de un marco metodológico para el estudio de la vulnerabilidad y riesgo climático a nivel de tramo vial</t>
  </si>
  <si>
    <t xml:space="preserve">(Avance en la elaboración del documento de marco metodológico/ Avance en cronograma)*100 </t>
  </si>
  <si>
    <t>Mario Lemus</t>
  </si>
  <si>
    <t>Informes de avance</t>
  </si>
  <si>
    <t>01/006/2016</t>
  </si>
  <si>
    <t>Recursos INVIAS transferidos FNGRD: $889,770,951
FNGRD: $300,000,000</t>
  </si>
  <si>
    <t>Se está acordando las funciones y obligaciones de las tres entidades (INVIAS, SGC y UNGRD) en el convenio que se va a realizar para las contrucción del marco metodológico.</t>
  </si>
  <si>
    <t>Fortalecimiento de metodologías para el monitoreo del riesgo</t>
  </si>
  <si>
    <t>Apoyo a la elaboración y fortalecimiento de metodologías para monitoreo del riesgo por parte de entes territoriales.</t>
  </si>
  <si>
    <t>Conocimiento de las amenazas y definición de patrones de monitoreo por escenarios</t>
  </si>
  <si>
    <t>Fortalecer el funcionamiento del monitoreo por Tsunami</t>
  </si>
  <si>
    <t>Convenio</t>
  </si>
  <si>
    <t xml:space="preserve">Nº de convenios </t>
  </si>
  <si>
    <t>Nathalia Contreras</t>
  </si>
  <si>
    <t>Convenios perfeccionados</t>
  </si>
  <si>
    <t>Documento sobre SAT y sistemas de monitoreo de amenazas y vulnerabilidad en Colombia</t>
  </si>
  <si>
    <t>Estado del arte de SAT y Sistemas de monitoreo</t>
  </si>
  <si>
    <t>Cristian Fernandez</t>
  </si>
  <si>
    <t>Estado del arte Finalizado</t>
  </si>
  <si>
    <t>Se avanzó en la elaboración de un formato para la recopilación de información por parte de las entidades de conocimiento.</t>
  </si>
  <si>
    <t>Fomento de la gestión del riesgo de desastres en la educación nacional</t>
  </si>
  <si>
    <t>Comunicación del riesgo a las entidades públicas y privadas y a la población, con fines de información pública, percepción y toma de conciencia.</t>
  </si>
  <si>
    <t>Realizar convenios para la comunicación del Riesgo por amenaza volcánica.</t>
  </si>
  <si>
    <t>Convenio para la comunicación del riesgo</t>
  </si>
  <si>
    <t>Seminario de comunicación científica a entidades del Comité Nacional de Conocimiento</t>
  </si>
  <si>
    <t>Seminario</t>
  </si>
  <si>
    <t>No.de seminario</t>
  </si>
  <si>
    <t>Nathalia Contreras - Alberto Granés</t>
  </si>
  <si>
    <t>Seminario realizado</t>
  </si>
  <si>
    <t>Se han realizado reuniones con  Colciencias y Observatorio de Ciencia y Tecnología para acordar el desarrollo del Seminario.
Se realizó documento propuesta para el desarrollo del curso.</t>
  </si>
  <si>
    <t xml:space="preserve">Acompañamiento a la  Mesa SENA en Gestión del Riesgo </t>
  </si>
  <si>
    <t>N° de Reuniones</t>
  </si>
  <si>
    <t>Actas de Reunión</t>
  </si>
  <si>
    <t>La primera reunión es el 31 de marzo</t>
  </si>
  <si>
    <t>Realización de encuentros de actores y/o instituciones que generan conocimiento de riesgo.</t>
  </si>
  <si>
    <t>Encuentro</t>
  </si>
  <si>
    <t>No. De encuentros</t>
  </si>
  <si>
    <t>Alberto Granes</t>
  </si>
  <si>
    <t>Actas de encuentros</t>
  </si>
  <si>
    <t>Convenio Implementación de Aulas virtuales en el Parque Omaira Sánchez</t>
  </si>
  <si>
    <t>Intensificación del proceso de Participación ciudadana y comunitaria para la reducción del
riesgo de desastres.</t>
  </si>
  <si>
    <t>Formulación y gestión de una agenda de investigación aplicada en gestión del riesgo de
desastres que incluya las diferencias y necesidades de carácter regional, local y sectorial.</t>
  </si>
  <si>
    <t xml:space="preserve">Desarrollar convenios con universidades y/o institutos de investigación para fortalecer proceso de conocimiento del Riesgo </t>
  </si>
  <si>
    <t>Alberto Granés
Cristian Fernández</t>
  </si>
  <si>
    <t>Se está avanzando en un convenio especifíco con IEMP</t>
  </si>
  <si>
    <t>Definición de lineamientos de incorporación de Cambio Climático en los instrumentos de
planificación del desarrollo a manera de investigación y articulada con las entidades integrantes
del SINA</t>
  </si>
  <si>
    <t>Diseño de lineamientos técnicos para la implementación de directrices y recomendaciones de
la OCDE frente a accidentes químicos, en el marco del Comisión Nacional de Riesgo
Tecnológico.</t>
  </si>
  <si>
    <t>Definir el valor máximo de riesgo individual de aplicación industrial en Colombia</t>
  </si>
  <si>
    <t>Documento técnico de referencia</t>
  </si>
  <si>
    <t>Nº de documentos técnico de referencia</t>
  </si>
  <si>
    <t>Documento técnico de referencia Finalizado</t>
  </si>
  <si>
    <t>Elaboración de Planes de Mejoramiento de acuerdo a las observaciones realizadas por los entes de control y la Oficina de Control Interno</t>
  </si>
  <si>
    <t>No se ha requerido esta acción</t>
  </si>
  <si>
    <t>Se realizó una sóla reunión SIPLAG para Enero y Febrero, se adjunta acta</t>
  </si>
  <si>
    <t>Realizar reuniones de retroalimentación al interior de cada una de las dependencias frente a los avances de la implementación del SIPLAG</t>
  </si>
  <si>
    <t>Liderar el cargue en la plataforma Neogestión de la medición de los indicadores de gestión de cada uno de los procesos establecidos por la oficina, de acuerdo a la periodicidad definida en la fichas de indicadores</t>
  </si>
  <si>
    <t>No se ha requerido</t>
  </si>
  <si>
    <t>Seguimiento a mapa de riesgos por procesos</t>
  </si>
  <si>
    <t>Seguimiento a  mapa de riesgos de corrupción</t>
  </si>
  <si>
    <t>TOTAL PLAN DE ACCIÒN</t>
  </si>
  <si>
    <t>SUBDIRECCIÓN PARA LA REDUCCIÓN DEL RIESGO DE DESASTRES</t>
  </si>
  <si>
    <t>ACTIVIDAD 2016</t>
  </si>
  <si>
    <t>Definición de Agendas sectoriales estratégicas.</t>
  </si>
  <si>
    <t xml:space="preserve">Apoyar la formulación de medidas para la reducción del riesgo en los procesos de planeación del sector transporte </t>
  </si>
  <si>
    <t>Alexandra Ramírez</t>
  </si>
  <si>
    <t>Actas de reunión, listados de asistencia, Medidas formuladas</t>
  </si>
  <si>
    <t xml:space="preserve">La SRR participó en dos sesiones de trabajo con Ministerio de Transporte y CAF para establecer la Hoja de Ruta del sector transporte. </t>
  </si>
  <si>
    <t>Ninguna</t>
  </si>
  <si>
    <t>Coordinar la formulación, el desarrollo y el seguimiento de agenda de trabajo del Comité para la Reducción del Riesgo de Desastres y sus comisiones asesoras</t>
  </si>
  <si>
    <t>Plan de trabajo aprobado</t>
  </si>
  <si>
    <t># planes de trabajo aprobados</t>
  </si>
  <si>
    <t>No se han realizado sesiones ordinarias de la CNARIT</t>
  </si>
  <si>
    <t>Informes de seguimiento</t>
  </si>
  <si>
    <t># de informes de seguimiento</t>
  </si>
  <si>
    <t>Informes de Seguimiento</t>
  </si>
  <si>
    <t>Ninguno</t>
  </si>
  <si>
    <t>Generar la cartográfica requerida para la incorporación de los lineamientos para la integración de la gestión del riesgo en los instrumentos de ordenamiento territorial (28 municipios)</t>
  </si>
  <si>
    <t>Base de datos, Imágenes PDF y JPG</t>
  </si>
  <si>
    <t xml:space="preserve">Se inició la construcción de Geodatabase con la información recopilada durante el año 2015, contiene la  identificación de amenazas en escalas a nivel nacional con insumos de Servicio Geológico Colombiano e IDEAM,  además de información de carácter ambiental, cobertura de la tierra, parques nacionales, etc.
Se generó documento con orientación de solicitud de información geográfica para los municipios
Se construyó mapa Web de Asistencia técnica de la UNGRD, como insumo de consulta de los instrumentos que desarrolla la UNGRD, PMGRD, PRE, CFGRD, CONSTRUCCIÓN LINEA BASE Y LINEAMIENTOS, PFI, CREACIÓN Y FUNCIONAMIENTO DE FONDOS
</t>
  </si>
  <si>
    <t>C. REDUCCIÓN DEL RIESGO</t>
  </si>
  <si>
    <t>Intervención Correctiva</t>
  </si>
  <si>
    <t>Acciones de intervención correctiva de las condiciones de riesgo existente.</t>
  </si>
  <si>
    <t>Porcentaje de ejecución de recursos</t>
  </si>
  <si>
    <t>( Total recursos ejecutados/ Total recursos programados) *100</t>
  </si>
  <si>
    <t>Elsy Melo</t>
  </si>
  <si>
    <t>SIG Galeras</t>
  </si>
  <si>
    <t xml:space="preserve">Los recursos ejecutados hacen referencia al pago de compensaciones económicas y VUC de predios adquiridos antes de las expedición de la sentencia T-269 de la Corte Constitucional, y los recursos fueron asignados teniendo en cuneta el requerimiento del pago. </t>
  </si>
  <si>
    <t>Adelantar acciones y gestión de acompañamiento psicosocial, económico - productivo y jurídico, hacia los habitantes de la ZAVA del Galeras de los municipios de Pasto, Nariño y La Florida, que propenden por el reasentamiento de los mismos, en sitios seguros.</t>
  </si>
  <si>
    <t>Porcentaje familias expuestas con acompañamiento psicosocial</t>
  </si>
  <si>
    <t>(# de familias de la ZAVA con acompañamiento psicosocial / # total de las familias que solicitan acompañamiento psicosocial) *100</t>
  </si>
  <si>
    <t>El PGIRVN está sujeto a brindar los diferentes acompañamientos dependiendo de la demanda de los habitantes y reasentados de la ZAVA. Las acciones y gestiones referidas, se encuentran consignadas en los formatos de registro de asistencia, atención personalizada, visitas a hogar, actas de reasentamiento y seguimiento a compensaciones. Para los meses de ENERO Y FEBRERO de 2016 se realizaron 83 acompañamientos.</t>
  </si>
  <si>
    <t>Adelantar el proceso de ejecución del contrato para la demolición de los predios adquiridos por el FNGRD  (continuo 2015)</t>
  </si>
  <si>
    <t>Ejecución física del contrato</t>
  </si>
  <si>
    <t>(% de ejecución real / % de ejecución programado)</t>
  </si>
  <si>
    <t>El avance hasta la fecha es el siguiente:
- Visita de inspección y reconocimiento en terreno de 85 predios a demoler
- Entrega formal con acta suscrita por la Alcaldía de Pasto, el PGIRVN y los contratistas, 9 predios para inicio de demolición
- Entrega formal con acta suscrita por la Alcaldía de La Florida, el PGIRVN y los contratistas, 20 predios para inicio de demolición
- A la fecha la interventoría ha entregado 9 predios debidamente cuantificados en relación a las cantidades de obra a demoler.
- A la fecha se ha demolido en su totalidad, 3 predios en el sector de Briceño (Pasto) con un área total de construcción de 989 metros cuadrados, con la respectiva disposición final de escombros.
- Se encuentran en proceso de demolición 2 predios en el sector de Mapachico (Pasto) y se continuaría en la presente semana con los 4 predios restantes del mismo sector, para posteriormente intervenir en el municipio de La Florida.
NOTA: El presupuesto ejecutado es CERO, debido a que a la fecha aún no se cancela factura por avance de obra</t>
  </si>
  <si>
    <t>Realizar seguimiento a los proyectos de intervención correctiva obras civiles(mitigación/recuperación)</t>
  </si>
  <si>
    <t>Proyectos ejecutados</t>
  </si>
  <si>
    <t># de proyectos ejecutados físicamente al 100%</t>
  </si>
  <si>
    <t>Oscar Salamanca</t>
  </si>
  <si>
    <t>Matriz de seguimientos, informes</t>
  </si>
  <si>
    <t>En Enero finalizaron 6 proyectos del choco: 1. Atrato, 2.Cantón de San Pablo, 3. Carmen del Darién, 4. Novita 5. Tadó, 6. Medio Baudo y 1 en Cesar Gamarra.
 En el mes de Febrero finalizaron 2 proyectos: Taraza - Antioquia y 2. Chitaga- Norte de Santander.</t>
  </si>
  <si>
    <t>Se realizó prorroga al proyecto Jericó hasta el mes de Octubre, el cual estaba programado finalizar en febrero.</t>
  </si>
  <si>
    <t>Liquidar y legalizar los proyectos ejecutados en 2015 derivados del convenio 017 FNR.</t>
  </si>
  <si>
    <t>Convenios o contratos liquidados</t>
  </si>
  <si>
    <t xml:space="preserve"># de convenios o contratos liquidados </t>
  </si>
  <si>
    <t>Astrid Delgado</t>
  </si>
  <si>
    <t>Conjuntamente con el DNP se están realizando las visitas de verificación del 100% de ejecución de los proyectos de San Pelayo y Tierralta. Para los proyectos de Barranquilla (Campoalegre) y Tiquisio se está coordinando con el DNP la fecha de la visita de verificación del 100% de ejecución.</t>
  </si>
  <si>
    <t>Como consecuencia del cambio en las administraciones municipales, ha sido necesario contextualizar a los nuevos alcaldes con el fin de continuar  con el plan de trabajo que se traía, por lo cual durante los dos primeros meses no se realizaron visitas de cierres contables.</t>
  </si>
  <si>
    <t>Realizar la evaluación técnica de los proyectos de intervención correctiva radicados en la UNGRD.</t>
  </si>
  <si>
    <t>% de proyectos evaluados</t>
  </si>
  <si>
    <t>(# proyectos evaluados / # proyectos Radicados)*100</t>
  </si>
  <si>
    <t>Jorge A. Buelvas</t>
  </si>
  <si>
    <t>SIGOB, comunicaciones oficiales</t>
  </si>
  <si>
    <t>Durante el primer bimestre del año se recibieron 60 solicitudes, de las cuales se gestionaron 50, las 10 restantes se encuentran en tramite de gestión teniendo en cuenta que llegaron en la ultima semana del mes de febrero.</t>
  </si>
  <si>
    <t xml:space="preserve">Asesorar técnicamente a las entidades territoriales, nacionales y otras áreas de la UNGRD en temas  relacionados con intervención correctiva del riesgo </t>
  </si>
  <si>
    <t>% solicitudes tramitadas</t>
  </si>
  <si>
    <t>(# solicitudes tramitadas / # solicitudes recibidas)*100</t>
  </si>
  <si>
    <t>Se han realizado las asesorías técnicas conforme la demanda presentada, y se encuentra en 100% de ejecución.</t>
  </si>
  <si>
    <t>Reducción de desastres asociados a erupciones volcánicas, tsunamis y ciclones tropicales, fortaleciendo capacidades nacionales y locales.</t>
  </si>
  <si>
    <t>Ajustar Protocolos Nacionales de Respuesta por diferentes amenazas</t>
  </si>
  <si>
    <t>Protocolos</t>
  </si>
  <si>
    <t># de Protocolos Nacionales de respuesta ajustados</t>
  </si>
  <si>
    <t>Documentos finales de PdC.</t>
  </si>
  <si>
    <t>Se elaboró parte de la estructura estándar para todos los protocolos.</t>
  </si>
  <si>
    <t>Desarrollar acciones de preparación para la respuesta, asociadas al CONPES 3667 de 2010</t>
  </si>
  <si>
    <t>Informe de la Asistencia Técnica</t>
  </si>
  <si>
    <t>N° de Informes presentados</t>
  </si>
  <si>
    <t>Jorge Obando</t>
  </si>
  <si>
    <t>Informes escritos</t>
  </si>
  <si>
    <t>Contacto con Coordinadores Dptales. De GdRD de Huila y Cauca para socializar la actividad</t>
  </si>
  <si>
    <t>Realizar capacitaciones en GdRD y respuesta a emergencias, dirigido a entidades operativas locales</t>
  </si>
  <si>
    <t># Capacitaciones desarrolladas</t>
  </si>
  <si>
    <t>Nelson Hernández / Sandra Martínez</t>
  </si>
  <si>
    <t xml:space="preserve">Lista de asistencia </t>
  </si>
  <si>
    <t>Contacto con Coordinadores Dptales. De GdRD de Huila y Cauca para socializar la actividad. Informe mediante correo electrónico al director del corporación NASA KIWE sobre las acciones que la UNGRD adelantara a través del CONPES 3667 DE 2010.</t>
  </si>
  <si>
    <t>Desarrollar acciones de Preparación para la Respuesta frente a diferentes geoamenazas</t>
  </si>
  <si>
    <t>Acciones de PpR desarrolladas</t>
  </si>
  <si>
    <t># de acciones PpR desarrolladas</t>
  </si>
  <si>
    <t>Convenio, registros</t>
  </si>
  <si>
    <t>Reunión exploratoria con Cruz Roja Colombiana para dialogar sobre eventual Convenio, asociado a esta actividad</t>
  </si>
  <si>
    <t>Contribuir a la formulación o ajuste de Estrategias Municipales de Respuesta a Emergencias -EMRE- en municipios ubicados en zonas de amenaza por erupciones volcánicas, tsunamis y ciclones tropicales.</t>
  </si>
  <si>
    <t>EMRE formuladas o ajustadas</t>
  </si>
  <si>
    <t># de EMRE formuladas o ajustadas</t>
  </si>
  <si>
    <t>Informes, documentos finales de EMREs, registros audiovisuales.</t>
  </si>
  <si>
    <t>(1) Elaboración del Plan de trabajo de asistencia técnica; (2) Contacto e informe de  las actividades a realizar a través de la asistencia técnica a los coordinadores de los Consejos Departamentales y Municipales de Gestión del Riesgo  del Cauca y Huila; (3) Programación del primer Talleres para formulación y/o ajuste de las EMREs con los Municipios de Cauca y Huila para el 8, 9 y 10 de marzo; (4) Revisión de información existente para los municipios de: La Plata (Plan comunitario de Contingencia por erupción del VNH, 2008); Municipio de Inzá (EMRE año 2013), Municipio de Páez (planes comunitarios de contingencias por erupción del  VNH 2008)}; (1) Contacto e informe de  las actividades a realizar a través de la asistencia técnica al coordinador del CDGRD de Nariño y al coordinador el CMGRD de La Florida; (2) Se inicia el ajuste de la información de la EMRE del municipio de la Florida según el formato de la ENRE Nacional; Se hizo contacto con el nuevo Secretario de Gobierno del Mpio. de Dibulla y  con Juan Misas -Comandante Cuerpo de Bombero de Providencia- quien apoya las labores a la Sec gobierno y están en la recopilación  de la información; (1) Se realiza el contacto con el Coordinador del CMGRD de Tumaco para la realización del primer taller de formulación de la EMRE para el día 15 de marzo; (2) Revisión del Documento PMGRD de San Andrés de Tumaco  y Plan Local de Emergencias año 2010.</t>
  </si>
  <si>
    <t>Diseñar una directriz nacional para la implementación de preparativos para la respuesta comunitarios frente a desastres</t>
  </si>
  <si>
    <t xml:space="preserve">Nelson Hernández </t>
  </si>
  <si>
    <t>Documento final.</t>
  </si>
  <si>
    <t># de Talleres realizados</t>
  </si>
  <si>
    <t>Nelson Hernández / Juanita Jaramillo</t>
  </si>
  <si>
    <t>Informes, registros audiovisuales.</t>
  </si>
  <si>
    <t>Intervención Prospectiva</t>
  </si>
  <si>
    <t>Articulación de instrumentos  y desarrollo de lineamientos de ordenamiento territorial, ordenación ambiental, planificación del desarrollo y gestión del riesgo.</t>
  </si>
  <si>
    <t xml:space="preserve">Elaborar documentos para apoyar técnicamente y/o para hacer revisiones y/o ajustes para la formulación de políticas, marcos regulatorios, CONPES, circulares y estudios en relación con la incorporación de medidas de reducción del riesgo - intervención prospectiva - en la instrumentos de planificación. </t>
  </si>
  <si>
    <t xml:space="preserve">Solicitudes gestionadas </t>
  </si>
  <si>
    <t>(# de solicitudes gestionadas/
# de solicitudes recibidas)*100</t>
  </si>
  <si>
    <t xml:space="preserve">Rafael Sáenz </t>
  </si>
  <si>
    <t>Documentos técnicos, matrices diligenciadas, ayudas de memoria, listados de Asistencia, presentaciones, correos electrónicos</t>
  </si>
  <si>
    <t>Enero: 
Revisión en conjunto con la línea de C.C. de Guía para la Incorporación de las Actividades Minero Energéticas en los Planes de Ordenamiento  (elaborada por UPME).
 Revisión matriz relación del PFIN (Sector Transporte) y  temas a desarrollar por la UNGRD en 2016 en relación con ordenamiento  territorial  y planeación del desarrollo para entrega a Línea Gestión Sectorial.
Revisión y observaciones a documentos base de la Cumbre Mundial de las Naciones Unidas sobre Vivienda y Desarrollo Urbano Sostenible - Hábitat III" (10 documentos abiertos a comentarios de los países, las observaciones UNGRD se enviaron a Cancillería).
Febrero: 
- Revisión documento del protocolo de atención de primer nivel en reducción del riesgo.
- Elaboración de presentación para  DAPARD de las actividades adelantadas en 2015 y 2016 en el Departamento de Antioquia respecto a Construcción de Línea Base.
- Asistencia a reunión técnica preparatoria memorando de entendimiento con Instituto Deltares de Holanda.
- Asistencia a mesa de trabajo de Hábitat y Cambio Climático tendiente  a proponer  y desarrollar documentación temática con los puntos  de discusión  que Colombia quiere introducir en la agenda Hábitat III  para  el tema de referencia.
- Elaboración de presentación para III Curso Internacional “Política Urbana y Gestión de Proyectos Urbanos Integrales”
- Asistencia a mesa de trabajo de Vínculos Urbano- Rurales  tendientes  a proponer  y desarrollar documentación temática con los puntos  de discusión  que Colombia quiere introducir en la agenda Hábitat III  para  el tema de referencia.
- Elaboración de respuesta a solicitud de asistencia técnica  Municipio de Ciénaga-Magdalena.
- Revisión en conjunto con la línea de SCR de  Plan de Acción 2016 de la PNOEC.
- Elaboración de presentaciones para jornadas de inducción a Coordinadores Departamental de Gestión del Riesgo:
1. PNGRD, Marco Sendai, Acuerdo de Cambio Climático-COP 21.
2. Integración de la GRD  y el Ordenamiento Territorial
3. Se está elaborando proyecto de Circular para Alcaldes y Gobernadores sobre incorporación de la gestión del   riesgo en Planes de Desarrollo Territoriales y estructurando un Taller virtual con FEDEMUNICIPIOS para Alcaldes en este sentido   
a desarrollar en marzo de 2016.</t>
  </si>
  <si>
    <t>Realizar Documentos de Línea Base (diagnostico) de  municipios priorizados en cuanto a insumos y avances en la integración de la Gestión del riesgo de desastres en planes de ordenamiento  territorial,  articulados al plan de inversiones municipal (28 Documentos de Línea Base )</t>
  </si>
  <si>
    <t xml:space="preserve">Documentos de Línea Base </t>
  </si>
  <si>
    <t># de Documentos de Línea Base realizados</t>
  </si>
  <si>
    <t>Documentos técnicos, formatos y matrices diligenciados, ayudas de memoria, listados de Asistencia, presentaciones, correos electrónicos</t>
  </si>
  <si>
    <t>Se definió el Plan de trabajo y el cronograma de actividades. 
Se elaboró un Directorio de Actores de las entidades territoriales para adelantar las jornadas de acercamiento, y se realizó el contacto con los funcionarios respectivos de cada entidad para coordinar su realización
Se iniciaron las jornadas de acercamiento a Departamentos para hacer la presentación de las actividades que se adelantarán en desarrollo de la construcción de documentos de Lineamientos para integrar la Gestión del Riesgo en el Ordenamiento Territorial. Se inició con Córdoba, Huila, Meta, y Caldas.
A partir del trabajo realizado en 2015, se inició el ajuste de formatos y plantillas de documentos que se deben diligenciar para los municipios objeto de asistencia en 2016 con el fin de simplificarlas.
Se programó una reunión con el MVCT con el fin de articular la asistencia que esa entidad adelanta con las actividades que se están desarrollando desde la UNGRD</t>
  </si>
  <si>
    <r>
      <t>Elaborar Documentos Municipales de Lineamientos para la integración de la gestión del riesgo en la revisión y ajuste de POT articulados al plan de inversiones municipal (</t>
    </r>
    <r>
      <rPr>
        <i/>
        <sz val="10"/>
        <rFont val="Arial"/>
        <family val="2"/>
      </rPr>
      <t>21 Documentos de Lineamientos</t>
    </r>
    <r>
      <rPr>
        <sz val="10"/>
        <rFont val="Arial"/>
        <family val="2"/>
      </rPr>
      <t>)</t>
    </r>
  </si>
  <si>
    <t>Documentos de Lineamientos</t>
  </si>
  <si>
    <t># de Documentos de Lineamientos elaborados</t>
  </si>
  <si>
    <t>De acuerdo con el Plan de Trabajo definido, los Documentos de Lineamientos se adelantarán en el segundo semestre de 2016.</t>
  </si>
  <si>
    <t>Acompañar a los municipios y departamentos en la implementación de los procesos de la Gestión del Riesgo y los componentes del SNGRD</t>
  </si>
  <si>
    <t>Reporte ficha SPI</t>
  </si>
  <si>
    <t>RECURSOS DE INVERSION - UNGRD</t>
  </si>
  <si>
    <t>Se capacitaron 6 municipios, 5 en el Departamento de Nariño y 1 en Putumayo</t>
  </si>
  <si>
    <t>Andrea Rojas</t>
  </si>
  <si>
    <t>Se capacitó a 3 Departamentos (Antioquia, Cesar y Norte de Santander) en la conformación de Oficinas Territoriales.</t>
  </si>
  <si>
    <t>Andrea Rojas
Cristina Corena</t>
  </si>
  <si>
    <t>Se capacitó a 3 Departamentos (Antioquia, Cesar y Norte de Santander) en la conformación de Fondos Territoriales.</t>
  </si>
  <si>
    <t>Capacitar a los integrantes de los CMGRD en la integración de la gestión del riesgo en los diferentes instrumentos de planificación e inversión pública</t>
  </si>
  <si>
    <t>Realizar talleres para la formulación  de los  proyectos de inversión a nivel  territorial</t>
  </si>
  <si>
    <t xml:space="preserve">Apoyo técnico en la implementación de acciones de Adaptación al Cambio Climático, incorporando criterios y acciones que disminuyan los impactos del cambio climático en las fases de evaluación, diagnóstico, formulación y actualización de los POT. </t>
  </si>
  <si>
    <t>Generar recomendaciones técnicas para la Incorporación de CC en el ordenamiento territorial liderado por MADS, como insumo a la Guía de Integración de GRD y el OT</t>
  </si>
  <si>
    <t xml:space="preserve">Porcentaje de elaboración del Documento técnico </t>
  </si>
  <si>
    <t>% de avance en la elaboración del Documento Técnico</t>
  </si>
  <si>
    <t>Documento técnico, Actas, listados de Asistencia, presentaciones, correos electrónicos</t>
  </si>
  <si>
    <t>Avances en producto 1: documento conceptual</t>
  </si>
  <si>
    <t>Apoyo a la operación y mantenimiento del sistema de evaluación y seguimiento de medidas para la adaptación.</t>
  </si>
  <si>
    <t xml:space="preserve">Apoyar  técnicamente,  
emitir conceptos técnicos y/o asesorar a  entidades nacionales y/o territoriales y otras áreas de la UNGRD, para el fortalecimiento de la reducción del riesgo de desastres y la adaptación al cambio climático </t>
  </si>
  <si>
    <t>comunicaciones oficiales, respuestas a comunicaciones, Actas, correos electrónicos, Matriz de seguimiento a requerimientos variabilidad y cambio climático</t>
  </si>
  <si>
    <t>Articulación del ámbito social y comunitario en el proceso de reducción del riesgo.</t>
  </si>
  <si>
    <t xml:space="preserve">Elaborar documento de identificación de las variables sociales estratégicas en los procesos de reasentamiento </t>
  </si>
  <si>
    <t>Porcentaje elaboración documento</t>
  </si>
  <si>
    <t>% de avance elaboración Documento</t>
  </si>
  <si>
    <t>Juanita Jaramillo</t>
  </si>
  <si>
    <t>La Universidad de Manizales presentó su tercer informe sobre avance de este estudio y se realizaron 2 reuniones técnicas para la discusión conceptual sobre el tema. Se realizaron entrevistas a miembros de la UNGRD y nueva revisión documental.</t>
  </si>
  <si>
    <t>Asesoría (por demanda) a CMGRD para el diseño y gestión del componente comunitario en la formulación/ajuste de la EMRE (municipios priorizados por PpR).</t>
  </si>
  <si>
    <t>N°de CMGRD que solicitan asesoría técnica / N° de municipios asesorados</t>
  </si>
  <si>
    <t xml:space="preserve">Juanita Jaramillo </t>
  </si>
  <si>
    <t>comunicaciones oficiales, respuestas a comunicaciones, Actas, correos electrónicos</t>
  </si>
  <si>
    <t xml:space="preserve">Realizar estudio nacional sobre el estado actual de la participación social y comunitaria en las instancias territoriales de GRD </t>
  </si>
  <si>
    <t>La Universidad de Manizales ha emprendido la recolección de información en terreno con los CDGRD. Por parte de la UNGRD se ha hecho la revisión y validación de los instrumentos y la validación conceptual requerida en el marco del seguimiento al convenio 9677-PPAL001-637-2015</t>
  </si>
  <si>
    <t>El inicio de la aplicación de instrumentos (encuesta, entrevistas y grupos focales) se retrasó debido al inicio de nuevas administraciones en departamentos y en ciudades capitales, con lo cual se debió esperar también el nombramiento o ratificación de coordinadores de gestión del riesgo.</t>
  </si>
  <si>
    <t>Desarrollo de actividades para celebración del mes de la Reducción del Riesgo</t>
  </si>
  <si>
    <t>% de cumplimiento etapas de planeación, alistamiento y ejecución</t>
  </si>
  <si>
    <t>Esperanza Barbosa Alonso</t>
  </si>
  <si>
    <t>Actas de reunión, listados de asistencia.</t>
  </si>
  <si>
    <t>Elaboración de fichas técnicas de expertos en el tema financiero y elaboración de primera versión de propuesta para el mes de la reducción de desastres.</t>
  </si>
  <si>
    <t>Protección Financiera</t>
  </si>
  <si>
    <t>Gestión Financiera y Aseguramiento ante el Riesgo de Desastres</t>
  </si>
  <si>
    <t>Elaborar documento técnico que defina mecanismos financieros para la Transferencia del Riesgo, concertado con entidades de la administración pública del nivel nacional</t>
  </si>
  <si>
    <t>Documento técnico.</t>
  </si>
  <si>
    <t>Levantamiento de información, como insumo de entrada  para  iniciar elaboración del documento técnico.</t>
  </si>
  <si>
    <t>Lineamientos y guías para aseguramiento de los bienes públicos.</t>
  </si>
  <si>
    <t>Desarrollar programa de Educación Financiera con énfasis en aseguramiento de Activos Públicos</t>
  </si>
  <si>
    <t>Personas capacitadas</t>
  </si>
  <si>
    <t># de personas capacitadas</t>
  </si>
  <si>
    <t xml:space="preserve">Acercamiento con  Fedemunicipios y definir uso de la plataforma virtual  para el desarrollo del curso virtual; redacción del comunicado de entendimiento, conjuntamente con FASECOLDA para ultimar puntos de articulación interinstitucional </t>
  </si>
  <si>
    <t>Actualizaciones Mapa de riesgos</t>
  </si>
  <si>
    <t>(# de Actualizaciones realizadas/ # de actualizaciones solicitadas) *100</t>
  </si>
  <si>
    <t>Miguel Angulo</t>
  </si>
  <si>
    <t>El día 18 de Enero de 2016 se realizó en conjunto con al OAPI y la OCI, el seguimiento a los mapas de Riesgo establecidos para la SRR, seguimiento que fue cargado en el aplicativo NEOGESTION</t>
  </si>
  <si>
    <t>Planes de Mejoramiento</t>
  </si>
  <si>
    <t>Durante el primer bimestre de 2016 la OCI no realizó ninguna solicitud frente al tema.</t>
  </si>
  <si>
    <t>(# de Seguimientos realizados/ # de seguimientos solicitadas) *100</t>
  </si>
  <si>
    <t xml:space="preserve">El día 9 de Febrero de 2016 se llevó a cabo la reunión SIPLAG correspondientes a los meses de Enero y Febrero de 2016, en la reunión se establecieron las principales actividades y estrategias a desarrollar en la actual vigencia para continuar con el mantenimiento del sistema luego del otorgamiento de la certificación de calidad. </t>
  </si>
  <si>
    <t>El día 29 de Enero de 2016 se realizó la socialización de la reunión SIPLAG mes de Diciembre, en la cual se informaron los principales resultados alcanzados por el sistema en la vigencia 2015 al igual que el papel  desempeñado por la SRR en la implementación del sistema de calidad.</t>
  </si>
  <si>
    <t>Indicadores Actualizados</t>
  </si>
  <si>
    <t>Se adelantó el cargue de los indicadores mensuales del proceso GRR, y durante el mes de enero se cargaron los indicadores semestrales y el anual con el que cuenta el mismo.</t>
  </si>
  <si>
    <t>SECRETARÍA GENERAL GENERAL  - GRUPO DE TALENTO HUMANO</t>
  </si>
  <si>
    <t>EJE 1</t>
  </si>
  <si>
    <t xml:space="preserve">E. FORTALECIMIENTO Y POSICIONAMIENTO INSTITUCIONAL </t>
  </si>
  <si>
    <t>LINEA DE ACCIÓN</t>
  </si>
  <si>
    <t>META ACUMULADA ENERO</t>
  </si>
  <si>
    <t>% META ACUMULADA MENSUAL</t>
  </si>
  <si>
    <t>%CUMPLIMIENTO PARA ENERO</t>
  </si>
  <si>
    <t>% DEL LOGRO</t>
  </si>
  <si>
    <t>AVANCES
ENERO</t>
  </si>
  <si>
    <t>META ACUMULADA FEBRERO</t>
  </si>
  <si>
    <t>%CUMPLIMIENTO PARA FEBRERO</t>
  </si>
  <si>
    <t>AVANCES
FEBRERO</t>
  </si>
  <si>
    <t>DIFICULTADES O RETRASOS FEBRERO</t>
  </si>
  <si>
    <t>Gestión del Talento Humano</t>
  </si>
  <si>
    <t>Provisión del Talento Humano</t>
  </si>
  <si>
    <t>Actualizar el manual de funciones y competencias laborales de la Unidad</t>
  </si>
  <si>
    <t>Resolución</t>
  </si>
  <si>
    <t>No de actualizaciones al manual de funciones y competencias laborales realizados</t>
  </si>
  <si>
    <t xml:space="preserve">Ángela Calderon </t>
  </si>
  <si>
    <t xml:space="preserve">El Manual de Funciones se encuentra actualizado en un 80%, sólo falta la actualización correspondiente a los cargos de la Subdirección para el Manejo de Deastres.
Se espera formalizar el documento para el mes de marzo. </t>
  </si>
  <si>
    <t xml:space="preserve">Reunión Comisión de Personal </t>
  </si>
  <si>
    <t xml:space="preserve">Comisión de Personal </t>
  </si>
  <si>
    <t>No de comisiones efectuadas</t>
  </si>
  <si>
    <t>La sesión del mes de Enero se llevó a cabo de manera virtual y correspondió a la sesión en la que se aporbó el Reglamento de Funcionamiento de la Comisión de Personal de la UNGRD. Se anexa como soporte la trazabilidad de los correos electrónicos de la sesión. Las actas y los demás documentos derivados de la misma se encuentran a disposición en el GTH, desde donde se lleva la Secretaría Técnica de la Comisión.</t>
  </si>
  <si>
    <t>La sesión del mes de Febrero se llevó a cabo el día 18 de Febrero de 2016.
Las actas y los demás documentos derivados de la misma se encuentran a disposición en el GTH, desde donde se lleva la Secretaría Técnica de la Comisión.</t>
  </si>
  <si>
    <t>Reporte Comisión de Personal</t>
  </si>
  <si>
    <t>Reporte</t>
  </si>
  <si>
    <t>No. De reportes</t>
  </si>
  <si>
    <t>Reporte Comisión</t>
  </si>
  <si>
    <t>De acuerdo con lo establecido en la normatividad, se realizó el reporte de las acciones desarrolladas por la Comisión de Personal a través de la página de la Comisión Nacional del Servicio Civil. El Reporte del mes de Enero correspondió a las acciones desarrolladas para el trimestre Octubre - Diciembre de 2015.</t>
  </si>
  <si>
    <t xml:space="preserve">Elaborar el Plan Anual de Vacantes </t>
  </si>
  <si>
    <t xml:space="preserve">Plan Anual de Vacantes </t>
  </si>
  <si>
    <t xml:space="preserve">No. de Plan Anual de Vacantes elaborados </t>
  </si>
  <si>
    <t>Plan Anual</t>
  </si>
  <si>
    <t>Se encuentra a disposición el Plan Anual de Vacantes con corte a 29 de Febrero de 2016, sin embargo, no se ha realizado el reporte a la función Pública, toda vez que no ha sido requerido por dicha entidad.</t>
  </si>
  <si>
    <t>Evaluación de desempeño</t>
  </si>
  <si>
    <t>Seguimiento a las evaluaciones de desempeño y de rendimiento laboral de la UNGRD</t>
  </si>
  <si>
    <t>Reporte de seguimiento a las evaluaciones</t>
  </si>
  <si>
    <t>Reporte de seguimiento</t>
  </si>
  <si>
    <t>De acuerdo con los cambios realizados a nivel directivo, se solicita suscripción de comrpomisos y evaluaciones de la vigencia 2015 en el mes de marzo de 2016, mes en el que debe finalizar la consolidación respectiva.</t>
  </si>
  <si>
    <t>Seguimiento a la suscripción y cumplimiento de los acuerdos de gestión</t>
  </si>
  <si>
    <t>En el mes de Enero se llevó a cabo una mesa de trabajo con la Oficina Asesora de Planeación e Información con el fin de concertas las acciones para realizar el seguimiento y suscripción a los acuerdos de gestión. El resultado de esta sesión es incluido como soporte del Plan de Acción en el primer seguimiento del mes. No obstante, en el mes de marzo se adelantarán nuevas mesas de trabajo para lograr de manera articulada la concertación de los acuerdos y la suscripción de los que correspondan.</t>
  </si>
  <si>
    <t>Diseñar la primera versión de la metodología propia de evaluación del desempeño</t>
  </si>
  <si>
    <t>Metodología</t>
  </si>
  <si>
    <t>Metodología diseñada</t>
  </si>
  <si>
    <t>Metodología preliminar</t>
  </si>
  <si>
    <t xml:space="preserve">Actualizacion en SIPLAG de los indicadores de Plan Estrategico y Evaluacion de Desempeño </t>
  </si>
  <si>
    <t xml:space="preserve">Actualizacion </t>
  </si>
  <si>
    <t xml:space="preserve">Actualizaciones realizadas a los Indicadores  /Periodicidad de los Indicadores SIPLG </t>
  </si>
  <si>
    <t xml:space="preserve">Herramienta Neogestion Siplag </t>
  </si>
  <si>
    <t>El indicador del mes de febrero es reportado en la plataforma Neogestión a más tardar el día 15 de Marzo de 2016.</t>
  </si>
  <si>
    <t>Administración de Nómina</t>
  </si>
  <si>
    <t>Preparar y elaborar el proyecto anual de presupuesto para amparar los gastos por servicios personales asociados a nómina</t>
  </si>
  <si>
    <t xml:space="preserve">Proyecto Anual de Presupuesto </t>
  </si>
  <si>
    <t xml:space="preserve">Anteproyecto de presupuesto elaborado y aprobado  </t>
  </si>
  <si>
    <t>Paulina Hernandez</t>
  </si>
  <si>
    <t>Proyecto Anual de Presupuesto</t>
  </si>
  <si>
    <t>Preparar  la liquidación de la nómina de los empleados de la Unidad, y los pagos por concepto de seguridad social y prestaciones sociales</t>
  </si>
  <si>
    <t xml:space="preserve">Liquidación de Nómina </t>
  </si>
  <si>
    <t>No de Liquidación de la nómina preparadas</t>
  </si>
  <si>
    <t>Nómina Liquidada</t>
  </si>
  <si>
    <t>Se preparó la nómina con los requerimientos necesarios y se presentó de manera oportuna al Grupo de Apoyo Financiero y Contable para el trámite de pago correspondiente.</t>
  </si>
  <si>
    <t>Realizar el control mensual a las novedades que afecten el presupuesto de la Unidad (compensatorios, horas extras, licencias, incapacidades, permisos y vacaciones)</t>
  </si>
  <si>
    <t>Control de Novedades</t>
  </si>
  <si>
    <t>No.de controles de novedades realizados</t>
  </si>
  <si>
    <t>Control realizado</t>
  </si>
  <si>
    <t xml:space="preserve">El control mensual de novedades se lleva de manera estricta en la carpeta física disponible en el Grupo de Talento Humano - Nómina. Con base en esta información se hace la revisión mensual de liquidación. </t>
  </si>
  <si>
    <t>Elaborar Circular de programación vacaciones de funcionarios de la entidad.</t>
  </si>
  <si>
    <t>Circular</t>
  </si>
  <si>
    <t>Circular Vacaciones</t>
  </si>
  <si>
    <t>Registrar el Ausentismo en la base de datos diseñada</t>
  </si>
  <si>
    <t xml:space="preserve">Reporte de ausentismo </t>
  </si>
  <si>
    <t xml:space="preserve">Total de reportes mensuales de ausentismo </t>
  </si>
  <si>
    <t>Mónica Castro</t>
  </si>
  <si>
    <t>Se realiza el registro en las carpetas de las hojas de vida de acuerdo al formato de Autorizacion de Permiso No. F-1601-GTH-39 Versión: 03 entregados a Talento Humano en el mes de Enero.</t>
  </si>
  <si>
    <t>Se realiza el registro en las carpetas de las hojas de vida de acuerdo al formato de Autorizacion de Permiso No. F-1601-GTH-39 Versión: 03 entregados a Talento Humano en el mes de Febrero.</t>
  </si>
  <si>
    <t>Realizar afiliación de contratistas y funcionarios de la UNGRD a la ARL</t>
  </si>
  <si>
    <t>Reporte mensual de afiliaciones</t>
  </si>
  <si>
    <t xml:space="preserve">Numero de afiliaciones realizadas/numero de contratos suscritos </t>
  </si>
  <si>
    <t>Bibiana Calderon</t>
  </si>
  <si>
    <t>En el mes de enero se efectuaron 14 afiliaciones de contratistas de la UNGRD</t>
  </si>
  <si>
    <t xml:space="preserve">Las afiliaciones realizadas en el mes de Enero corresponden a las solicitudes realizadas por el área de contratación. </t>
  </si>
  <si>
    <t>En el mes de febrero se efectuaron 30 afiliaciones de contratistas de la UNGRD</t>
  </si>
  <si>
    <t xml:space="preserve">Las afiliaciones realizadas en el mes de Febrero corresponden a las solicitudes realizadas por el área de contratación durante este mes. </t>
  </si>
  <si>
    <t>Sigep</t>
  </si>
  <si>
    <t>Creación nuevos usuarios de planta</t>
  </si>
  <si>
    <t>Reporte bimestre nuevos usuarios SIGEP</t>
  </si>
  <si>
    <t xml:space="preserve">No de  personal vinculado en planta en el bimestre/ Total de personal inscrito por la UNGRD, en el Sigep en la vigencia </t>
  </si>
  <si>
    <t>Durante el mes de Enero se crearon dos (2) usuarios en el SIGEP: 
Karen Patricia Ávila Santiago
Carlos Arturo Mogollón Plaza</t>
  </si>
  <si>
    <t>Durante el mes de Febrero se crearon cuatro (4) usuarios en el SIGEP: 
Juan Pablo Quiroz Bautista
Iván Hernando Caicedo Rubiano
William Alfonso Tovar Segura
Amelia Ana María Escobar Fernández</t>
  </si>
  <si>
    <t>Modificación, actualizacion y/o desvinculacion  de usuarios existentes de planta</t>
  </si>
  <si>
    <t>Reporte bimestre modificaciones y actualizaciones usuarios SIGEP</t>
  </si>
  <si>
    <t>No de hojas de vida actualizadas, modificadas y devinculadas/Total de personal inscrito por la UNGRD, en el Sigep en la vigencia</t>
  </si>
  <si>
    <t>Durante el mes de Enero se desvincularon cuatro (4) usuarios en el SIGEP: 
Rosa Amparo Niño
Gustavo Adolfo Beltrán
Richar Alberto Vargas
Yineth Pinilla</t>
  </si>
  <si>
    <t>Durante el mes de Enero se desvincularon cuatro (4) usuarios en el SIGEP: 
Laura Marcela Amado
Rafael Bolaño
Andrea Zapata
Carolina Giraldo</t>
  </si>
  <si>
    <t>Gestión Administrativa</t>
  </si>
  <si>
    <t>Actualizar documentación en el archivo de hojas de vida de los empleados de la Unidad</t>
  </si>
  <si>
    <t xml:space="preserve">No de hojas de vida actualizadas / No de funcionarios </t>
  </si>
  <si>
    <t>Semalmente se lleva a cabo la entrega de la documentacion que debe reposar en las carpetas de hojas de vida en el archivo central.</t>
  </si>
  <si>
    <t>Expedir las certificaciones laborales de funcionarios</t>
  </si>
  <si>
    <t>No de certificaciones laborales expedidas</t>
  </si>
  <si>
    <t>Reporte de Cerificaciones</t>
  </si>
  <si>
    <t>Para el mes de Febrero se lleva control magnetico y físico de la expedición de las certificaciones laborales de los funcionarios de acuerdo a la solicitud enviada por correo electronico, telefonico y/o personal. 
Durante el mes de febrero fueron expedidas 8 certificaciones laborales</t>
  </si>
  <si>
    <t>Expedir las certificaciones laborales de exfuncionarios de la Unidad</t>
  </si>
  <si>
    <t xml:space="preserve">En el mes de Febrero solo se reporto la solicitud de la certificación laboral de un ex-funcionario el cual se realizó e hizo entrega en  tiempo oporuno. </t>
  </si>
  <si>
    <t>Proyectar certificaciones de insuficiencia o inexistencia  de personal en planta, para efectos de la contratación de prestación de servicios cuando se requiera.</t>
  </si>
  <si>
    <t>No de certificaciones de insuficiencia o inexistencia  proyectadas</t>
  </si>
  <si>
    <t>La totalidad de las solicitudes de certificación fueron verificadas y expedidades de acuerdo con las necesidades internas, para el mes de Enero fueron expedidas 24 certificados.</t>
  </si>
  <si>
    <t>La totalidad de las solicitudes de certificación fueron verificadas y expedidades de acuerdo con las necesidades internas, para el mes de Enero fueron expedidas 15 certificados.</t>
  </si>
  <si>
    <t>Emitir los reportes de control de horario del personal de planta por dependencia</t>
  </si>
  <si>
    <t xml:space="preserve"> Reporte  de dias Laborales Bimestre del personal en planta por area</t>
  </si>
  <si>
    <t xml:space="preserve">Total dias laborales ausentes bimestre por area del personal en planta/ Total horas laborales bimestre por area del personal en planta  * 100 </t>
  </si>
  <si>
    <t>Mónica Castro
Ángela Calderón</t>
  </si>
  <si>
    <t>El reporte de horario fue consolidado por el Grupo de Talento Humano y reportado a la Dirección General en Comité Directivo del 29 de Febrero de 2016. Así mismo, se remitió vía correo electrónico el resultado de los reportes por área a cada uno de los líderes de proceso.</t>
  </si>
  <si>
    <t>Realizar reuniones de seguimiento mensual</t>
  </si>
  <si>
    <t>Seguimiento</t>
  </si>
  <si>
    <t>No de Reuniones realizadas</t>
  </si>
  <si>
    <t>Ángela Calderon
Javier Lizcano</t>
  </si>
  <si>
    <t>TALENTO HUMANO-</t>
  </si>
  <si>
    <t>Se han realizado reuniones quincenales con el Equipo de Talento Humano desde la conformación de la totalidad del equipo.</t>
  </si>
  <si>
    <t>Verificacion de documentacion SST</t>
  </si>
  <si>
    <t>En reunion de TH semanal espacio de SST y Siplag</t>
  </si>
  <si>
    <t>Realizar monitoreo a la Gestión de los Comités de la UNGRD (CP, CBCI, CCL, COPASST)</t>
  </si>
  <si>
    <t>Monitoreo</t>
  </si>
  <si>
    <t>No de monitoreos realizados</t>
  </si>
  <si>
    <t>Javier Lizcano</t>
  </si>
  <si>
    <t>Se realizo reunion y contacto con cada monitor</t>
  </si>
  <si>
    <t>Agendar fecha</t>
  </si>
  <si>
    <t>Participar acompañamiento en los comites. Se realizo inspeccion con acta e informe</t>
  </si>
  <si>
    <t>Viáticos y Gastos de Viaje</t>
  </si>
  <si>
    <t>Elaborar los actos administrativos: de comisiones y liquidación de  viáticos de funcionarios, asi como  de desplazamiento y gastos de viaje de los contratistas de la Unidad</t>
  </si>
  <si>
    <t>Maritza Herrera</t>
  </si>
  <si>
    <t>Se ha tramitado 45 actos administrativos por concepto de comisiones según lo solicitado</t>
  </si>
  <si>
    <t>Se ha procurado por parte del personal que viaja reportar a tiempo ante el Grupo de Talento Humano</t>
  </si>
  <si>
    <t>Se ha tramitado 67 actos administrativos, de los cuales 43 por concepto de comisiones según lo solicitado a funcionarios y 24 por reconocimiento de gastos de viaje con pagos por la Unidad de contratistas, para un acumulado de enero al 29 de febrero de 2016 de 112 actos administrativos.</t>
  </si>
  <si>
    <t>Realizar los reembolsos para la Caja Menor de viáticos y gastos de viaje conforme a lo establecido en el Decreto 1068 de 2015</t>
  </si>
  <si>
    <t xml:space="preserve">Reembolsos </t>
  </si>
  <si>
    <t xml:space="preserve">No de Resolucion de Reembolso elaboradas </t>
  </si>
  <si>
    <t>Stella Toro</t>
  </si>
  <si>
    <t>Se realiza el primer reembolso de la Caja Menor de Viaticos y Gastos de viaje mediante Resolución No. 0183 del 24 de feb 2016</t>
  </si>
  <si>
    <t>Realizar  la constitucion y cierre presupuestal la Caja Menor de viáticos y gastos de viaje conforme a lo establecido en el Decreto 1068 de 2015</t>
  </si>
  <si>
    <t>Aperetura y Cierre de caja</t>
  </si>
  <si>
    <t>Resolución de  Apertura y Resolucion de cierre de caja menor elaboradas</t>
  </si>
  <si>
    <t>En el mes de enero se realizo la apertura de la Caja Menor de Viaticos y Gastos de viaje para la vigencia 2016, mediante Resolucion 45 del 14 de enro de 2016</t>
  </si>
  <si>
    <t>Tiquetes</t>
  </si>
  <si>
    <t>Realizar los trámites para la emisión de tiquete solicitados por los funcionarios y contratistas de la UNGRD y FNGRD</t>
  </si>
  <si>
    <t>No de tiquetes emitidos</t>
  </si>
  <si>
    <t>Jennifer Díaz</t>
  </si>
  <si>
    <t>Se realizo el seguimiento de Enero, evidenciando que se emitieron 56 tkt del FNGRD y 57 tkt de la UNGRD</t>
  </si>
  <si>
    <t xml:space="preserve">Realizar el seguimiento a la ejecución presupuestal de los contratos para tiquetes </t>
  </si>
  <si>
    <t>Seguimiento presupuestal</t>
  </si>
  <si>
    <t xml:space="preserve">Valor de tiquetes emitidos / Valor total del contrato de Tiquetes </t>
  </si>
  <si>
    <t>En el mes de enero se emitieron tiquetes sobre reserva por valor de $ 29,232,911 por el FNGRD y $ 38,380,466 por la UNGRD</t>
  </si>
  <si>
    <t>En el mes de enero se emitieron tiquetes sobre reserva por valor de $ 80,660,860 por el FNGRD y $ 43,725,363 por la UNGRD</t>
  </si>
  <si>
    <t>Realizar el informe de ejecución de acuerdo a la emisión de tiquetes</t>
  </si>
  <si>
    <t>Informe mensual</t>
  </si>
  <si>
    <t>Informe de ejecución</t>
  </si>
  <si>
    <t>Informe</t>
  </si>
  <si>
    <t xml:space="preserve">Se realiza el informe del FNGRD y la UNGRD mesual del mes de Enero </t>
  </si>
  <si>
    <t>Se realiza el informe del FNGRD y la UNGRD mesual del mes de Febrero</t>
  </si>
  <si>
    <t>Sistema de Estímulos:
Bienestar Social Laboral
Incentivos</t>
  </si>
  <si>
    <t>Elaborar el diagnóstico de Bienestar Social Laboral</t>
  </si>
  <si>
    <t xml:space="preserve"> Diagnóstico Bienestar social laboral</t>
  </si>
  <si>
    <t>Documento de ejecución</t>
  </si>
  <si>
    <t>Diagnóstico</t>
  </si>
  <si>
    <t xml:space="preserve">Se elaboró el diagnóstico durante el mes de Enero a través de la encuesta de necesidades de bienestar enviada al personal por correo electrónico institucional, en la cual participaron 116 personas. Posteriormente se realiza la tabulación de los datos para realizar la priorización de las necesidades. </t>
  </si>
  <si>
    <t>Elaborar el Plan de Bienestar Social para los funcionarios de la UNGRD</t>
  </si>
  <si>
    <t>Plan de Bienestar Social</t>
  </si>
  <si>
    <t>Bibiana Calderon
Nathaly Lurduy</t>
  </si>
  <si>
    <t>Plan realizado</t>
  </si>
  <si>
    <t xml:space="preserve">Se elabora documento del Plan de Bienestar incluyendo marco conceptual, marco legal, objetivos, alcance, metas, cronograma y presupuesto. </t>
  </si>
  <si>
    <t xml:space="preserve">Implementar el Plan de bienestar Social de la UNGRD </t>
  </si>
  <si>
    <t xml:space="preserve">Actividades plan de bienestar </t>
  </si>
  <si>
    <t xml:space="preserve">Actividades ejecutadas / Actividades programadas en el plan de bienestar </t>
  </si>
  <si>
    <t>Nathaly Lurduy</t>
  </si>
  <si>
    <t xml:space="preserve">*Durante el mes de Enero se realizó la primera reunión de planeación para la formulación del plan de bienestar su respectivo cronograma. Se asignaron tareas y responsables de planeación, ejecución, apoyo y seguimiento. 
*Con base en la planeación de las celebraciones de cumpleaños, como reconocimiento personal a los funcionarios y contratistas de la UNGRD, se adelantaron cotizaciones de los posibles obsequios a entregar, ademas se cotizaron los globos corporativos.
*Se elaboró el calendario de eventos, fechas especiales y actividades propuesto para este año.
*Se acompaño la planeación y ejecución del Taller de Protocolo Institucional programado para el mes de febrero de 2016. 
*Se inicio la coordinación de la celebración del Día de la Mujer y del Día del Hombre. Se hicieron los primeros contactos con hoteles y se solicitaron cotizaciones. </t>
  </si>
  <si>
    <t xml:space="preserve">*Durante el mes de febrero de 2016 se inicio la revisión y consolidación de las bases de datos de funcionarios y contratistas de la UNGRD para la celebración de cumpleaños. 
*Se continuo con la revisión de propuestas economicas y gráficas para el detalle de cumpleaños que se entregará a los funcionarios y contratistas de la UNGRD.
*Se realizó la primera reunión con la OAC para revisar los apoyos y trabajo sinérgico que se realizará, entre el GTH y la OAC, durante el año 2016.
*Se elaboro, se envió y se gestionó la tarjeta de invitación al taller de Protocolo Institucional realizado el 05.02.2016. Así mismo se realizó el apoyo logístico, cubrimiento fotografico y elaboración de la nota comunicativa del taller. 
*Se coordinó la ceremonia religiosa en conmemoración del "Miercoles de ceniza". 
*Se participó en la II Reunión del Comité Editoarial de Comuniciones de la UNGRD.
*Se elaboró y se publicó el Estudio de Mercadeo 2016, base para la publicación y asignación del contrato de bienestar 2016.
*Se inicio coordinación para el proceso de carnetización: Reunión con el proveedor, pruebas de diseño y materiales, toma de fotografía, recolección de solicitudes, envio y revisión de artes. 
*Se hiceron reconocimientos personales por cumpleaños.
*Se formuló la "Estrategia de mejoramiento del Clima Organizacional". 
*Se desarrollaron la primera actividades de la linea "Dejando Huello" en el marco de la "Estrategia de mejoramiento del Clima Organizacional". 
*Se confirmó la planilla de inscritos a los equipos deportivos de la UNGRD. Asi mismo, se abrieron inscripciones para las actividades deportivas 2016. 
*Se realizó 1 Feria de Servicio con Compensar, 20 solicitudes de carné institucional y 3 conmemoraciones de fechas especiales de reconocimiento grupal. </t>
  </si>
  <si>
    <t xml:space="preserve">Realizar el seguimiento a la ejecución presupuestal al Plan de Bienstar Institucional </t>
  </si>
  <si>
    <t xml:space="preserve">Presupuesto Oficial del Contrato de Bienestar </t>
  </si>
  <si>
    <t xml:space="preserve">Total presupuesto ejecutado / Total presupuesto Plan de Bienestar </t>
  </si>
  <si>
    <t xml:space="preserve">Aplicar las encuestas de satisfaccion a la actividades ejectadas  del Plan de Bienestar Social de la UNGRD </t>
  </si>
  <si>
    <t xml:space="preserve">Encustas aplicadas </t>
  </si>
  <si>
    <t xml:space="preserve">Encustras aplicadas/ actividades ejectadas </t>
  </si>
  <si>
    <t>Encustras</t>
  </si>
  <si>
    <t>*Aun no se tiene formulada la encuesta de satisfacción a las actividades ejecutadas.</t>
  </si>
  <si>
    <t>Elaborar informe anual</t>
  </si>
  <si>
    <t>Informe elaborado</t>
  </si>
  <si>
    <t xml:space="preserve">Actualizacion en SIPLAG de los indicadores de Eficacia del Plan de Bienestar Social y Satisfaccion del clima organizacional </t>
  </si>
  <si>
    <t>La Eficiencia del Plan de Bienestar aplicable para el mes de Febrero fue realizada con base en el cierre de acciones de la vigencia 2015. Dado que nos encontramos adelantando las gestiones de plaificación y contrato para el desarrollo del componente de bienestar de la UNGRD.</t>
  </si>
  <si>
    <t>Elaborar el diagnóstico de Incentivos</t>
  </si>
  <si>
    <t>Documento de Diagnóstico</t>
  </si>
  <si>
    <t>Informe de diagnostico</t>
  </si>
  <si>
    <t>Bibiana Calderón</t>
  </si>
  <si>
    <t>Diagnóstico elaborado</t>
  </si>
  <si>
    <t>Se elabora Plan de Incentivos y es incluido en el Plan de Bienestar Social e Incentivos</t>
  </si>
  <si>
    <t>Elaborar el Plan Anual de Incentivos</t>
  </si>
  <si>
    <t>Plan Anual de Incentivos</t>
  </si>
  <si>
    <t xml:space="preserve">Plan anual de Incentivos </t>
  </si>
  <si>
    <t>Plan elaborado</t>
  </si>
  <si>
    <t xml:space="preserve">En el mes de Enero se elabora el Plan Anual de Incentivos incluido dentro del documento del Plan Institucional de Bienestar Social e Incentivos bajo la normatividad que lo rige. </t>
  </si>
  <si>
    <t>Elaborar el informe de cumplimiento del Sistema de Estímulos</t>
  </si>
  <si>
    <t>Formular política para el mejoramiento del clima organizacionl</t>
  </si>
  <si>
    <t>Documento entregado</t>
  </si>
  <si>
    <t>*Se formuló la primera versión de la "Estrategia de mejoramiento del Clima Organizacional" que incluye 2 lineas de intervención: Primera impresión "Dejando huella" y Talleres Experienciales "La UNGRD, una organización inteligente".</t>
  </si>
  <si>
    <t>Capacitación</t>
  </si>
  <si>
    <t>Elaborar el diagnóstico de Capacitación</t>
  </si>
  <si>
    <t>Diagnóstico realizado</t>
  </si>
  <si>
    <t>En el mes de Febrero inicia la elaboración del  diagnóstico del PIC con un cumplimiento del 80%, teniendo en cuenta que algunos coordinadores no presentaron sus necesidades de capacitación. Se espera que en la segunda semana del mes de Marzo se cumpla con el 100%</t>
  </si>
  <si>
    <t xml:space="preserve">Entrega oportuna de las necesidades de capacitación por parte de los diferentes coordinadores </t>
  </si>
  <si>
    <t>Elaborar el Plan Institucional de Capacitación</t>
  </si>
  <si>
    <t>Plan Institucional de Capacitación</t>
  </si>
  <si>
    <t xml:space="preserve">Plan Institucional de Capacitaciones </t>
  </si>
  <si>
    <t xml:space="preserve">Se elabora documento del Plan Institucional de Capacitación incluyendo marco conceptual, marco legal, objetivos, alcance, metas, cronograma (preliminar) y presupuesto. </t>
  </si>
  <si>
    <t>Implementar el Plan Institucional de Capacitación</t>
  </si>
  <si>
    <t xml:space="preserve">Cumplimiento con los ejes del plan </t>
  </si>
  <si>
    <t>Total de capacitaciones realizadas/total de capacitaciones programadas</t>
  </si>
  <si>
    <t>Priorización y Seguimiento al PIC
Cronograma Unificado de Capacitación 
Indicadores Neogestión</t>
  </si>
  <si>
    <t>Realizar el seguimiento y evaluación de las actividades de capacitación</t>
  </si>
  <si>
    <t>total de evaluaciones de capacitaciones realizadas</t>
  </si>
  <si>
    <t>Evaluaciones realizadas</t>
  </si>
  <si>
    <t>Reporte de Eficacia</t>
  </si>
  <si>
    <t>Elaborar el informe de ejecución  del Plan Institucional de Capacitación</t>
  </si>
  <si>
    <t>Informe Realizado</t>
  </si>
  <si>
    <t xml:space="preserve">Actualizacion en SIPLAG de los indicadores de cumplimiento, Cobertura  y Eficacia del  Plan Institucional de Capacitacione, </t>
  </si>
  <si>
    <t xml:space="preserve">Esta en tramite en Neogestión </t>
  </si>
  <si>
    <t>Seguridad y Salud en el Trabajo</t>
  </si>
  <si>
    <t>Elaborar el Plan Anual de trabajo con ARL</t>
  </si>
  <si>
    <t>Plan de Trabajo</t>
  </si>
  <si>
    <t>Actividades Programadas/Actividades ejecutadas</t>
  </si>
  <si>
    <t>ARL</t>
  </si>
  <si>
    <t>Programacion de reunion y solicitud de actividades</t>
  </si>
  <si>
    <t>Se realizo reunion con ARL y se  hizo diagnostico inicial SST</t>
  </si>
  <si>
    <t>Algunas actividades se realizan con subcontratistas o proveedores</t>
  </si>
  <si>
    <t>Elaborar el cronograma de SST</t>
  </si>
  <si>
    <t>Cronograma</t>
  </si>
  <si>
    <t>Cronograma realizado</t>
  </si>
  <si>
    <t>Programar presentacion Copasst y TH</t>
  </si>
  <si>
    <t>Se realizó cronograma correspondiente, el cual fue socializado con el Copasst de la Entidad</t>
  </si>
  <si>
    <t>Verificar actividades de ARL, propias y contratadas</t>
  </si>
  <si>
    <t>Seguimiento o Capacitación al COPASST</t>
  </si>
  <si>
    <t>Sesión</t>
  </si>
  <si>
    <t>Reunion de presentacion SG SST</t>
  </si>
  <si>
    <t>Participar en inspeccion edificio B UNGRD</t>
  </si>
  <si>
    <t>Acompañamiento y capacitación a la Brigada de Emergencia</t>
  </si>
  <si>
    <t>Durante el mes de Enero y Febrero se llevó a cabo el acompañamiento a través de la verificación y elaboración del Reglamento de la Brigada.</t>
  </si>
  <si>
    <t>Agendar fecha para reunion y elementos para practica</t>
  </si>
  <si>
    <t>Seguimiento o Capacitación al Comité de Convivencia Laboral</t>
  </si>
  <si>
    <t>Actualización de la Matriz de factores de Riesgo y controles</t>
  </si>
  <si>
    <t>Actualización al Plan de Emergencia</t>
  </si>
  <si>
    <t>Plan Actualizado</t>
  </si>
  <si>
    <t>Se adelantó la actualización de planos y la presentacion de planes</t>
  </si>
  <si>
    <t>Semana de la Seguridad</t>
  </si>
  <si>
    <t>Actividad</t>
  </si>
  <si>
    <t>Registro de la actividad</t>
  </si>
  <si>
    <t xml:space="preserve">Actualizacion en SIPLAG de los indicadores de Sistema de Salud y Seguridad en el trabajo.  </t>
  </si>
  <si>
    <t xml:space="preserve">Consolidacion de los indicadores y llevar seguimiento </t>
  </si>
  <si>
    <t>Se realizó la participación en la reunión del mes de Feberero, la cual incluyó los primeros dos meses del año, el soporte correspondiente se encuentra a tarvés de la Oficina Asesora de Planeación.</t>
  </si>
  <si>
    <t xml:space="preserve">Realizar Plan de Mejoramiento al SIPLAG </t>
  </si>
  <si>
    <t>No. De procedimientos actualizados/ N° de procedimientos de TH</t>
  </si>
  <si>
    <t>Plan de mejoramiento SIPLAG</t>
  </si>
  <si>
    <t>TOTAL LINEA DE ACCIÓN</t>
  </si>
  <si>
    <t>Realizar Seguimiento al Mapa de Riesgos anticorrupción</t>
  </si>
  <si>
    <t>Reportes realizados</t>
  </si>
  <si>
    <t>No reuniones realizadas</t>
  </si>
  <si>
    <t>Informe de Seguimiento</t>
  </si>
  <si>
    <t>Seguimiento al Mapa de Riesgos Operacionales</t>
  </si>
  <si>
    <t>Realizar seguimiento al mapa de riesgos operacionales</t>
  </si>
  <si>
    <t xml:space="preserve">GRAN TOTAL EJES DE ACCION </t>
  </si>
  <si>
    <t>Formulación de metodologías para incorporar el análisis de riesgo de desastres en los proyectos sectoriales y territoriales de inversión pública.</t>
  </si>
  <si>
    <t>Generar guía metodológica para la integración de la gestión del riesgo de desastres y el ordenamiento territorial municipal.</t>
  </si>
  <si>
    <t>Guía</t>
  </si>
  <si>
    <t>No. de guias elaboradas</t>
  </si>
  <si>
    <t>Richard Vargas
Graciela Ustariz
Subdirector Conocimiento del RiesgoRichard Vargas
Graciela Ustariz
Subdirector Conocimiento del Riesgo</t>
  </si>
  <si>
    <t>Guia elaboradada</t>
  </si>
  <si>
    <t>UNGRD- Priyecto de Inversión  Asistencia técnica en Gestión Local del Riesgo a nivel Municipal y departamental en Colombia</t>
  </si>
  <si>
    <t>x</t>
  </si>
  <si>
    <t>Proyecto de inversión de asistencia técnica</t>
  </si>
  <si>
    <t>Meta PNDes de 68</t>
  </si>
  <si>
    <t>Realizar talleres a los municipios en integración de la gestión del riesgo para la revisión y ajustes del POT.</t>
  </si>
  <si>
    <t>Talleres/Mesas de trabajo</t>
  </si>
  <si>
    <t>No. De talleres/mesas de trabajo realizadas</t>
  </si>
  <si>
    <t>Richard Vargas
Graciela UstarizRichard Vargas
Graciela Ustariz</t>
  </si>
  <si>
    <t>Listados de asistencia y memorias realizadas</t>
  </si>
  <si>
    <t>UNGRD- Proyecto de Inversión  Asistencia técnica en Gestión Local del Riesgo a nivel Municipal y departamental en Colombia</t>
  </si>
  <si>
    <t>Elaborar documentos municipales de lineamientos para la integración de la gestión del riesgo en la revisión y ajustes de POT.</t>
  </si>
  <si>
    <t>Lineamientos</t>
  </si>
  <si>
    <t>No. De Municipios con documento de lineamientos para incorporar la gestión del riesgo de desastres en la revisión y ajuste del POT, articulado al plan de Inversiones para los Municipios</t>
  </si>
  <si>
    <t>Documento de lineamientos para incorporar la gestión del riesgo de desastres en la revisión y ajuste del POT, articulado al plan de Inversiones para los Municipios elaborados</t>
  </si>
  <si>
    <t>Con base en el proceso de Reglamentación del FNGRD, generar directrices en las cuales se obligue a los sectores y entes territoriales aportar recursos (monetarios o  insumos) para la presentación de proyectos de inversión al Fondo Nacional de Gestión del Riesgo de Desastres</t>
  </si>
  <si>
    <t>No, de documentos elaborados</t>
  </si>
  <si>
    <t>Richard Vargas</t>
  </si>
  <si>
    <t>Documentos de directrices desarrollado</t>
  </si>
  <si>
    <t>Meta PND</t>
  </si>
  <si>
    <t>Realizar talleres a los consejos municipales de gestión del riesgo de desastres en formulación de proyectos en sus respectivos territorios.</t>
  </si>
  <si>
    <t>Graciela Ustariz</t>
  </si>
  <si>
    <t>Listados de asistencia, memorias y actas.</t>
  </si>
  <si>
    <t>Meta PND son cinco en la priemra vigencia</t>
  </si>
  <si>
    <t>Realizar un informe final de los resultados obtenidos, compendio de proyectos formulados.</t>
  </si>
  <si>
    <t>Proyectos formulados</t>
  </si>
  <si>
    <t>No. De proyectos formualdos</t>
  </si>
  <si>
    <t>Documento de informe final de resultados y compendio de proyectos formulados</t>
  </si>
  <si>
    <t>Formulación de metodologías para incorporar el análisis de riesgo de desastre en los
proyectos sectoriales y territoriales de inversión pública.</t>
  </si>
  <si>
    <t>Realizar un taller de intercambio de experiencias de incorporación de la Gestión del Riesgo en los proyectos de inversión pública</t>
  </si>
  <si>
    <t xml:space="preserve">Taller </t>
  </si>
  <si>
    <t>No. De talleres de intercambio de experiencias</t>
  </si>
  <si>
    <t>Jessica Giraldo</t>
  </si>
  <si>
    <t>Listados de asistencias</t>
  </si>
  <si>
    <t>Coordinar el comité interinstitucional de accidentes graves</t>
  </si>
  <si>
    <t xml:space="preserve">reuniones </t>
  </si>
  <si>
    <t>No. Reuniones realizadas</t>
  </si>
  <si>
    <t>Graciela Ustariz
Wilson Molina
Jessica Giraldo</t>
  </si>
  <si>
    <t>Fortalecimiento de las políticas del SNGRD</t>
  </si>
  <si>
    <t>Cumplir la ejecución física y presupuestal del proyecto de inversión de Fortalecimiento de las Politicsa del SNGRD</t>
  </si>
  <si>
    <t>informe de ejecución del proyecto</t>
  </si>
  <si>
    <t>Porcentaje de avance físico y financiero de acuerdo a SPI</t>
  </si>
  <si>
    <t>Ficha seguimeinto e información arrojada por el SPI</t>
  </si>
  <si>
    <t xml:space="preserve">Apoyar la elaboración de agendas sectoriales en Reducción del Riesgo, de las acciones prioritarias del componente programático del PNGRD con los sectores: vivienda, transporte y agricultura. </t>
  </si>
  <si>
    <t>Agendas Sectoriales</t>
  </si>
  <si>
    <t>No. De agendas sectoriales elaboradas</t>
  </si>
  <si>
    <t>Documentos y listados de asistencia.</t>
  </si>
  <si>
    <t>Diseñar un programa de acompañamiento sectorial para la implementación del componente programático del PNGRD</t>
  </si>
  <si>
    <t>Elaborar el programa de acompañamiento sectorial en coordinación con las Subdirecciones de gestión del riesgo de la UNGRD</t>
  </si>
  <si>
    <t>Porgrama</t>
  </si>
  <si>
    <t>No. De programas de acompañamiento sectorial</t>
  </si>
  <si>
    <t>Documento de programa</t>
  </si>
  <si>
    <t>Desarrollar el programa de acompañamiento para la implementación del componente programático del PNGRD con los sectores responsables</t>
  </si>
  <si>
    <t>Realizar talleres y mesas de trabajo con los sectores responsables para la implementación del componente programático del PNGRD</t>
  </si>
  <si>
    <t>No. De talleres y mesas de trabajo realizados</t>
  </si>
  <si>
    <t>Desarrollar el marco de referencia  y metodología del modelo de seguimiento y evaluación del PNGRD</t>
  </si>
  <si>
    <t>Elaborar la propuesta del modelo de seguimiento y evaluación del PNGRD</t>
  </si>
  <si>
    <t>Modelo de seguimiento</t>
  </si>
  <si>
    <t>No. de modelos de seguimiento y evaluación realizados</t>
  </si>
  <si>
    <t>Documento de propuesta</t>
  </si>
  <si>
    <t>Reglamentación de la Ley 1523 de 2012.</t>
  </si>
  <si>
    <t>Orietar la reglamentación del artículo 42 de la Ley 1523 de 2012</t>
  </si>
  <si>
    <t>Reuniones/Gestiones</t>
  </si>
  <si>
    <t>No. De reuniones o gestiones realizadas.</t>
  </si>
  <si>
    <t>Listado de asistencia</t>
  </si>
  <si>
    <t>Apoyo técnico al Ministerio de Minas y Energía y al Ministerio de Ambiente y Desarrollo Sostenible para el desarrollo técnico y concertación del proceso de actualización del PNC, en el marco del SNGRD, desde cada proceso: conocimiento, reducción y manejo, la OAJ y con la OAPI.</t>
  </si>
  <si>
    <t>No. de documentos elaborados</t>
  </si>
  <si>
    <t>Graciela Ustariz
Adriana Cuevas
Diego Peña
Iván Caicedo</t>
  </si>
  <si>
    <t>Documento borrador de la actualización del PNC</t>
  </si>
  <si>
    <t>Cumplir la ejecución física y presupuestal del proyecto de inversión de Asistencia Técnica a las entidades territoriales en la implementación de los componentes del SNGRD de acuerdo con lo establecido en la Ley 1523 de 2012 (2016-2018)</t>
  </si>
  <si>
    <t>Beatriz Parra</t>
  </si>
  <si>
    <t>Apoyar la formulación de la estrategia de Rencición de Cuentas 2016</t>
  </si>
  <si>
    <t>Estrategia</t>
  </si>
  <si>
    <t>Estrategia de Rendición de Cuentas final</t>
  </si>
  <si>
    <t xml:space="preserve">Estrategia formulada </t>
  </si>
  <si>
    <t>Apoyar la ejecución de la estrategia de Rendición de Cuentas.</t>
  </si>
  <si>
    <t>Soportes de ejecución</t>
  </si>
  <si>
    <t>Soportes de ejecución de la estrategia de rendición de cuentas</t>
  </si>
  <si>
    <t>OFICINA ASESORA PLANEACIÓN E INFORMACIÓN</t>
  </si>
  <si>
    <t>OFICINA ASESORA  PLANEACIÓN E INFORMACIÓN</t>
  </si>
  <si>
    <t>Diseño lógico del Sistema Nacional de Información de Gestión del Riesgo de Desastres - SNIGRD</t>
  </si>
  <si>
    <t>Documento desarrollado</t>
  </si>
  <si>
    <t>Javier Soto</t>
  </si>
  <si>
    <t>UNGRD - INVERSIÓN</t>
  </si>
  <si>
    <t>Herramientas tecnologicas</t>
  </si>
  <si>
    <t>Herramientas tecnologicas de apoyo a simulacros nacionales</t>
  </si>
  <si>
    <t>Modulo Web Funcional</t>
  </si>
  <si>
    <t xml:space="preserve">No. de nuevos módulos del RUD </t>
  </si>
  <si>
    <t>Wilson Salamanca</t>
  </si>
  <si>
    <t>Realizar acuerdos de información con entidades del SNGRD para su articulación con el Sistema Nacional de Información de Gestión del Riesgo de Desastres - SNIGRD</t>
  </si>
  <si>
    <t>Acuerdo</t>
  </si>
  <si>
    <t>Acuerdo firmado con entidades del SNGRD</t>
  </si>
  <si>
    <t xml:space="preserve"> Realizar seguimiento a los indicadores de meta y producto del  Plan Nacional de Desarrollo a cargo de la UNGRD  en la plataforma Sinergia</t>
  </si>
  <si>
    <t>Karen Villarreal
Carmen Chávez</t>
  </si>
  <si>
    <t>Reportes de seguimiento enviados al DAPRE mes vencido.</t>
  </si>
  <si>
    <t>Realizar seguimiento a los avances de las acciones de la UNGRD, en cumplimiento de lo estipulado en los documentos Conpes</t>
  </si>
  <si>
    <t>No. de seguimientos efectuados/ No. seguimientos programados</t>
  </si>
  <si>
    <t>Matriz de seguimiento y soportes</t>
  </si>
  <si>
    <t>Elaborar el anteproyecto de presupuesto de la UNGRD</t>
  </si>
  <si>
    <t>No. De documentos de anteproyecto de presupuesto elaborados</t>
  </si>
  <si>
    <t>Karen Villarreal</t>
  </si>
  <si>
    <t>Documento físico y magnético de anteproyecto de presupuesto, oficio de radicación ante Ministerio de Hacienda y Crédito Público  y cargue del mismo en el SIIF.</t>
  </si>
  <si>
    <t>Elaborar la proyección de metas de ejecución presupuestal anual de la UNGRD  como soporte a la formulación del acuerdo de desempeño del sector</t>
  </si>
  <si>
    <t>Matriz</t>
  </si>
  <si>
    <t>No. De matrices elaboradas</t>
  </si>
  <si>
    <t>Matriz de proyección de metas presupuestales de la vigencia 2016</t>
  </si>
  <si>
    <t>Desarrollar los reportes de ejecución presupuestal de la UNGRD para ser reportados a la Dirección General</t>
  </si>
  <si>
    <t>No. De reportes de seguimiento realizados</t>
  </si>
  <si>
    <t>Juan Mafla</t>
  </si>
  <si>
    <t>Ficha de reporte al seguimiento de la ejecución presupuestal</t>
  </si>
  <si>
    <t>Seguimiento a las metas del acuerdo de desempeño  de ejecución presupuestal de la UNGRD para ser entregado al DAPRE</t>
  </si>
  <si>
    <t>Presentación de seguimiento al acuerdo de desempeño del sector</t>
  </si>
  <si>
    <t>Presentar reportes de ejecución presupuestal al MHCP, desagregando compromisos y obligaciones de manera mensual</t>
  </si>
  <si>
    <t>No de reportes de ejecución elaborados</t>
  </si>
  <si>
    <t>Matriz de seguimiento presupuestal, de acuerdo al documento requerido por el Ministerio de Hacienda y Crédito Público</t>
  </si>
  <si>
    <t>Desarrollar informe final de la ejecución presupuestal de la UNGRD</t>
  </si>
  <si>
    <t>Documento de nforme final de la ejecución presupuestal de la UNGRD</t>
  </si>
  <si>
    <t>Tramitar la viabilidad de las modificaciones presupuestales a nivel de decreto ante las instancias competentes</t>
  </si>
  <si>
    <t>No. de modificaciones presupuestales tramitadas / No de modificaciones presupuestales requeridas</t>
  </si>
  <si>
    <t>Acuerdos aprobados, oficios de Ministerio de Hacienda con aprobación de modificación presupuestal (Adiciones, traslados, reducciones)</t>
  </si>
  <si>
    <t>Realizar los informes de seguimiento a los recursos de la subcuenta principal de FNGRD, de acuerdo a lo requerido por el DAPRE</t>
  </si>
  <si>
    <t>No. de informes de seguimientos elaborados</t>
  </si>
  <si>
    <t>Presentación de seguimiento de los recursos del FNGRD enviada al DAPRE</t>
  </si>
  <si>
    <t>Solicitud de recursos para la implementación de la Política Pública de Gestión del Riesgo de Desastres al MHYCP</t>
  </si>
  <si>
    <t>No. de solicitudes  de recursos con respuesta / No. Solicitudes tramitadas</t>
  </si>
  <si>
    <t>Oficios  de solicitud de recursos radicados en el Ministerio de Hacienda y respuesta del Ministerio frente a la misma</t>
  </si>
  <si>
    <t>Adelantar los tramites necesarios de solicitud de vigencias futuras, conforme a los requerimientos del Grupo de Apoyo Administrativo y el Grupo de Talento Humano</t>
  </si>
  <si>
    <t>No. De solicitudes de vigencias futuras efectuadas/ No.  De solicitudes de vigencias futuras requeridas</t>
  </si>
  <si>
    <t>Oficios radicados ante Ministerio de Hacienda, así como las justificacioes presentadas por cada una de las áreas</t>
  </si>
  <si>
    <t>Apoyar la elaboración de la solicitud de PAC de la vigencia 2016, es decir la mensualización de los montos a pagar en ese año fiscal</t>
  </si>
  <si>
    <t>No. De formatos de consolidación programación PAC elaborados</t>
  </si>
  <si>
    <t>Formato Único de Distribución PAC para la vigencia 2016 entregado al Grupo de Apoyo Financiero.</t>
  </si>
  <si>
    <t>Solicitud de PAC mensual  de la OAPI, a fin de cubrir el pago de los contratos que se encuentran con la supervisión de la oficina, así como de los recursos a ser transferidos al FNGRD</t>
  </si>
  <si>
    <t>No. De solicitudes  de PAC efectuadas / No. Solicitudes de PAC programadas</t>
  </si>
  <si>
    <t>Paola Cubides</t>
  </si>
  <si>
    <t xml:space="preserve"> FR-1605-GF-35 Formato de solicitud  mensial de PAC</t>
  </si>
  <si>
    <t>Programación y seguimiento del Plan Anual de Adquisiciones.</t>
  </si>
  <si>
    <t>Apoyar la elaboración del Plan Anual de Adquisiciones de la UNGRD</t>
  </si>
  <si>
    <t>Número de Planes de adquisiciones elaborado y publicado</t>
  </si>
  <si>
    <t>FR-1603-GBI-17 PLAN ANUAL DE ADQUISICIONES-PAA
 desarrollado por el Grupo de Apoyo Administrativo</t>
  </si>
  <si>
    <t>Apoyar el desarrollo del seguimiento al Plan Anual de Adquisiciones de la vigencia 2016</t>
  </si>
  <si>
    <t>No. De seguimientos realizados/No. De seguimientos programados</t>
  </si>
  <si>
    <t>Planeación estratégica.</t>
  </si>
  <si>
    <t xml:space="preserve">Revisar el Plan Estratégico de la Entidad de la vigencia 2014 -2018  y definir si da lugar a alguna modificación </t>
  </si>
  <si>
    <t>Documento magnético cargado en la página web de la entidad</t>
  </si>
  <si>
    <t>Seguimiento Plan Estratégico 2014-2018, con corte al 2015</t>
  </si>
  <si>
    <t>Informe de seguimiento al Plan Estratégico</t>
  </si>
  <si>
    <t>Efectuar el último seguimiento al Plan de Acción de la Entidad de la vigencia 2015 y hacer documento de cierre</t>
  </si>
  <si>
    <t>FORMATO PLAN DE ACCIÓN (FR-1300-PE-01) cargado en la página web de la entidad y documento de informe de cierre</t>
  </si>
  <si>
    <t>Elaboración y consolidación del Plan de Acción de la entidad para la vigencia 2017</t>
  </si>
  <si>
    <t>FORMATO PLAN DE ACCIÓN (FR-1300-PE-01) cargado en la página web de la entidad</t>
  </si>
  <si>
    <t>Seguimiento al Plan de Acción de la Entidad para la vigencia 2016</t>
  </si>
  <si>
    <t>Número de seguimientos realizados/número de seguimientos propuestos</t>
  </si>
  <si>
    <t>FORMATO PLAN DE ACCIÓN (FR-1300-PE-01) cargado en la página web de la entidad, en el cual se debe reportar seguimiento bimensual</t>
  </si>
  <si>
    <t>Formulación y seguimiento de los proyectos de inversión.</t>
  </si>
  <si>
    <t>No. De proyectos de inversión aprobados / No. De proyectos inscritos</t>
  </si>
  <si>
    <t>Documentos perfil de proyectos de inversión inscritos en el SUIFP</t>
  </si>
  <si>
    <t>Proyectos de inversión</t>
  </si>
  <si>
    <t>Documentos de proyectos de inversión magnéticos y físicos. Cargue de los mismos en el SUIFP</t>
  </si>
  <si>
    <t>Actualización proyectos de Inversión en el SUIFP</t>
  </si>
  <si>
    <t>Documento perfil actualizado del respectivo proyecto de inversión y ficha EBI</t>
  </si>
  <si>
    <t xml:space="preserve">Seguimiento a los proyectos de inversión de la UNGRD realizado con base en la información registrada en el SPI </t>
  </si>
  <si>
    <t xml:space="preserve">
Carmen Chávez</t>
  </si>
  <si>
    <t>Formatos de seguimiento a los proyectos de inversión (FR-1300-PE-04 FORMATO DE SEGUIMIENTO A PROYECTOS DE INVERSIÓN) y aplicativo SPI</t>
  </si>
  <si>
    <t>Carmen Chávez
Patricia Arenas</t>
  </si>
  <si>
    <t>Cerrar Acciones de Planes de Mejoramiento del SIPLAG - (Auditoria de otorgamiento)</t>
  </si>
  <si>
    <t>No. Acciones cerradas / No. Acciones Formuladas en Planes de Mejoramiento</t>
  </si>
  <si>
    <t>Patricia Arenas</t>
  </si>
  <si>
    <t>Planes de Mejoramiento con evaluación de eficacia</t>
  </si>
  <si>
    <t>Llevar a cabo reuniones mensuales del Equipo SIPLAG</t>
  </si>
  <si>
    <t>No.  Reuniones realizadas con el Equipo SIPLAG</t>
  </si>
  <si>
    <t>Actas de Reunión, listados de asistencia</t>
  </si>
  <si>
    <t>Realizar jornadas de capacitación  y refuerzo del SIPLAG a todos los funcionarios de la entidad</t>
  </si>
  <si>
    <t>Jornadas de socialización y refuerzo</t>
  </si>
  <si>
    <t>Número de jornadas realizadas</t>
  </si>
  <si>
    <t>Presentaciones utilizadas, listados de asistencia, evaluación de las jornadas</t>
  </si>
  <si>
    <t>FNGRD</t>
  </si>
  <si>
    <t>Desarrollar una actividad (concurso)  a nivel de entidad, de interiorizacion y refuerzo del SIPLAG todos los servidores de la Entidad</t>
  </si>
  <si>
    <t>Actividad / concurso</t>
  </si>
  <si>
    <t>Actividad desarrollada</t>
  </si>
  <si>
    <t>Planillas de Asistencia a la reunión, 
registro fotográfico</t>
  </si>
  <si>
    <t>Realizar reuniones al interior de cada una de las dependencias para la Coordinación y Gestión de actividades del  SIPLAG</t>
  </si>
  <si>
    <t>No. Indicadores reportados</t>
  </si>
  <si>
    <t xml:space="preserve">No. Mapas de riesgo de gestión actualizados </t>
  </si>
  <si>
    <t>Italo Prieto</t>
  </si>
  <si>
    <t>Mapa de riesgos de gestión actualizados</t>
  </si>
  <si>
    <t>Reportes Realizados / sobre reportes planificados</t>
  </si>
  <si>
    <t>Actas mensuales reuniones líderes SIPLAG</t>
  </si>
  <si>
    <t>Actualización de los mapas de riesgos de Planeación Estratégica</t>
  </si>
  <si>
    <t>Carmen Chávez</t>
  </si>
  <si>
    <t>Apoyo tecnológico para la gestión institucional</t>
  </si>
  <si>
    <t>Gestión tecnologías de la información.</t>
  </si>
  <si>
    <t>Actualizar inventario de necesidades y proyectos de tecnologías de información para la vigencia 2016</t>
  </si>
  <si>
    <t>Inventarios</t>
  </si>
  <si>
    <t>Número de inventarios realizados</t>
  </si>
  <si>
    <t>Documento en el que se decribirá el Inventario de necesidades de TI - UNGRD</t>
  </si>
  <si>
    <t xml:space="preserve">Priorizar proyectos de tecnología de la información </t>
  </si>
  <si>
    <t>Matrices</t>
  </si>
  <si>
    <t>Número de matrices de priorización de proyectos</t>
  </si>
  <si>
    <t>Reportar el  estado FURAG de la UNGRD</t>
  </si>
  <si>
    <t>Reporte FURAG diligenciado a DAFP</t>
  </si>
  <si>
    <t>Numero de reportes diligenciados</t>
  </si>
  <si>
    <t>Paula Contreras</t>
  </si>
  <si>
    <t>Apoyar el proceso adquisicion de Licencias de software para apoyo a las actividades Misionales</t>
  </si>
  <si>
    <t>Proceso de Adquisición</t>
  </si>
  <si>
    <t>Cantidad de licencias adquiridas- proyeccion 48</t>
  </si>
  <si>
    <t>Proceso Contractual</t>
  </si>
  <si>
    <t>Documento de arquitectura empresarial para la UNGRD</t>
  </si>
  <si>
    <t>Actualización del Plan Estrategico de Tecnologías de Información - PETI de la UNGRD</t>
  </si>
  <si>
    <t>No. documentos de actualización de PETI</t>
  </si>
  <si>
    <t>Wilson Salamanca 
Javier Soto
Paula Contreras</t>
  </si>
  <si>
    <t>Plan estrategico de TI actualizado</t>
  </si>
  <si>
    <t>Fortalecimiento de la estrategia de rendición de cuentas.</t>
  </si>
  <si>
    <t>Formular la Estrategia y el Plan de Acción de Rendición de Cuentas para la vigencia 2016</t>
  </si>
  <si>
    <t>No. De documentos elaborados y aprobados</t>
  </si>
  <si>
    <t>Documentos Estrategia y Plan de Rendición de Cuentas</t>
  </si>
  <si>
    <t>Hacer seguimiento a la ejecución del Plan de Acción de Rendición de Cuentas 2016</t>
  </si>
  <si>
    <t xml:space="preserve">Plan de Acción de RC con seguimientos trimestrales </t>
  </si>
  <si>
    <t>Liderar la elaboración del informe final de la ejecución de la estrategia y el plan de Plan de Acción de Rendición de Cuentas de la vigencia 2016</t>
  </si>
  <si>
    <t>Documento de informe final de la ejecución de la estrategia y el plan de Plan de Acción de Rendición de Cuentas de la vigencia 2016 y consolidación de las evidencias del mismo.</t>
  </si>
  <si>
    <t>No. De Documentos elaborados</t>
  </si>
  <si>
    <t>Matriz consolidada de documentos de respuesta elaborados (Oficios, Informes)</t>
  </si>
  <si>
    <t>Lista de chequeo implementación de la Ley  1712 de 2014</t>
  </si>
  <si>
    <t>Liderar la Formulación del Plan Anticorrupción y de Atención al Ciudadano 2016</t>
  </si>
  <si>
    <t>Yanizza Lozano/
Italo Prieto</t>
  </si>
  <si>
    <t>Actas de Seguimiento al Plan Anticorrupción</t>
  </si>
  <si>
    <t>Elaborar el Mapa de Riesgos de Corrupción Consolidado de la Entidad y publicarlo en página web</t>
  </si>
  <si>
    <t>No. Mapa de riesgos consolidados</t>
  </si>
  <si>
    <t>Mapa de Riesgo de Corrupción consolidado y publicado en página web</t>
  </si>
  <si>
    <t>Seguimiento y fortalecimiento a la implementación de la estrategia de gobierno en línea.</t>
  </si>
  <si>
    <t>Hacer seguimiento a la implementacion del nuevo Decreto de Gobierno en Línea (Decreto 2573 del 12 de diciembre de 2015)</t>
  </si>
  <si>
    <t>No. De Seguimientos realizados</t>
  </si>
  <si>
    <t>Documentos de seguimiento a la implementacion del nuevo Decreto de gobierno en linea (decreto 2573 del 12 de dic de 2015)</t>
  </si>
  <si>
    <t>Avance en el componente GEL - TIC para servicios (Plan Sectorial)</t>
  </si>
  <si>
    <t>Avance en el componente GEL - TIC para el Gobierno abierto  (Plan Sectorial)</t>
  </si>
  <si>
    <t>Avance en el componente GEL - TIC para la Gestión  (Plan Sectorial)</t>
  </si>
  <si>
    <t>Avance en el componente GEL -Seguridad y privacidad de la Información  (Plan Sectorial)</t>
  </si>
  <si>
    <t>Socialización del uso de la herramienta del Registro Único de Damnificados - RUD</t>
  </si>
  <si>
    <t>Talleres</t>
  </si>
  <si>
    <t xml:space="preserve">No. De Talleres realizados </t>
  </si>
  <si>
    <t>Listados de asistencia a los talleres</t>
  </si>
  <si>
    <t>Soporte técnico a la Rendición de cuentas de la UNGRD</t>
  </si>
  <si>
    <t>Soporte tecnológico a aplicaciones para rendición de cuentas (chats, foros, video, streamming, etc)</t>
  </si>
  <si>
    <t>Soporte  tecnológico a Rendicion de cuentas realizados</t>
  </si>
  <si>
    <t>Javier Soto
Wilson Salamanca
Paula Contreras</t>
  </si>
  <si>
    <t>Soporte  tecnológico a aplicaciones utilizadas para Rendicion de cuentas del aUNGRD</t>
  </si>
  <si>
    <t>Julio Jiménez</t>
  </si>
  <si>
    <t>Juan Mafla y Julio Jiménz</t>
  </si>
  <si>
    <t>Juan Mafla y Julio Jiménez</t>
  </si>
  <si>
    <t>Julio Jiménez
Natalia Reyes
Karen Villarreal</t>
  </si>
  <si>
    <t>Inscribir los proyectos de inversión para la vigencia 2017</t>
  </si>
  <si>
    <t>No. De actualizaciones realizadas/ No. De actualizaciones requeridas/necesarias</t>
  </si>
  <si>
    <t>Formulación e inscripción de proyectos de inversión a ejcutar durante la vigencia actual</t>
  </si>
  <si>
    <t>No. De proyectos formulados e inscritos/ No. De proyectos requeridos por las áreas</t>
  </si>
  <si>
    <t>No. De seguimientos realizados por proyecto/ No. Proyectos inscritos</t>
  </si>
  <si>
    <t>No. De acciones de mejoramiento/ No. De hallazgos</t>
  </si>
  <si>
    <t xml:space="preserve">Realizar monitoreo de los mapas de riesgos de procesos y corrupción </t>
  </si>
  <si>
    <t>FORMULAR</t>
  </si>
  <si>
    <t xml:space="preserve">No. Mapas de riesgos con monitoreo </t>
  </si>
  <si>
    <t>Actualización de los mapas de riesgos para la vigencia</t>
  </si>
  <si>
    <t>Mapa de riesgos actualizados</t>
  </si>
  <si>
    <t>Mapa de riesgos monitoreados</t>
  </si>
  <si>
    <t xml:space="preserve">No. Mapas de riesgos actualizados </t>
  </si>
  <si>
    <t>Ejecución de las actividades del plan de trabajo de Gestión ambiental</t>
  </si>
  <si>
    <t>Gestionar el cargue y seguimiento de indicadores de todos los procesos</t>
  </si>
  <si>
    <t>Cronograma de actividades</t>
  </si>
  <si>
    <t>Seguimiento al cumplimiento de la lista de chequeo Ley  1712 de 2014</t>
  </si>
  <si>
    <t>Porcentaje de cumplimiento Ley 1712 de 2014</t>
  </si>
  <si>
    <t>Realizar seguimiento al plan anticorrupción</t>
  </si>
  <si>
    <t>Javier Soto
Wilson Salamanca
Paula Contreras
Aldo Robayo</t>
  </si>
  <si>
    <t>Documento de diseño lógico alineado con el documento del marco conceptual</t>
  </si>
  <si>
    <t>Modulo desarrollado</t>
  </si>
  <si>
    <t>Wilson salamanca
Javier Soto
Paula Contreras
Aldo Robayo</t>
  </si>
  <si>
    <t>Actualización y seguimiento de los mapas de riesgos de gestión de sistemas de información</t>
  </si>
  <si>
    <t>Matriz de priorización de proyectos</t>
  </si>
  <si>
    <t>Seguimiento a la implementación de la arquitectura empresarial de la UNGRD</t>
  </si>
  <si>
    <t>Wilson Salamanca 
Javier Soto
Aldo Robayo
Paula Contreras</t>
  </si>
  <si>
    <t>Fichas de seguimiento del contrato, listados de asistencia, actas de reuniones</t>
  </si>
  <si>
    <t>Cada dos meses</t>
  </si>
  <si>
    <t>Apoyar y realizar seguimiiento a la implementación del SGSI</t>
  </si>
  <si>
    <t>Documentos de seguimiento</t>
  </si>
  <si>
    <t>Reportes de seguimientos efectuados al sector</t>
  </si>
  <si>
    <t>Porcentaje de avance del componente GEL - TIC para servicios 100%</t>
  </si>
  <si>
    <t>Porcentaje de avance encomponente GEL - TIC para el Gobierno abierto 100%</t>
  </si>
  <si>
    <t>Porcentaje de avance en el componente GEL - TIC para la Gestión 68%</t>
  </si>
  <si>
    <t>Porcentaje de avance en el componente GEL -Seguridad y privacidad de la Información 65%</t>
  </si>
  <si>
    <t>Matriz de evaluación de Gobieno en Línea en su cuarto componente</t>
  </si>
  <si>
    <t>OFICINA ASESORA JURÍDICA</t>
  </si>
  <si>
    <t xml:space="preserve">Realizar el tramite frente a la presidencia de la República del Decreto de Reglamentación del Fondo </t>
  </si>
  <si>
    <t>Decreto</t>
  </si>
  <si>
    <t xml:space="preserve">Entrega del Decreto de reglamentación del Fondo </t>
  </si>
  <si>
    <t>Benjamin Collante</t>
  </si>
  <si>
    <t>Decreto de reglamentación</t>
  </si>
  <si>
    <t>Apoyo jurídico eficiente</t>
  </si>
  <si>
    <t>Asesoramiento jurídico eficiente a la Dirección y sus dependencias.</t>
  </si>
  <si>
    <t>Participar en la elaboración de documentos de contenido jurídico, proyectos de reglamento, manuales y en general, trabajos especificados que sean asignados por la Dirección General</t>
  </si>
  <si>
    <t>Documentos de contenido jurídico</t>
  </si>
  <si>
    <t>No de documentos de contenido juridico atendidas por la OAJ / No de documentos de contenido jurídico solicitados</t>
  </si>
  <si>
    <t>Consecutivos OAJ 2016</t>
  </si>
  <si>
    <t>Elaboración de estudios y conceptos jurídicos de proyectos de Ley o actos administrativos.</t>
  </si>
  <si>
    <t xml:space="preserve">Preparar y revisar proyectos de acto administrativo y de Ley </t>
  </si>
  <si>
    <t>No de proyectos de acto administrativo y de ley atendidas por la OAJ / No de  proyectos de acto administrativo y de ley solicitados</t>
  </si>
  <si>
    <t>Políticas de prevención de daño antijurídico.</t>
  </si>
  <si>
    <t>Seguimiento a la politica de prevencion de daño antijuridico presentada</t>
  </si>
  <si>
    <t>Informe Seguimiento</t>
  </si>
  <si>
    <t xml:space="preserve">Carpeta Comité de Conciliacion </t>
  </si>
  <si>
    <t xml:space="preserve">Defensa judicial eficiente. </t>
  </si>
  <si>
    <t>Atender las peticiones y consultas efectuadas ante la Oficina Asesora Jurídica en un término máximo de 15 días</t>
  </si>
  <si>
    <t>Respuestas a peticiones y consultas</t>
  </si>
  <si>
    <t xml:space="preserve">No de consultas atendidas por la OAJ en un término máximo de 15 días/ No de consultas recibidas por la OAJ </t>
  </si>
  <si>
    <t>Y:\2016\LUISA OSORIO\INDICADORES 2016</t>
  </si>
  <si>
    <t>Atender oportunamente las acciones judiciales (promovidos por la UNGRD o en contra de ella)</t>
  </si>
  <si>
    <t xml:space="preserve">Acciones Judiciales </t>
  </si>
  <si>
    <t xml:space="preserve">No de acciones judiciales atendidas por la OAJ dentro del término oportuno /  No de acciones judiciales recibidas por la OAJ </t>
  </si>
  <si>
    <t>Cuadro de Tutelas OAJ - SIGPAD</t>
  </si>
  <si>
    <t>Documento plan de Mejoramiento</t>
  </si>
  <si>
    <t>Elaboración de los planes de mejoramiento</t>
  </si>
  <si>
    <t>Documento Planes de Mejoramiento</t>
  </si>
  <si>
    <t xml:space="preserve">Seguimientos evidenciados a las actividades propuestas en los planes de mejoramiento </t>
  </si>
  <si>
    <t>Carpeta SIPLAG</t>
  </si>
  <si>
    <t>No de reuniones asistidas / No de reuniones solicitadas</t>
  </si>
  <si>
    <t xml:space="preserve">No de reuniones desarrolladas / No de reuniones convocadas </t>
  </si>
  <si>
    <t xml:space="preserve">Total de Indicadores registrados en la plataforma trimestralmente </t>
  </si>
  <si>
    <t>Actualización y seguimiento del mapa de riesgos por procesos</t>
  </si>
  <si>
    <t>Seguimientos evidenciados al mapa de riesgos por procesos</t>
  </si>
  <si>
    <t>Mapa de Riesgos por procesos Neogestión</t>
  </si>
  <si>
    <t>Efectuar la actualización y seguimiento del mapa de riesgos de corrupción</t>
  </si>
  <si>
    <t>Seguimientos evidenciados al mapa de riesgos por corrupción</t>
  </si>
  <si>
    <t>Mapa de Riesgos de Corrupción  Neogestión</t>
  </si>
  <si>
    <t>OFICINA ASESORA DE COMUNICACIONES</t>
  </si>
  <si>
    <t>Carteleras institucionales físicas, las cuales se nutrirán de la información generada por los boletines institucionales y además donde se podrán consultar las diferentes acciones de la UNGRD.</t>
  </si>
  <si>
    <t>Documentos físicos</t>
  </si>
  <si>
    <t># documento</t>
  </si>
  <si>
    <t>Documento y fotografía</t>
  </si>
  <si>
    <t>Documentos físicos y virtuales</t>
  </si>
  <si>
    <t>31/06/2016</t>
  </si>
  <si>
    <t>Video</t>
  </si>
  <si>
    <t># videos</t>
  </si>
  <si>
    <t>Videos</t>
  </si>
  <si>
    <t>31/0122016</t>
  </si>
  <si>
    <t>Actualización Manual de Imagen Corporativa de la UNGRD</t>
  </si>
  <si>
    <t>Juan Ballesteros</t>
  </si>
  <si>
    <t>30/02/2016</t>
  </si>
  <si>
    <t>01/31/2016</t>
  </si>
  <si>
    <t>OAC</t>
  </si>
  <si>
    <t>Documento físico y virtual</t>
  </si>
  <si>
    <t>Yineth Pinilla/Jennifer Wilches, Samuel Lancheros</t>
  </si>
  <si>
    <t>Boletines externos de información con el SNGRD.</t>
  </si>
  <si>
    <t>Yineth Pinilla/Samuel Lancheros</t>
  </si>
  <si>
    <t>28/2016</t>
  </si>
  <si>
    <t>Boletines institucionales internos de comunicación, que reflejen el día a día de la entidad y el trabajo de cada funcionario de la UNGRD.</t>
  </si>
  <si>
    <t>Encuentro de comunicadores del SNGRD. Para conseguir sinergia en la labor conseguida.</t>
  </si>
  <si>
    <t>Evento</t>
  </si>
  <si>
    <t># eventos</t>
  </si>
  <si>
    <t>Actualización y/o reimpresión de material pedagógico de la UNGRD para ser distribuidos interno y externo. (material promocional. Pendones, backing, etc)</t>
  </si>
  <si>
    <t>Material físico</t>
  </si>
  <si>
    <t>#material promocional</t>
  </si>
  <si>
    <t>material promocional</t>
  </si>
  <si>
    <t>Micro-sitio</t>
  </si>
  <si>
    <t># Micro-sitio</t>
  </si>
  <si>
    <t># Documento</t>
  </si>
  <si>
    <t>página web</t>
  </si>
  <si>
    <t>Correos electrónicos</t>
  </si>
  <si>
    <t>Yineth Pinilla</t>
  </si>
  <si>
    <t>Fotografías y videos</t>
  </si>
  <si>
    <t># fotografías y videos</t>
  </si>
  <si>
    <t>Fotografias, videos</t>
  </si>
  <si>
    <t># videos y fotografías</t>
  </si>
  <si>
    <t>Videos y fotografías</t>
  </si>
  <si>
    <t># campañas</t>
  </si>
  <si>
    <t>Campañas</t>
  </si>
  <si>
    <t>Diseños institucionales de documentos de la UNGRD.</t>
  </si>
  <si>
    <t># de diseños</t>
  </si>
  <si>
    <t>Diseños adelantados</t>
  </si>
  <si>
    <t>Convenio con Maloka, para seguir adelante con las acciones de reducción del riesgo de desastres.</t>
  </si>
  <si>
    <t>Fortalecimiento de la comunicacion en emergencias.</t>
  </si>
  <si>
    <t>#Documento</t>
  </si>
  <si>
    <t>Centro de documentación en Gestión del Riesgo de Desastres.</t>
  </si>
  <si>
    <t>Recopilación de información para disponer en el repositorio digital áreas de la UNGRD.</t>
  </si>
  <si>
    <t>Software</t>
  </si>
  <si>
    <t># de documentos</t>
  </si>
  <si>
    <t>Johana Rojas/Jeisson Roncancio</t>
  </si>
  <si>
    <t>Registro de materialesentregados/Inventario</t>
  </si>
  <si>
    <t xml:space="preserve"> Actualización de material digital en repositorio Dspace (implementación digital).</t>
  </si>
  <si>
    <t>Tablas contenido digital</t>
  </si>
  <si>
    <t># documentos digitalizados</t>
  </si>
  <si>
    <t>Software/web</t>
  </si>
  <si>
    <t>Digitalización de tablas de contenido en koha.</t>
  </si>
  <si>
    <t>Johana Rojas, Jeisson Roncancio</t>
  </si>
  <si>
    <t>Acercamiento con Universidades para realizar comunidades de tesis en GRD-Disposición repositorio o software Koha.</t>
  </si>
  <si>
    <t>#reuniones</t>
  </si>
  <si>
    <t xml:space="preserve"> ----</t>
  </si>
  <si>
    <t>Realizar la catalogación y clasificación de material bibliográfico.</t>
  </si>
  <si>
    <t>Materiales Bibliográficos</t>
  </si>
  <si>
    <t>N° de Materiales bibliográficos Catalogados y clasificados</t>
  </si>
  <si>
    <t xml:space="preserve">Johana Rojas, Jeisson Roncancio </t>
  </si>
  <si>
    <t>Documentos de registro</t>
  </si>
  <si>
    <t>Proyecto red Sina "Creación de bibliotecas centros de Documentación " Capacitación en manejo de software Koha, Catalogación de información,migración de información a software</t>
  </si>
  <si>
    <t># de Bibliotecas creadas</t>
  </si>
  <si>
    <t>Software/información dispuesta referencial</t>
  </si>
  <si>
    <t>Seguimiento a los planes de mejora establecidos.</t>
  </si>
  <si>
    <t># Seguimientos</t>
  </si>
  <si>
    <t>Johana Rojas</t>
  </si>
  <si>
    <t>Asistencia a las reuniones líderes SIPLAG.</t>
  </si>
  <si>
    <t>Reuniones a las que asiste</t>
  </si>
  <si>
    <t># Reuniones a las que asiste</t>
  </si>
  <si>
    <t>Actas de asistencia</t>
  </si>
  <si>
    <t>Reuiones de retroalimentación al interior de la OAC.</t>
  </si>
  <si>
    <t>Articulación en la formulación de la Estrategia y el Plan de Acción de Rendición de Cuentas para la Vigencia 2016.</t>
  </si>
  <si>
    <t>Documentos elaborados y aprobados</t>
  </si>
  <si>
    <t># Documentos elaborados y aprobados</t>
  </si>
  <si>
    <t>Aportes a cuenta de misión UNDAC del país.</t>
  </si>
  <si>
    <t>Transferencia</t>
  </si>
  <si>
    <t>META ACUMULADA JUNIO</t>
  </si>
  <si>
    <t>% META ACUMULADA III BIMESTRE</t>
  </si>
  <si>
    <t>LOGRO A JUNIO</t>
  </si>
  <si>
    <t>% DEL LOGRO A JUNIO</t>
  </si>
  <si>
    <t>%CUMPLIMIENTO PA A JUNIO</t>
  </si>
  <si>
    <t>META ACUMULADA AGOSTO</t>
  </si>
  <si>
    <t>% META ACUMULADA IV BIMESTRE</t>
  </si>
  <si>
    <t>LOGRO A AGOSTO</t>
  </si>
  <si>
    <t>% DEL LOGRO A AGOSTO</t>
  </si>
  <si>
    <t>%CUMPLIMIENTO PA A AGOSTO</t>
  </si>
  <si>
    <t>META ACUMULADA OCTUBRE</t>
  </si>
  <si>
    <t>% META ACUMULADA V BIMESTRE</t>
  </si>
  <si>
    <t>LOGRO A OCTUBRE</t>
  </si>
  <si>
    <t>% DEL LOGRO A OCTUBRE</t>
  </si>
  <si>
    <t>%CUMPLIMIENTO PA A OCTUBRE</t>
  </si>
  <si>
    <t>META ACUMULADA DICIEMBRE</t>
  </si>
  <si>
    <t>% META ACUMULADA VI BIMESTRE</t>
  </si>
  <si>
    <t>LOGRO A DICIEMBRE</t>
  </si>
  <si>
    <t>% DEL LOGRO A DICIEMBRE</t>
  </si>
  <si>
    <t>%CUMPLIMIENTO PA A DICIEMBRE</t>
  </si>
  <si>
    <r>
      <rPr>
        <b/>
        <sz val="10"/>
        <rFont val="Arial Narrow"/>
        <family val="2"/>
      </rPr>
      <t>UNGRD.</t>
    </r>
    <r>
      <rPr>
        <sz val="10"/>
        <rFont val="Arial Narrow"/>
        <family val="2"/>
      </rPr>
      <t xml:space="preserve"> 
PROYECTO DE INVERSIÓN POLÍTICAS</t>
    </r>
  </si>
  <si>
    <t>PRESUPUESTO APROBADO POR PAA</t>
  </si>
  <si>
    <t xml:space="preserve"> -</t>
  </si>
  <si>
    <t>FNGRD/UNGRD</t>
  </si>
  <si>
    <t>Antonio Rua</t>
  </si>
  <si>
    <t>apoyar y/o desarrollar herramientas para la recopilacion de informacion en el marco de la ejecucion de simulacros a nivel nacional.</t>
  </si>
  <si>
    <t>Apoyar el desarrollo de mejoras al RUD</t>
  </si>
  <si>
    <t>No. De reportes de seguimiento consolidados enviados al DAPRE y cargados en SINERGIA</t>
  </si>
  <si>
    <t>Numero</t>
  </si>
  <si>
    <t>Dar respuesta a los requerimientos de las entidades externas referentes a las competencias de la OAPI</t>
  </si>
  <si>
    <t>UNIDAD NACIONAL PARA LA GESTIÓN DEL RIESGO DE DESASTRES - UNGRD- SEGUIMIENTO TERCER BIMESTRE DE 2015</t>
  </si>
  <si>
    <t>UNIDAD NACIONAL PARA LA GESTIÓN DEL RIESGO DE DESASTRES - UNGRD- SEGUIMIENTO CUARTO BIMESTRE DE 2015</t>
  </si>
  <si>
    <t>UNIDAD NACIONAL PARA LA GESTIÓN DEL RIESGO DE DESASTRES - UNGRD- SEGUIMIENTO QUINTO BIMESTRE DE 2015</t>
  </si>
  <si>
    <t>PNGRD</t>
  </si>
  <si>
    <t>PNACC</t>
  </si>
  <si>
    <t>META ACUMULADA A JUNIO</t>
  </si>
  <si>
    <t>META ACUMULADA A OCTUBRE</t>
  </si>
  <si>
    <t>Obj 2 y obj 3</t>
  </si>
  <si>
    <t>Obj 2 y 3
2.2.11; 2.2.12; 2.2.13; 2.2.14; 2.2.15; 2.2.16; 3.1.2; 3.1.3; 3.1.4; 3.2.2</t>
  </si>
  <si>
    <t>Obj 3</t>
  </si>
  <si>
    <t>Asesorías técnicas</t>
  </si>
  <si>
    <t xml:space="preserve"># de </t>
  </si>
  <si>
    <t>Obj 2 y 3
2.2.11; 2.2.12; 2.2.13; 2.2.14; 2.2.15; 2.2.16; 3.1.2; 3.1.3; 3.1.4; 3.2.2; 3.5.1; 3.2.1; 3.5.3; 3.5.9; 2.2.21; 2.2.3; 2.1.9; 2.1.10; 2.2.1; 2.2.2; 2.2.4; 2.2.7; 3.3.4; 3.3.5; 2.1.4; 2.2.6; 2.2.8</t>
  </si>
  <si>
    <t>Obj 1,2 y 3</t>
  </si>
  <si>
    <t>Nelson Hernández</t>
  </si>
  <si>
    <t xml:space="preserve">CTARR: Se realizaron actividades de planeación, convocatoria, organización logística y operativa para la primera sesión ordinaria de la CTARR. 
Se diseñó la metodología de trabajo para la formulación del Plan de trabajo y la presentación para llevar a cabo lo planeado. Se elaboró una matriz de propuestas de trabajo que fue diligenciada con aporte de todos los líderes de la SRR y constituyó uno de los insumos.
Y se lideró la metodología propuesta, como resultado del trabajo emprendido se priorizaron las 5 líneas del Plan de trabajo de la comisión para el 2016 y se acordó una sesión de trabajo para concretar los productos en cada línea, dicha sesión se adelantó el miércoles 24 de febrero de 2016 a las 2pm en la sede de ASOCARS.
Se sistematizó la información del taller realizado y se elaboró instrumento para complementar la estrategia para el logro del Plan, las instituciones involucradas y el cronograma de trabajo. </t>
  </si>
  <si>
    <t>2.1.6</t>
  </si>
  <si>
    <t>Obj 2</t>
  </si>
  <si>
    <t>Municipios con Cartografía generada</t>
  </si>
  <si>
    <t># de municipios con cartografías generada</t>
  </si>
  <si>
    <t>Andrés Sanabria</t>
  </si>
  <si>
    <t>META ACUMULADA A AGOSTO</t>
  </si>
  <si>
    <r>
      <t xml:space="preserve">Gestionar el proceso de adquisición de predios ubicados en la ZAVA </t>
    </r>
    <r>
      <rPr>
        <sz val="10"/>
        <color indexed="10"/>
        <rFont val="Arial"/>
        <family val="2"/>
      </rPr>
      <t>(Zona 1)</t>
    </r>
    <r>
      <rPr>
        <sz val="10"/>
        <rFont val="Arial"/>
        <family val="2"/>
      </rPr>
      <t xml:space="preserve"> de los municipios de Pasto, Nariño y La Florida</t>
    </r>
  </si>
  <si>
    <t>N/A</t>
  </si>
  <si>
    <t>3.1.3</t>
  </si>
  <si>
    <t>Obj 2 y 3</t>
  </si>
  <si>
    <t>3.1.1</t>
  </si>
  <si>
    <t>4.3.2, 4.3.3 y 4.3.4</t>
  </si>
  <si>
    <t>4.3.2,  4.3.3 y 4.3.4</t>
  </si>
  <si>
    <t>Obj 1</t>
  </si>
  <si>
    <t>4.2.3</t>
  </si>
  <si>
    <t>Realizar el ejercicio de Caribe Wave</t>
  </si>
  <si>
    <t xml:space="preserve">Simulación </t>
  </si>
  <si>
    <t># de simulaciones adelantadas</t>
  </si>
  <si>
    <t>4.1.3</t>
  </si>
  <si>
    <t>4.2.2</t>
  </si>
  <si>
    <t>4.3.3</t>
  </si>
  <si>
    <t>5.2.1</t>
  </si>
  <si>
    <t>Sandra Martínez / Jorge Obando / Shirley González</t>
  </si>
  <si>
    <t>% de avance en la formulación de la directriz</t>
  </si>
  <si>
    <t xml:space="preserve">Capacitar en PMGRD a los Consejos Municipales de Gestión del Riesgo de Desastres </t>
  </si>
  <si>
    <t>Municipios Asistidos</t>
  </si>
  <si>
    <t># Consejos municipales Asistidos técnicamente en formulación de PMGRD</t>
  </si>
  <si>
    <t>Henry Palacios
Oswaldo Amado
 Diego González
Rubén Valdés</t>
  </si>
  <si>
    <t>Capacitar en conformación de Oficina Territorial de Gestión del Riesgo a los Consejos Municipales y Departamentales</t>
  </si>
  <si>
    <t>Consejos departamentales y municipales de Gestión del Riesgo de Desastres Capacitados en conformación de Oficina Territorial de Gestión del Riesgo</t>
  </si>
  <si>
    <t># Consejos departamentales y municipales de Gestión del Riesgo de Desastres Capacitados en conformación de Oficina Territorial de Gestión del Riesgo</t>
  </si>
  <si>
    <t>Capacitar en creación de fondos territoriales de gestión del riesgo de desastres a los Consejos Municipales y Departamentales</t>
  </si>
  <si>
    <t>Municipios capacitados</t>
  </si>
  <si>
    <t># de municipios capacitados en la creación de Fondos Territoriales</t>
  </si>
  <si>
    <t># de municipios asistidos en formulación de proyectos de inversión</t>
  </si>
  <si>
    <t>Gustavo Quintero
Cristina Corena
Enzo Quintero
Ángela Molina</t>
  </si>
  <si>
    <t>Se adelantó la construcción de metodología de acuerdo con la Guía DNP para la formulación de proyectos, de igual manera se culminó la presentación estándar para asistir técnicamente a los municipios en la formulación de proyectos.</t>
  </si>
  <si>
    <t>2.2.3</t>
  </si>
  <si>
    <t>Oscar Lozano</t>
  </si>
  <si>
    <t>2.2.6</t>
  </si>
  <si>
    <t>Se realizaron aportes a los siguientes documentos sectoriales y asesoría conceptual: PNACC, CMGRD Tuluá, PIFIN Valle del Cauca, PIFIN Ministerio de Transporte, Hábitat III</t>
  </si>
  <si>
    <t>5.3.2</t>
  </si>
  <si>
    <t>5.3.5</t>
  </si>
  <si>
    <t>Se adelantó asesoría técnica al CMGRD de Tuluá.</t>
  </si>
  <si>
    <t>Obj 1, 2 y 3</t>
  </si>
  <si>
    <t>3.5.2</t>
  </si>
  <si>
    <t>3.5.1 
3.5.2
3.5.3. 3.5.4.</t>
  </si>
  <si>
    <t>5.2.2.</t>
  </si>
  <si>
    <t>Obj 4</t>
  </si>
  <si>
    <t>META ACUMULADA MARZO</t>
  </si>
  <si>
    <t>MARZO</t>
  </si>
  <si>
    <t>LOGRO A MARZO</t>
  </si>
  <si>
    <t>% DEL LOGRO A MARZO</t>
  </si>
  <si>
    <t>%CUMPLIMIENTO PARA MARZO</t>
  </si>
  <si>
    <t>AVANCES
MARZO</t>
  </si>
  <si>
    <t>DIFICULTADES O RETRASOS MARZO</t>
  </si>
  <si>
    <t xml:space="preserve">El Manual de Funciones se encuentra actualizado en un 80%, sólo falta la actualización correspondiente a los cargos de la Subdirección para el Manejo de Deastres.
Se espera formalizar el documento para el mes de Abril. </t>
  </si>
  <si>
    <t>La sesión del mes de Marzo se llevó a cabo el día 10 de Marzo de 2016.
Las actas y los demás documentos derivados de la misma se encuentran a disposición en el GTH, desde donde se lleva la Secretaría Técnica de la Comisión.</t>
  </si>
  <si>
    <t>Se realizó el seguimiento sobre la realización de las evaluaciones de desempeño y rendimiento laboral, encontrando que algunas áreas aun no han reportado lo pertinente</t>
  </si>
  <si>
    <t>Se elaboro el anteproyecto del año 2017 y se envio oportunamente al area de planeacion el día 18 de marzo de 2016</t>
  </si>
  <si>
    <t>Se realiza el registro en las carpetas de las hojas de vida de acuerdo al formato de Autorizacion de Permiso No. F-1601-GTH-39 Versión: 03 entregados a Talento Humano en el mes de Marzo</t>
  </si>
  <si>
    <t>En el mes de MARZO se efectuaron 11  afiliaciones de la ARL de la UNGRD de los cuales tres son funcionarios de planta.</t>
  </si>
  <si>
    <t xml:space="preserve">Las afiliaciones realizadas en el mes de Marzo corresponden a las solicitudes realizadas por el área de contratación durante este mes. </t>
  </si>
  <si>
    <t>Durante el mes de Marzo se crearon dos (2) usuarios en el SIGEP: 
Juan Carlos López Gómez
Bibiana Calderón Sierra</t>
  </si>
  <si>
    <t>En articulación con el asesor del DAFP-SIGEP, se realizó actualización de los usuarios de planta en fecha 08 de marzo de 2016.</t>
  </si>
  <si>
    <t>Semalmente se lleva a cabo la entrega de la documentacion que debe reposar en las carpetas de hojas de vida en el archivo central.
La entrega al Grupo de Gestión Documental se hace a través del formato establecido para tal fin ( FR-1603-GD-02).
Como soporte se anexa el cuadro control con los docuementos entregados</t>
  </si>
  <si>
    <t>Para el mes de Marzo se lleva control magnetico y físico de la expedición de las certificaciones laborales de los funcionarios de acuerdo a la solicitud enviada por correo electronico, telefonico y/o personal. 
Durante el mes de Marzo fueron expedidas 15 certificaciones laborales</t>
  </si>
  <si>
    <t xml:space="preserve">Para el mes de Marzo no hubo solucitudes de certificacions laborales de exfuncionarios. </t>
  </si>
  <si>
    <t>En el mes de Marzo se ecpidieron tres (3) certificados de insuficiencia de personal</t>
  </si>
  <si>
    <t xml:space="preserve">Se realiza el reporte de tiempo de funcionarios y contratistas teniendo cuen cuenta que para el mes de Marzo se otorgó los dos dias de semana santa con reposición de horarios a partir del día 9 al 18 de marzo. </t>
  </si>
  <si>
    <t>Se han realizado periódicamente reuniones con el Grupo de Talento Humano y con la Secretaría General. La última reunión efectuada fue el 29 de marzo de 2016.</t>
  </si>
  <si>
    <t>Se ha tramitado 81 actos administrativos, de los cuales 40 por concepto de comisiones según lo solicitado a funcionarios y 41 por reconocimiento de gastos de viaje con pagos por la Unidad de contratistas, para un acumulado de enero al 31 de marzo de 2016 de 193 actos administrativos.</t>
  </si>
  <si>
    <t xml:space="preserve">Se ha procurado por parte del personal que viaja, reportar a tiempo ante el Grupo de Talento Humano. Sin embargo, se evidencia la necesidad en el fortalecimiento de este lineamiento. </t>
  </si>
  <si>
    <t>Se realiza segundo reembolso mediante Resolución No. 283 del 11 de Marzo de 2016.</t>
  </si>
  <si>
    <t>Se realizo el seguimiento de Febrero evidenciando que se emitieron 124 tkt del FNGRD y 64 tkt de la UNGRD</t>
  </si>
  <si>
    <t>Se realizo el seguimiento de Marzo, evidenciando que se emitieron 122 tkt del FNGRD y 12 tkt de la UNGRD como tiquetes de beneficio</t>
  </si>
  <si>
    <t>En el mes de febrero se emitieron tiquetes sobre reserva por valor de $ 78,899,312 del FNGRD</t>
  </si>
  <si>
    <t>Se realiza el informe del FNGRD y la UNGRD mesual del mes de Marzo</t>
  </si>
  <si>
    <t xml:space="preserve">En el mes de marzo se desarrollaron 57 actividades del Plan de Bienestar. Se concreto la participación de los equipos deportivos de la UNGRD en el Campeonato Interempresas de Colsubsidio. Se reliazaron los recoocimientos grupos por motivo del Día de la Mujer y del Día del Hombre. Así mismo, se inicio coordinación de la celebración del Día de la Secretaria. Se continuo con el proceso de carnetización: Recepción de solicitudes, toma de fotografía, envio y revisión de artes. *Se hiceron reconocimientos personales por cumpleaños.
*Se formuló y se ejecutó la "#YoSoyGuardianDelAhorro" con el objetivo de Contribuir en la cruzada nacional por el ahorro de energia, motivando en los funcionarios y contratistas de la UNGRD prácticas que impulsen la reducción del consumo de energia en su hogar y en su lugar de trabajo. Se realizó 1 Feria de Servicio con Compensar, 27 solicitudes de carné institucional y 24 conmemoraciones de fechas especiales de reconocimiento individual. </t>
  </si>
  <si>
    <t xml:space="preserve">Aun no ha sido asignado el contrato de Bienestar. </t>
  </si>
  <si>
    <t xml:space="preserve">En la actual vigencia, no se aplicó. Estamos en proceso de elaboración y aprobación del formulario de la Encuensta de Satisfacción para cada una de las actividades de bienestar programadas. </t>
  </si>
  <si>
    <t xml:space="preserve">No aplica para la presente vigencia. </t>
  </si>
  <si>
    <t>Adoptado mediante Resolución No. 345 del 29 de Marzo de 2016</t>
  </si>
  <si>
    <t>Buscando aportar al mejoramiento del clima laboral y a aumentar el sentido de pertenencia por la entidad, se formuló y se ejecutó la "#YoSoyGuardianDelAhorro" con el objetivo de Contribuir en la cruzada nacional por el ahorro de energia, motivando en los funcionarios y contratistas de la UNGRD prácticas que impulsen la reducción del consumo de energia en su hogar y en su lugar de trabajo.</t>
  </si>
  <si>
    <t>Adoptado mediante Resolución No. 345 del 29 de marzo de 2016</t>
  </si>
  <si>
    <t>En el marco del Plan Institucional de Capacitación se realizó la primera jornada de inducción de la entidad, la cual se programó y efectuó el día 17 de marzo de 2016</t>
  </si>
  <si>
    <t>A través de Gogole Drive se realizó la evaluación a los asistentes de la jornada.</t>
  </si>
  <si>
    <t>Se realizo soporte en apoyo a la prevencion con la campaña de peso y tension arterial al personal de planta y contratista, se capacito y dio aconocer resultados de examenes de salud 2015</t>
  </si>
  <si>
    <t>Se realizo reunion de grupo para programar entrenamiento y se verifico y entrego a GTH el reglamento de la Brigada</t>
  </si>
  <si>
    <t>Falta de compromiso de los integrantes en definir si siguen en la Brigada</t>
  </si>
  <si>
    <t>Se verifico y consigio la capacitacion al comité de convivencia sobre la resolucion 1072 de 2015 para abril</t>
  </si>
  <si>
    <t>Con planeacion y responsable de documentacion SIPLAG se verificaron las matrices para unificar una por sitio de trabajo</t>
  </si>
  <si>
    <t>Existen muchas matrices por area de gestion</t>
  </si>
  <si>
    <t>Se asistio a reunion siplag del mes de marzo donde se anexa acta y listado asi como presentacion de reunion, tambien se realizo reunion de grupo GTH para divulgar lo de la reunion</t>
  </si>
  <si>
    <t>Se asistio a reunion ecosiplag del mes de marzo donde se anexa acta y listado asi como presentacion de reunion, se realizo capacitacion de manejo de residuos por empresa que recolecta en conecta</t>
  </si>
  <si>
    <t>%</t>
  </si>
  <si>
    <t>PRIMER BIMESTRE</t>
  </si>
  <si>
    <t>3. Realizar el seguimiento de la implementación del aplicativo SIBOB para comunicaciones internas.</t>
  </si>
  <si>
    <t>No de Dependencias usando SIGOB (por organigrama)</t>
  </si>
  <si>
    <t>No de dependencias implementando SIGOB/ No de dependencias programadas</t>
  </si>
  <si>
    <t>Reporte SIGOB</t>
  </si>
  <si>
    <t>4. Seguimiento a la trazabilidad y sistematización de la correspondencia externa recibida, despachada y pendiente por tramitar.</t>
  </si>
  <si>
    <t>No de tramites pendientes</t>
  </si>
  <si>
    <t>No de documentos pendientes por tramitar / Total de documentos recibidos</t>
  </si>
  <si>
    <t>Laura Amado</t>
  </si>
  <si>
    <t>2. Actualizaciòn de subprocesos   implementados en el Proceso de GAA dispuestos en el SIPLAG</t>
  </si>
  <si>
    <t>Yoad Pérez</t>
  </si>
  <si>
    <t>Por el seguimiento a la situación del fenómeno de el niño en la Guajira, se recibió solicitud de apoyo por parte de la Dirección, por lo que la meta programada fue superada.</t>
  </si>
  <si>
    <t xml:space="preserve"> 11. Anticorrupción y de Atención al Ciudadano</t>
  </si>
  <si>
    <t>Carlos Segura</t>
  </si>
  <si>
    <t>Alejandra Sánchez</t>
  </si>
  <si>
    <t>Sandra Hernández</t>
  </si>
  <si>
    <t>2016 - V3</t>
  </si>
  <si>
    <t>PRESUPUESTO APROBADO POR PLAN DE ADQUISICIONES</t>
  </si>
  <si>
    <t>Carolina Agudelo/Juan Felipe Ballesteros</t>
  </si>
  <si>
    <t xml:space="preserve">Encuestas de percepción dirigida a los públicos internos y externos de la entidad. </t>
  </si>
  <si>
    <t>Samuel Lancheros/Jennifer Wilches/Anamaría Escobar</t>
  </si>
  <si>
    <t>Videos institucionales de carácter interno y externo que resalten las labores y acciones de la UNGRD y el SNGRD.</t>
  </si>
  <si>
    <t xml:space="preserve">Juan Felipe Ballesteros </t>
  </si>
  <si>
    <t>Rediseño de boletines informativos, comunicados de prensa  y otras herramientas de comunicación que se emplean para la difusión interna y externa de la UNGRD.</t>
  </si>
  <si>
    <t>Juan Felipe Ballesteros/Anamaría Escobar</t>
  </si>
  <si>
    <t>Creación de la Estrategia de comunicación de la UNGRD, incluyendo el componente iterno y externo</t>
  </si>
  <si>
    <t>Boletínes informativos y comunicados de prensa.</t>
  </si>
  <si>
    <t>Anamaría Escobar / Samuel lancheros</t>
  </si>
  <si>
    <t>Diseño de micrositios para temporadas, eventos relevantes y planes espaciales.</t>
  </si>
  <si>
    <t xml:space="preserve">Juan Carlos López </t>
  </si>
  <si>
    <t>Diseño de contenidos de página web para niños, con soporte técnico de la Corporación Maloka.</t>
  </si>
  <si>
    <t xml:space="preserve">Monitoreo de medios. </t>
  </si>
  <si>
    <t>Mantener actualizado el banco de imágenes de la UNGRD</t>
  </si>
  <si>
    <t>Campañas en redes sociales acordes a las temáticas de la Gestión del Riesgo</t>
  </si>
  <si>
    <t>Convenio con RTVC para pauta comercial que nos permita difundir videos institucionales en momentos coyunturales (temporada de lluvias, menos lluvias, fin de año, mes de la reducción del riesgo), promovidos a través de Código Cívico.</t>
  </si>
  <si>
    <t>Jennifer Wilches /Anamaría Escobar</t>
  </si>
  <si>
    <t># Informes</t>
  </si>
  <si>
    <t>Jennifer Wilches/Anamaría Escobar</t>
  </si>
  <si>
    <t>Elaboración de un documento marco para la comunicación en emergencia.</t>
  </si>
  <si>
    <t>Ximena García</t>
  </si>
  <si>
    <r>
      <t xml:space="preserve">Definición de Agendas sectoriales estratégicas. </t>
    </r>
    <r>
      <rPr>
        <sz val="11"/>
        <color indexed="8"/>
        <rFont val="Arial Narrow"/>
        <family val="2"/>
      </rPr>
      <t>(para la reducción del riesgo)</t>
    </r>
  </si>
  <si>
    <t>EJE: E. FORTALECIMIENTO INSTITUCIONAL DE LA UNGRD</t>
  </si>
  <si>
    <t>Actividades realizadas/ No. De actividades planificadas</t>
  </si>
  <si>
    <t>porcentaje de cumplimiento</t>
  </si>
  <si>
    <t>SUBDIRECCIÓN PARA EL MANEJO DE DESASTRES</t>
  </si>
  <si>
    <t>Convocar y realizar las reuniones del Comité Nacional para el Manejo de Desastres</t>
  </si>
  <si>
    <t>Número de convocatorias</t>
  </si>
  <si>
    <t>Número de convocatorias realizadas</t>
  </si>
  <si>
    <t>Carmen Elena Pabón</t>
  </si>
  <si>
    <t>Oficios de convocatoria remitidos a los integrantes del Comité de acuerdo a la Ley 1523 de 2012 y Actas de reuniones en las cuales se hace seguimiento a los compromisos adquiridos por los miembros del Comité Nacional para el Manejo de Desastres</t>
  </si>
  <si>
    <t>Convocar y realizar reuniones de la Comisión Técnica Nacional Asesora para el Manejo de Desastres</t>
  </si>
  <si>
    <t>Oficios de convocatoria remitidos a Comisión Técnica Nacional Asesora para el Manejo de Desastres y Actas de reuniones en las cuales se hace seguimiento a los compromisos adquiridos por los miembros de la Comisión Técnica Nacional Asesora para el Manejo d</t>
  </si>
  <si>
    <t>Seguimiento al cumplimiento  los compromisos del Comité para el Manejo de Desastres</t>
  </si>
  <si>
    <t>Número de seguimientos realizados</t>
  </si>
  <si>
    <t>Informe de seguimiento al cumplimiento de la agenda</t>
  </si>
  <si>
    <t>Formulación y articulación de la Estrategia Nacional de Respuesta.</t>
  </si>
  <si>
    <t>presentación al Comité Nacional para el Manejo de Desastres de la Estrategia Nacional de Respuesta a Emergencias - ENRE</t>
  </si>
  <si>
    <t>Acto Administrativo</t>
  </si>
  <si>
    <t>Número de actos administrativos adoptados</t>
  </si>
  <si>
    <t xml:space="preserve">Miguel Luengas
Carmen Elena Pabón </t>
  </si>
  <si>
    <t>Acto Administrativo de Adopción</t>
  </si>
  <si>
    <t>Formulación y articulación de la Estrategia de Reconstrucción Pos Desastre.</t>
  </si>
  <si>
    <t>Número de Documentos de lineamientos formulados</t>
  </si>
  <si>
    <t xml:space="preserve">
Miguel Luengas
Carmen Elena Pabón</t>
  </si>
  <si>
    <t>Documento de lineamientos formulado</t>
  </si>
  <si>
    <t>Proyecto</t>
  </si>
  <si>
    <t>Numero de proyectos Ejecutados</t>
  </si>
  <si>
    <t>William Tovar</t>
  </si>
  <si>
    <t>Informe de adquisición en el marco del proyecto</t>
  </si>
  <si>
    <t>Realizar convenios y/o contratos para el fortalecimiento de la capacidad para el Manejo de Desastres del Sistema Nacional de Gestión del Riesgo de Desastres - SNGRD.</t>
  </si>
  <si>
    <t>Contratos/
convenios Contratos/
convenios</t>
  </si>
  <si>
    <t>Número de contratos y convenios elaborados</t>
  </si>
  <si>
    <t xml:space="preserve">Pedro Segura
</t>
  </si>
  <si>
    <t>Procesos contractuales o convenios adelantados</t>
  </si>
  <si>
    <t>D. MANEJO DE DESASTRES</t>
  </si>
  <si>
    <t>FECHA 
INICIOFECHA 
INICIO</t>
  </si>
  <si>
    <t>Potencializar la preparación  en la respuesta y la recuperación para el manejo de desastres</t>
  </si>
  <si>
    <t>Ejecución de simulacros de actuación y simulaciones.</t>
  </si>
  <si>
    <t>SIMEX</t>
  </si>
  <si>
    <t>Simulacros</t>
  </si>
  <si>
    <t>Número de simulacros realizados</t>
  </si>
  <si>
    <t>Adriana Cuevas
William Tovar</t>
  </si>
  <si>
    <t>Informe de resultados de los  Simulacros</t>
  </si>
  <si>
    <t>Asistencia técnica para el fortalecimiento de las capacidades locales para la recuperación.</t>
  </si>
  <si>
    <t>Asistir a los entes territoriales en el manejo de desastres.</t>
  </si>
  <si>
    <t>Asistencias técnicas</t>
  </si>
  <si>
    <t>Número de Asistencias realizadas</t>
  </si>
  <si>
    <t>informes mensuales, indicador SIPLAG del proceso de gestión para el manejo de Desastres</t>
  </si>
  <si>
    <t>Fortalecimiento de la Preparación para la Recuperación.</t>
  </si>
  <si>
    <t>Ejecución de la respuesta</t>
  </si>
  <si>
    <t>Atención de la población afectada.</t>
  </si>
  <si>
    <t>Convocar y activar la sala de crisis Nacional</t>
  </si>
  <si>
    <t>Activaciones</t>
  </si>
  <si>
    <t>por demanda</t>
  </si>
  <si>
    <t>Número de activaciones realizadas</t>
  </si>
  <si>
    <t>Convocatorias realizadas a través de correos electrónicos u oficios</t>
  </si>
  <si>
    <t xml:space="preserve">Registro Único de Damnificados-RUD </t>
  </si>
  <si>
    <t>Número de informes realizados</t>
  </si>
  <si>
    <t>Restitución de los servicios esenciales afectados.</t>
  </si>
  <si>
    <t>Prestar los Servicios básicos de Respuesta a Emergencias</t>
  </si>
  <si>
    <t>Recursos</t>
  </si>
  <si>
    <t>Visor de emergencias UNGRD</t>
  </si>
  <si>
    <t>Ejecución de la recuperación mediante la rehabilitación y reconstrucción</t>
  </si>
  <si>
    <t>Ejecución de actividades para la recuperación post desastres</t>
  </si>
  <si>
    <t>PRESUPUESTO APROBADO</t>
  </si>
  <si>
    <t>Fortalecimiento de la gestión precontractual y contractual</t>
  </si>
  <si>
    <t>Fortalecimiento de la estructuración de la etapa precontractual.</t>
  </si>
  <si>
    <t>Mantener actualizados los procedimientos acorde a la legislacion vigente</t>
  </si>
  <si>
    <t>Sujeto a demanda</t>
  </si>
  <si>
    <t>No. De Procedimientos actualizaciones</t>
  </si>
  <si>
    <t>PEDRO LOPEZ</t>
  </si>
  <si>
    <t>Neogestion</t>
  </si>
  <si>
    <t>Revisar los estudios y documentos previos para la contratación de bienes, servicios y obras en la UNGRD</t>
  </si>
  <si>
    <t>No de estudios y documentos previos revisados</t>
  </si>
  <si>
    <t>Documentos con observaciones</t>
  </si>
  <si>
    <t>Elaborar  contratos</t>
  </si>
  <si>
    <t>No de contratos elaborados</t>
  </si>
  <si>
    <t>Documento firmado</t>
  </si>
  <si>
    <t>Elaborar informe de la gestión realizada</t>
  </si>
  <si>
    <t>No de informes realizados</t>
  </si>
  <si>
    <t>Elaborar actas de liquidación,  suspensión, terminación anticipada y cesión.</t>
  </si>
  <si>
    <t>No de actas Elaboradas</t>
  </si>
  <si>
    <t>Elaborar prorrogas, adiciones o modificaciones a los contratos</t>
  </si>
  <si>
    <t>No de prorrogas, adiciones o modificaciones elaboradas</t>
  </si>
  <si>
    <t>Elaborar pliegos de condiciones definitivos e invitaciones</t>
  </si>
  <si>
    <t>No de pliegos de condiciones definitivos e invitaciones elaboradas</t>
  </si>
  <si>
    <t xml:space="preserve">Presentar informes a las entidades externas </t>
  </si>
  <si>
    <t>No de informes presentados</t>
  </si>
  <si>
    <t>Fortalecimiento del ejercicio de la supervisión contractual.</t>
  </si>
  <si>
    <t>Realizar un proceso de Sensibilización con los funcionarios de la entidad que ejercen el rol de supervisor contractual, a fin de recordar los compromisos adquiridos al ejercer tal rol.</t>
  </si>
  <si>
    <t>No. De sensibilizaciones realizadas</t>
  </si>
  <si>
    <t>Listados de Asistencia y Memorias de las actividades de sensibilización</t>
  </si>
  <si>
    <t xml:space="preserve">Diseñar e implementar una estrategia de seguimiento a la formalizacion de los contratos suscritos por la UNGRD y el FNGRD. </t>
  </si>
  <si>
    <t>Presentar informes sobre elaboracion y formalizacion de los contrato de la UNGRD y FNGRD (por ordenador del gasto)</t>
  </si>
  <si>
    <t>No. De informes realizados</t>
  </si>
  <si>
    <t>Implementar una herramienta para seguimiento y control a la formalizacion de los contratos de la UNGRD y FNGRD</t>
  </si>
  <si>
    <t>Actualizar el manual de contratacion de la UNGRD</t>
  </si>
  <si>
    <t>Actualización realizada</t>
  </si>
  <si>
    <t>Actualizar el manual de contratacion del FNGRD</t>
  </si>
  <si>
    <t>Diseñar el manual de supervision de la UNGRD y FNGRD</t>
  </si>
  <si>
    <t>Elaborar  Planes de Mejoramiento de acuerdo a las observaciones realizadas por los entes de control y la Oficina de Control Interno</t>
  </si>
  <si>
    <t>Realizar el reporte de seguimiento de los indicadores en el aplicativo de Neogestion, de acuerdo a la peridiocidad definida en cada indicador</t>
  </si>
  <si>
    <t>Actualizar del mapa de riesgos por procesos</t>
  </si>
  <si>
    <t>Yanizza Lozano
Patricia Arenas
Italo Prieto</t>
  </si>
  <si>
    <t>UNIDAD NACIONAL PARA LA GESTIÓN DEL RIESGO DE DESASTRES - UNGRD
SEGUIMIENTO TERCER BIMESTRE</t>
  </si>
  <si>
    <t>SEGUIMIENTO TERCER BIMESTRE DE 2015</t>
  </si>
  <si>
    <t>FECHA 
INICIOFECHA 
INICIOFECHA 
INICIO</t>
  </si>
  <si>
    <t>Formulación de los Instrumentos de Planificación</t>
  </si>
  <si>
    <t>Aprobación de la Estrategia de Recuperación de  Desastres</t>
  </si>
  <si>
    <t>Procesos de Estandarización y Acreditación en Búsqueda y Rescate</t>
  </si>
  <si>
    <t>Proyecto de Fortalecimiento de la Línea de Búsqueda y Rescate Urbano -USAR</t>
  </si>
  <si>
    <t>Estandarizacion y acreditación de la linea de busqueda y rescate urbano</t>
  </si>
  <si>
    <t>Documento final aprobado</t>
  </si>
  <si>
    <t xml:space="preserve"> Centro Nacional Logístico con capacidad para responder ante desastres a nivel nacional y apoyar intervenciones a nivel internacional fortalecido.</t>
  </si>
  <si>
    <t>Generación de insumos técnicos para el Manejo de Desastres por parte del SNGRD</t>
  </si>
  <si>
    <t>Insumos Técnicos (documentos, guías y manuales)</t>
  </si>
  <si>
    <t xml:space="preserve">insumos técnicos </t>
  </si>
  <si>
    <t>Numero de insumos técnicos generados</t>
  </si>
  <si>
    <t>Martin mazo
Dayan Parra
Jose Maria Gomez
Mauricio Sanabria</t>
  </si>
  <si>
    <t>Insumos técnicos generados</t>
  </si>
  <si>
    <t>Diseñar, diagramar e imprimir , ejemplares  caja de herramientas para el Manejo de Desastres</t>
  </si>
  <si>
    <t>insumos técnicos impresos</t>
  </si>
  <si>
    <t>Numero de insumos técnicos impresos</t>
  </si>
  <si>
    <t>Dayan Parra</t>
  </si>
  <si>
    <t>Insumos técnicos generados impresos</t>
  </si>
  <si>
    <t xml:space="preserve">Carmen Elena Pabón </t>
  </si>
  <si>
    <t>Instalación Sistema de Alerta Temprana -SAT en Salgar -Antioquia</t>
  </si>
  <si>
    <t xml:space="preserve">Proyecto </t>
  </si>
  <si>
    <t>Números de proyectos realizados</t>
  </si>
  <si>
    <t>Gabriel Garcia</t>
  </si>
  <si>
    <t>Proyecto realizado</t>
  </si>
  <si>
    <t>Karen Avila</t>
  </si>
  <si>
    <t>Paula Contreras
Mauricio Sanabria
Jose Maria Gomez</t>
  </si>
  <si>
    <t xml:space="preserve"> CONSULTAR EN EL LINK http://rud.gestiondelriesgo.gov.co/ </t>
  </si>
  <si>
    <t>Monto de recursos invertidos para respuesta a emergencias</t>
  </si>
  <si>
    <t>Jorge Neira (Equipo lider de las lineas de intervención)</t>
  </si>
  <si>
    <t>Ejecución de la rehabilitación (materiales de construcción y otros) en Declaratorias de Calamidad públicas Priorizadas</t>
  </si>
  <si>
    <t>Número  Municipios atendidos</t>
  </si>
  <si>
    <t>Número de Municipios atendidos</t>
  </si>
  <si>
    <t>Marín Mazo
Camila Barreto</t>
  </si>
  <si>
    <t>Visor UNGRD
Registro Unico de Damnificados -RUD</t>
  </si>
  <si>
    <t>Contratos y/o convenios</t>
  </si>
  <si>
    <t>Número de contratos realizados</t>
  </si>
  <si>
    <t xml:space="preserve">Marín Mazo
Camila Barreto </t>
  </si>
  <si>
    <t>matriz de seguimieto contratos y convenios</t>
  </si>
  <si>
    <t>UNIDAD NACIONAL PARA LA GESTIÓN DEL RIESGO DE DESASTRES - UNGRD- SEGUIMIENTO TERCER BIMESTRE DE 2016</t>
  </si>
  <si>
    <t>% META ACUMULADA  BIMESTRE</t>
  </si>
  <si>
    <t>%CUMPLIMIENTO PA A JUIO</t>
  </si>
  <si>
    <t>UNIDAD NACIONAL PARA LA GESTIÓN DEL RIESGO DE DESASTRES - UNGRD
SEGUIMIENTO TERCER BIMESTRE DE 2016</t>
  </si>
  <si>
    <t>Se han elaborado y entregado los 4 reportes correspondientes a la Dirección General</t>
  </si>
  <si>
    <t xml:space="preserve">Se han elaborado los reportes de acuerdo de desempeño solicitados por el DAPRE </t>
  </si>
  <si>
    <t>Se han elaborado y entregado los 6 reportes correspondientes al MHCP</t>
  </si>
  <si>
    <t>Cumplido</t>
  </si>
  <si>
    <t>Se ha apoyada al Grupo de Apoyo Administrativo en el seguimiento del Plan Anual de Aqdquisiciones, el cual para el segundo semestre pasa a la OAPI</t>
  </si>
  <si>
    <t>No se contemplan metas para este reporte</t>
  </si>
  <si>
    <t>Se han realizado los 3 seguimiento al plan de acción correspondientes a los 3 primero bimestres del año</t>
  </si>
  <si>
    <t>Se realizó la actualización incluyendo aplicación para mostrar los proyectos de Fondo Adaptación, Colombia Humanitaria y UNGRD-FNGRD</t>
  </si>
  <si>
    <t>Se continua realizando el seguimiento a la arquitectura empresrial de la UNGRD</t>
  </si>
  <si>
    <t>Se actualizó el PETI de la UNGRD</t>
  </si>
  <si>
    <t>No se han realizado actividades de rendición de cuentas</t>
  </si>
  <si>
    <t>Se realizaron los cargues necesarios</t>
  </si>
  <si>
    <t>Se han realizado las fichas de seguimiento mensuales</t>
  </si>
  <si>
    <t xml:space="preserve"> Cerradas las acciones de Planes de Mejoramiento Vigencias Anteriores UNGRD_FNGRD y remitidas a Control Interno</t>
  </si>
  <si>
    <t>Se han realizado las reuniones de socialización con el equipo de la OAPI y se han entregado las respectivas actas. En los meses de enero y febre se realizó una sola reunion, al igual que marzo y abril</t>
  </si>
  <si>
    <t>Actualización de mapas de riesgo por procesos y y riesgos por corrupción, los cuales fueron socializados con fuincionarios y contratistas de la OAPI</t>
  </si>
  <si>
    <t>Por traslado del funcionario responsable de la actividad a la Oficina  Asesora Jurídica, la OAPI ya no responde por esta actividad</t>
  </si>
  <si>
    <t>Se han realizado las solicitudes de modificaciones presupuestales, tanto adiciones como acuerdos en el primer semetre según lo requerido</t>
  </si>
  <si>
    <t>En el transcurso del bimestre no se presentaron solicitudes de vigencias futuras</t>
  </si>
  <si>
    <t>No hay meta acumulada para este reporte</t>
  </si>
  <si>
    <t>Se realziaron las solicitudes mensuales de PAC, de acuerdo a la programación realizada de los contratos.</t>
  </si>
  <si>
    <t>Cumplida</t>
  </si>
  <si>
    <t xml:space="preserve">Se realizó la inscipción de los proyectos de inversión </t>
  </si>
  <si>
    <t>Se formularon e incrscribieron 4 proyectos de inversión</t>
  </si>
  <si>
    <t>Se tramitó la viabilidad de un acuerdo por 15.000.000 de nómina</t>
  </si>
  <si>
    <t>No hay metas previstas para este reporte</t>
  </si>
  <si>
    <t>No existe meta para este reporte</t>
  </si>
  <si>
    <t>Se terminó de realizar las adecuaciones al RUD en módulo de Subsidio de Arrendamiento</t>
  </si>
  <si>
    <t>No hay meta apra este reporte</t>
  </si>
  <si>
    <t>Se realizó la solicitud de la información a las áreas responsables de remitir la información</t>
  </si>
  <si>
    <t>No se ha realizado el reporte en la plataforma oficial</t>
  </si>
  <si>
    <t>Se realizó diagnostico de estado actual de seguridad de la información aplicando estandar ISO-27000</t>
  </si>
  <si>
    <t>Se realizaron los seguimientos al componente GEL-TIC de acuerdo a los compromisos</t>
  </si>
  <si>
    <t>Se esta realizando las definiciones para el 5 simulacro nacional</t>
  </si>
  <si>
    <t>Se realiza la transferencia a la cuenta UNDAC en Ginebra por USD 10,000 el 15 de junio.</t>
  </si>
  <si>
    <t>Se ha continuado alimentando la base de datos de cooperantes. Ya existe la herramienta y ya está la información documentada, solamente hace falta los reportes, los cuales ya tienen borador.</t>
  </si>
  <si>
    <t>1.Se iniciaron conversaciones con Juan Pablo Sarmiento de FIU para trabajar conjuntamente lo referente a la política de recursos humanos en Gestión del Riesgo.
2.Se envió una carta dirigida al Gobierno de Chile para iniciar un proyecto de Cooperación Triangular entre ellos, JICA y la UNGRD. 
3.Se realizó una reunión de acercamiento entre la Embajada del Reino Unido y la UNGRD con la presencia del señor Embajador del Reino Unido en Colombia el señor Peter Tibber, para conocer más acerca del SNGRD y la UNGRD y el trabajo que realizamos.
4. Se realizó una reunión con una representante de ECOPETROL para discutir la participación de la UNGRD en la construcción y articulación de la Escuela Nacional de Gestión del Riesgo.</t>
  </si>
  <si>
    <t>1. Se realizó una videoconferencia para finalizar la ficha del proyecto EUROCLIMA el cual se ha venido trabajando con Cancillería y MADS, en donde se discutieron los objetivos específicos y generales del proyecto ya que de la forma como los plantearon en conjunto Cancillería y el MADS no cumplen con las prioridades de la UNGRD.
2. Se realizó la Feria Binacional en Gestión del Riesgo con enfoque comunitario para los habitantes de la frontera entre Colombia y Perú en el municipio de Caballococha, Perú.
3. Se realizó el I curso dictado por la Organización DELTARES en el marco del proyecto financiado por NUFFIC.
4.Se realizó una videoconferencia liderada por APC Colombia en donde participamos la UNGRD, la SGR de Ecuador y SETECI de Ecuador para socializar la asistencia que se prestó  en lo referente a Subsidios de Arriendo y el manejo del RUD luego del terremoto del 16 de abril en Manta.
5.Asistimos a la reunión de validación de los proyectos implementados por ECHO en Colombia en donde se resaltaron los avances y los logros de los mismos así como se expusieron ideas de mejora y observaciones a la forma como se hace seguimiento de los proyectos.
6. Se realizó una videoconferencia con la SGR de Ecuador para avanzar en la construcción del Protocolo Binacional de Activación de Voluntariado. 
7. Se realizó una reunión con USAID/OFDA para discutir los temas pendientes en nuestro plan de acción.
8. Se llevaron a cabo las pruebas periódicas de comunicaciones entre las Salas de Crisis de la UNGRD y la SGR de Ecuador estipuladas como actividades para este año en el plan de acción.</t>
  </si>
  <si>
    <t xml:space="preserve">1.Sandra Martínez, Carmen Elena Pabón, Karen Ávila y William Gelvez asistieron al curso de Diseño de Ejercicio de Manejo de Crisis dictado por ATA, USA.
2.Luis Igancio Muñoz asistió al curso dictado por EMERCOM Rusia correspondiente a "Integrated Safety and Security 2016" en Moscú.
3. 21 personas de la UNGRD participaron del Seminario dictado por el Señor Hitoshi Baba en el marco del proyecto de asesoría de JICA sobre el manejo de la Gestión del Riesgo en Japón.
4. 15 personas de la UNGRD participaron del Seminario dictado por el Señor Hitoshi Baba en el marco del proyecto de asesoría de JICA sobre la Ley de Ríos en Japón.
5. 15 personas de la UNGRD participaron del Seminario dictado por el Señor Hitoshi Baba en el marco del proyecto de asesoría de JICA sobre la Reducción del Riesgo de Desastres en Japón.
6. 16 personas de la UNGRD participaron del Seminario dictado por el Señor Hitoshi Baba en el marco del proyecto de asesoría de JICA sobre Resiliencia Social frente a Desastres en Japón.
7. 17 personas del SNGRD capacitadas en el I Curso ofrecido por Deltares en el marco del Proyecto financiado por NUFFIC.
8. 20 personas del SNGRD y la UNGRD capacitadas en el Seminario sobre Cambio Climático ofrecido por JICA. </t>
  </si>
  <si>
    <t xml:space="preserve">1.Se citó a Comité IDRL en junio debido a todas las eventualidad ocurridas con el terremoto del 16 de abril en Ecuador.
</t>
  </si>
  <si>
    <t xml:space="preserve">1.Se formuló el estatuto aduanero con la DIAN, MIGRACIÓN adoptó la guía de directrices IDRL en el marco del Decreto 1067 de mayo de 2015. Se han apoyado acciones con INVIMA e ICA para la formalización de sus instrumentos. </t>
  </si>
  <si>
    <t>Nos encontramos a la espera de comentarios por parte del Dr. Benajmin Collante para su finalización.</t>
  </si>
  <si>
    <t>1.Reunión entre la UNGRD y la Embajada de Gran Bretaña para acercamiento e intercambio de experiencias frente al manejo de GdR en las oficinas de la Embajada en Bogotá.
2.Realización de la I Feria Binacional en Gestión del Riesgo con enfoque comunitario Colombia - Perú.
3.Reunión con la delegación de las Fuerzas Militares y Ministerio de Defensa de Alemania en las oficinas del Comando General de las Fuerzas Militares en el CAN, en donde se hicieron las presentaciones correspondientes al SNGRD, con presentanciones individuales de la UNGRD, IDIGER, Defensa Civil Colombiana y las Fuerzas Militares (Fuerza Aérea, Armada Nacional y Ejército Nacional).
4. Reunión con la delegación del Gobierno de Uruguay y el Banco Mundial para intercambiar experiencias referentes al tema hidrometereológico</t>
  </si>
  <si>
    <t>1.Se hizo la sistematización de una buena práctica de un sistema de alerta temrpana implementado en Pamplonita conjuntamente con la Subdirección de Conocimiento del Riesgo.
2.En el marco del concurso de buenas prácticas ofrecido por UNISDR se incluyeron las herramientas correspondientes a Google Alerts, Yo Reporto, RUD y ASA.</t>
  </si>
  <si>
    <t>Se ha asistido a todas las reuniones SIPLAG</t>
  </si>
  <si>
    <t xml:space="preserve">Se realizó reunión de retroalimentación con todo el Grupo de Cooperación Internacional </t>
  </si>
  <si>
    <t>No hay necesidad aún</t>
  </si>
  <si>
    <t>Dado que el tema sectorial se relaciona estrechamente con el PNGRD, tema liderado por la Subdirección General, este periodo se han realizado actividades de coordinación con la persona contratada por dicha dependencia. Igualmente se ha apoyado el proceso de expedición de la resolución de modificación de la CTARR, en tanto las mesas de trabajo estarán integradas por los sectores, gracias a este instrumento.</t>
  </si>
  <si>
    <t xml:space="preserve">Plan de Trabajo de la Comisión Técnica Asesora para la Reducción del Riesgo de Desastres -CTA RRD, aprobado en sesión ordinaria del 17 de mayo de 2016.
 Plan de Trabajo de la Comisión Técnica Nacional Asesora de Riesgos Tecnológicos -CNARIT, aprobado en sesión ordinaria del 26 de mayo de 2016. 
Teniendo en cuenta que estos planes de trabajo son la línea de acción para el comité se entiende que el plan  del comité lo conforman los dos ya formulados.    </t>
  </si>
  <si>
    <t>1. Se generó información cartográfica para el proceso de construcción de lineamientos para los municipios de Manaure Balcón del Cesar, San Diego, Agustín Codazzi, La Paz, Tabio, se recibió la información en ArcGis y/o formato CAD, se realizó el procedimiento de conversión de Cad a Imagen  y  se incorporó a la Geodatabase dispuesta para este tema "SIG_GestioRiesgOT.gdb", la información de los municipios que cumplen con las condiciones de estructuración de información.
2. Se cargó al drive la información para 19 municipios y se descargó en la carpeta dispuesta para la organización y almacenamiento de la misma</t>
  </si>
  <si>
    <t>Los recursos ejecutados hacen referencia al pago de compensaciones económicas y VUC de predios adquiridos antes de la expedición de la Sentencia T-269 de la Corte Constitucional</t>
  </si>
  <si>
    <t>El PGIRVN está sujeto a brindar los diferentes acompañamientos dependiendo de la demanda de los habitantes y reasentados de la ZAVA. Las acciones y gestiones referidas, se encuentran consignadas en los formatos de registro de asistencia, atención personalizada, visitas a hogar, actas de reasentamiento y seguimiento a compensaciones. Para los mes de Mayo y Junio de 2016 se realizaron 105 acompañamientos.</t>
  </si>
  <si>
    <t>El avance hasta la fecha es el siguiente:
- Predios con visita de inspección y reconocimiento en terreno = 125
- Predios entregados formalmente para demoliciones con acta suscrita por alcaldías, PGIRVN y Contratista = 75
- Predios demolidos en su totalidad con disposición final de escombros = 67
- Cantidad de obra demolida en M/2 = 6.204,59 
- Valor ejecutado del contrato = $ 190.606.275
- Predios en proceso de demolición y retiro de escombros = 1
- Predios pendiente demolición = 7
- % de avance del contrato = 70,3
NOTA: El % del presupuesto ejecutado corresponde al valor cancelado a la fecha al contratista y es diferentes al % de avance del contrato, toda vez que aun no se cancelan las facturas totales por avance de obra.</t>
  </si>
  <si>
    <t>En el Mes de Mayo finalizó el proyecto La Vega - Cundinamarca.
Se prorrogó el contrato de obra e interventoría del proyecto Itagüí.
En el mes de Junio finalizó el proyecto de San Sebastian de Buena Vista - Magdalena</t>
  </si>
  <si>
    <t>Desde el 1 de Enero hasta el 30 de Junio de 2016 se han tramitado 393 solicitudes de las 403 que se radicaron; obteniendo así un 96,8% de cumplimiento de la Meta.
Es importante tener en cuenta que las solicitudes pendientes de tramite fueron allegadas a la UNGRD en el mes de Junio y su tiempo para tramitar la gestión esta dentro de los plazos establecidos.</t>
  </si>
  <si>
    <t xml:space="preserve">Se han adelantado el 100% de las solicitudes allegadas por los entes territoriales, al igual que se han adelantado las asesorías técnicas presenciales requeridas por mandatarios territoriales y/o sus representantes. </t>
  </si>
  <si>
    <t>Meta Cumplida</t>
  </si>
  <si>
    <t>1.Herveo: No hubo avance; 
2. Palocabildo: No hubo avance;
3. Villahermosa: No hubo avance; 
4. Líbano: No hubo avance; 
5. Murillo: No hubo avance;
6. Cajamarca: No hubo avance; 
7. Páez: Se realizaron 1er y 2do Taller para la formulación de la EMRE (24/05/2016 y 07/06/2016).
8. Inzá: CUMPLIDO;
9. La Plata: CUMPLIDO; 
10 La Florida: CUMPLIDO; 
11. Dibulla: CUMPLIDO; 
12. Providencia: CUMPLIDO; 
13. Litoral de San Juan: Está programado para iniciar en segundo semestre 2016, posiblemente se cambie el municipio; 
14. Buenaventura: Se realizó 2do Taller para la formulación de la EMRE (17/06/2016); 
15. Guapi: CUMPLIDO, y; 
16. Tumaco: CUMPLIDO.</t>
  </si>
  <si>
    <t>Durante el primer semestre del año se asistió técnicamente a los siguientes Territorios en la creación de oficinas territoriales de gestión del riesgo:
Risaralda, Bolívar, Quindío, Tolima, Norte de Santander, Santander y en Antioquia los municipios de Guarne y Rionegro.</t>
  </si>
  <si>
    <t>Se asistió técnicamente mediante la realización de tres talleres a cada uno de los siguientes municipios en formulación de proyectos de inversión: Cerrito, Guacari, Manaure, Balcón del Cesar, Agustín Codazzi, San Diego, Chinchina y Villamaria</t>
  </si>
  <si>
    <t>Se realizó entrega de la versión preliminar (documento de trabajo y discusión) del producto No. 3,  relativo a   "Insumos técnicos para la incorporación de la variabilidad y el cambio climático en los instrumentos de planificación territorial (PBOT, EOT, POT y PDs), en lo correspondiente a la GRD."  Paralelamente se atendió reunión de socialización de dicho avance.</t>
  </si>
  <si>
    <t xml:space="preserve">Se ha adelantado la gestión al 100% de las solicitudes allegadas a la SRR, entre las mas relevantes se encuentran:
 - Reunión con OIM, Tema Migración y Cambio Climático.
- Se acompañó el foro Foro Camino a Hábitat III nacional programado por la Cancillería de la Presidencia de La República los días 10 y 11 de mayo de 2016, donde se presentaron los resultados alcanzados por Colombia en Hábitat II y se validó parcialmente el compendio de inicitativas y temas en torno a las temáticas a desarrollarse en la cumbre mundial Hábitat III en octubre de 2016 en Quito, Ecuador.
- Acompañamiento a GCI en teleconferencia sobre Euroclima.
- Elaboración de concepto respecto a la propuesta de Estrategía Andina de Reducción del Riesgo.
- Coordinación y participación del Foro No. 3, denominado Experiencias en la gestión del riesgo incluyendo Cambio Climático”, en el marco del taller nacional PomCCas.
- Reunión con la ONG “Global Communities”, quien desarrolla un ejercicio de Conocimiento y reducción del riesgo en las comunas de Medellín, con el apoyo de la agencia estadounidense de USAID.
- Reunión de trabajo con la representante de la Dirección Departamental de Riesgo de Boyacá con el objeto de reactivar el proceso de elaboración y adopción del Plan de Cambio Climático Departamental, con énfasis en la Gestión del Riesgo.
- Se participó en la reunión con el MADS sobre las discusiones en la Política Pública de Cambio Climático. Se harán mesas de trabajo temática para seguir avanzando en las discusiones y acuerdos entre el MADS y la UNGRD.
- Se participó y aportó en la reunión convocada por MinAgricultura y la FAO para socializar y discutir las herramientas y líneas de acción que la FAO puede aportar al sector agropecuario para elaborar sus estrategias de adaptación al cambio climático.
- Revisión con la SRR y ajustes a la presentación final para el taller IPACC II en coordinación con DNP – GIZ – MADS – MHCP
</t>
  </si>
  <si>
    <t>Se brindó asesoría a la Oficina Distrital de Gestión del Riesgo de Barranquilla en su proceso de conformación de comités barriales de gestión del riesgo.</t>
  </si>
  <si>
    <t>Redacción conjunta (UNGRD y FASECOLDA) del memorando de cooperación interinstitucional para la implementación y desarrollo del curso virtual, en asocio con Fedemunicipios. El documento complementado jurídadmente desde la UNGRD, fue validado y aceptado por la oficina jurídica de Fasecolda, se entregó al Subdirector de RRD para gestionar con el tercer actor: Fedemunicipios. Igualmente, se definió conjuntamente el cronograma y los contenidos para elaboración de material de apoyo por parte del docente contratado para realizar la capacitación (fasecolda asume los costos)</t>
  </si>
  <si>
    <t>Se trabajó en el marco de la misión MHCP-BM, en:
- Los Ministros de Hacienda de México, Perú y Colombia se reunieron en Washington D.C. y acordaron la importancia de avanzar en la modelación del riesgo catastrófico para posteriormente tomar una decisión sobre la posibilidad de suscribir un CAT Bond multi-país.
- Está pendiente que México defina la compañía modeladora del riesgo catastrófico, que al modelar al mismo tiempo a los tres países pueda calcular la reducción en el costo de la cobertura como resultado de dispersión del riesgo entre los países.
La Subdirección de Riesgo contactará a sus pares en Perú y México con el fin de: 
- Entender los alcances de la solicitud efectuada a la Tesorería del BM respecto de efectuar un sondeo en el mercado sobre el costo del estudio que debe realizar la compañía modeladora del riesgo catastrófico con el fin de tener una estimación sobre el presupuesto requerido para realizar las evaluaciones de riesgo requeridas; y
- Evaluar la pertinencia de realizar en primera instancia la modelación para cada país, con la posibilidad de realizar de manera posterior el análisis conjunto versus la posibilidad de realizar como paso inicial la modelación conjunta.
- En el marco de la mesa interinstitucional de trabajo en protección financiera, se iniciaron actividades para realizar simulación financiera piloto en octubre (simulacro nacional), así mismo se elaboró documento previo de convenio interinsticional para activación de los ajustadores en los protocolos de atención de las emergencias y desastres, así como otros ítems sugeridos por el Subdirector RRD, se encuentra en validación juridica en la SRRD.</t>
  </si>
  <si>
    <t>Redacción conjunta (UNGRD y FASECOLDA) del memorando de cooperación interinstitucional para la implementación y desarrollo del curso virtual, en asocio con Fedemunicipios. El documento complementado jurídicamente desde la UNGRD, fue validado y aceptado por la oficina jurídica de Fasecolda, se entregó al Subdirector de RRD para gestionar con el tercer actor: Fedemunicipios. Igualmente, se definió conjuntamente el cronograma y los contenidos para elaboración de material de apoyo por parte del docente contratado para realizar la capacitación (fasecolda asume los costos)</t>
  </si>
  <si>
    <t>El mapa se encuentra actualizado y cargado en la plataforma NEOGESTION, para este periodo recibió informe emitido por la OCI, sobre los mapas identificados.</t>
  </si>
  <si>
    <t>No se ha requerido la elaboración de ningún plan de mejoramiento.</t>
  </si>
  <si>
    <t>Se adelantó el seguimiento correspondiente al plan de mejoramiento establecido para la vigencias anteriores a 2015, se informan las actividades desarrolladas en el primer semestre de 2016; para lo cual se hace el reporte de acciones desarrolladas para dar cierre a los 5 hallazgos abiertos del PGIR. 
El hallazgo correspondiente a la formulación del PNC será reportado desde esta Subdirección a partir del segundo semestre de 2016.</t>
  </si>
  <si>
    <t>El día 10 de Mayo se asistió en representación de la SRR a la reunión de lideres SIPLAG.
El día 15 de Junio de asistió en representación de la SRR a la reunión líderes SIPLAG.</t>
  </si>
  <si>
    <t xml:space="preserve">Para los meses de Mayo y Junio se realizo el cargue de los indicadores con seguimiento mensual.
Teniendo en cuenta las necesidades de la Subdirección se realizo ajustes a los indicadores quedando en total 6 indicadores, 1 mensual y 5 semestrales, teniendo en cuenta que el seguimiento que se realiza a través del plan de acción es complementario.  </t>
  </si>
  <si>
    <t>Se realizaron 4 reuniones en el primer semestre del 2016, donde se unieron los meses de enero-febrero y marzo-abril</t>
  </si>
  <si>
    <t>Se reporta en la plataforma SINERGIA</t>
  </si>
  <si>
    <t>De acuerdo con la planificacion del SGA de la entidad, a la fecha se han desarrollado actividades en un 40% del total del plan</t>
  </si>
  <si>
    <t>Con el finde garantizar el cumplimiento de las actividades planificadas en la estrategia de rendicón de cuentas, a la fecha se han realizado 2 seguimientos junto con el equipo interno encargado</t>
  </si>
  <si>
    <t>Con el fin de dar cumplimeitno a los requisitos establecidos en la Ley 1712, la OAPI ha gestionado lo pertinente con las áreas encargadas generando un reporte mensual</t>
  </si>
  <si>
    <t>Durante el primer semestre se realizaron 2 espacio de formación referentes a 1. refuerzo Neogestión 2. Fortalecimiento de las políticas internas del SIPLAG</t>
  </si>
  <si>
    <t>Se realizaron las actualizacionesy generación de nuevos riesgos, la cual  se contempló como primer monitoreo de los riesgos, por lo que se acababan de formular</t>
  </si>
  <si>
    <t>Se realizaron los reportes mensuales presentados en el marco de la reunión de líderes SIPLAG. Y:\2016\Actas\Lideres SIPLAG\</t>
  </si>
  <si>
    <t>Se realizó la actualización y ajuste del PAAC Versión 3 de acuerdo a las directtrices de DAFP y DAPRE, y se publicó el 30 de junio en la página web de la UNGRD</t>
  </si>
  <si>
    <t>El banco Munidial remitio a la UNGRD los documentos de los estudios técnicos realizados y los mismos se encuentran en revisión por parte de la Oficina Asesora Jurídica</t>
  </si>
  <si>
    <t xml:space="preserve">Durante los meses de seguimiento no se realizaron documentos de contenido jurídico  o proyectos de reglamento </t>
  </si>
  <si>
    <t>Para este bimestre la Oficina Asesora Juridica expidio la Resolución No 737 del 20 de Junio de 2016 mediante el cual se definen los criterios y el procedimiento para la asignación de subsidios de arrendamiento a los habitantes del resguardo indigena de Aponte del Municipio del Tabón de Gomez en el Departamento de Nariño</t>
  </si>
  <si>
    <t>Para este Bimestre la Oficina Asesora Jurídica no ha realizado avance alguno</t>
  </si>
  <si>
    <t xml:space="preserve">Se realizo la asignación de la política de daño antijurídico a la abogada Olga Moreno pero una vez hizo participe del comité se pudo observar que la persona idónea para desarrollar dicho proceso es el secretario del comité de conciliación puesto que toda la información la dirigían hacia estas personas </t>
  </si>
  <si>
    <t>Durante este bimestre se han recibido 38 derechos de petición y los mismos se han atendido oportunamente.</t>
  </si>
  <si>
    <t xml:space="preserve">Durante este bimestre la UNGRD ha recibido un total de  65 Procesos judiciales, 3 conciliaciones y 27 tutelas. Teniendo un total de 95 acciones judiciales </t>
  </si>
  <si>
    <t>teniendo en cuenta la inspección al proceso de gestión jurídica los planes de mejoramiento son con base en carpeta de control de requerimientos de entes de control e incumplimiento en el indicador de requerimientos</t>
  </si>
  <si>
    <t>Para la fecha no se ha realizado el seguimiento a los mismos</t>
  </si>
  <si>
    <t>Asistencia el 10 de Mayo a la reunión de líderes SIPLAG Abril-Mayo y el 15 de Junio a la reunión de líderes SIPLAG Junio</t>
  </si>
  <si>
    <t>Se realiza la retroalimentación de la reunión de líderes SIPLAG en la Oficina Asesora Jurídica mediante ACTA No 004 y ACTA No 007</t>
  </si>
  <si>
    <t xml:space="preserve">Se realizó el cargue de indicadores para el trimestre correspondiente de la Oficina Asesora Jurídica </t>
  </si>
  <si>
    <t>Los requerimientos de los entes de control están saliendo extemporáneamente puesto que las áreas no cumplen los tiempos estimados y permitidos para dar respuesta a los mismos</t>
  </si>
  <si>
    <t>Para este bimestre no se ha realizado seguimiento al mapa de riesgos por procesos</t>
  </si>
  <si>
    <t xml:space="preserve">Para este bimestre no se ha realizado seguimiento al mapa de riesgos por corrupción </t>
  </si>
  <si>
    <t>5. Elaboración y publicación del Sistema Integrado de Conservación.</t>
  </si>
  <si>
    <t xml:space="preserve">
Documento elaborado y publicado</t>
  </si>
  <si>
    <t>Documento publicado en Neogestión.</t>
  </si>
  <si>
    <t>Se realizó seguimiento semanalmente con cada una de las dependencias mediante correo electrónico y comunicaciones internas.</t>
  </si>
  <si>
    <t>En mayo sSe realizó reembolso por valor $5'203.946 mediante resolución 635 de 2016.
En junio por valor $3'445.622 mediante resolución 777 de 2016.</t>
  </si>
  <si>
    <t>En mayo se realizaron 91 registros por valor de  $5'203.946.
En junio se realizaron 84 registros por valor de  $3'445.622</t>
  </si>
  <si>
    <t>En mayo Se realizó presentación de las TRD en el Pre-Comité de Evaluación y Convalidación del Archivo General de la Nación y se recibió retroalimentación para su ajuste.
De igual manera se envió solicitud de valicadión a las dependencias para iniciar con el ajuste y actualización.
En junio se dio inicio a las sesiones de trabajo por dependencias para ajustar y validar las TRD.
Se remitió comunicación al AGN solicitando Pre-Comité para presetnación de TRD</t>
  </si>
  <si>
    <t xml:space="preserve">En mayo se recibió la administración de la herramienta de correspondencia SIGOB, y se dio inicio a la parametrización y ajuste para iniciar la implementación.
Se inicia el acercamiento para su utilización con el Grupo de Apoyo Administrativo.
En junio se realizó parametrización y actualización de plantillas para la elaboración de comunicaciones internas.
Se dio inicio a la implementación en Grupo de Apoyo Administrativo. </t>
  </si>
  <si>
    <t>En mayo se realizó seguimiento con áreas específicas para revisar el estado de los documentos sin finalizar en el sistema para terminar gestión según la solicitud.
En junio se realizó un reporte general (de todas las vigencias) para la Subdirección General, con el fin de poner al día el estado de gestión de las solicitudes.</t>
  </si>
  <si>
    <t>En mayo se remitió el documento del SIC a la Oficina Asesora de Planeación e Información, para presentación ante el Comité SIPLAG para su aprobación y posterior publicación.
En junio se presentó el documento ante el comité SIPLAG donde fue aprobado, está pendiente la Resolución de aplicación del SIC.</t>
  </si>
  <si>
    <t>Se cerraron acciones relacionadas con planes de mejoramiento de vigencias anteriores, de acuerdo a solicitud de la Oficina de Control Interno</t>
  </si>
  <si>
    <t>Se realizó seguimiento y cierre a las acciones relacionadas con planes de mejoramiento de vigencias anteriores, de acuerdo a solicitud de la Oficina de Control Interno</t>
  </si>
  <si>
    <t>En mayo se realizó actualización de la matriz de indicadores para los subprocesoso de Servicios Administrativos, Gestión de Servicio al Ciudadano y Gestión de Bienes. Se está realizando seguimiento al diligenciamiento de indicadores el día 10 de cada mes.
En junio se realiza seguimiento mensual al diligenciamiento de indicadores.
Nos encontramos al día en la medición.</t>
  </si>
  <si>
    <t>En mayo se realizó actualización de la matriz de indicadores para los subprocesoso de Servicios Administrativos, Gestión de Servicio al Ciudadano y Gestión de Bienes.
Se realizó el ajuste a formato FR-1603-SA-09 y al formato de caja menor FNGRD.
En junio se realizó actualización del procedimiento de caja menor. Se incluyó un indicador nuevo al subproceso de Gestión Documental.</t>
  </si>
  <si>
    <t>Se está realizando diligenciamiento de cuaerdo a periodicidad. Se está realizando seguimiento al diligenciamiento de indicadores el día 10 de cada mes.
Los indicadores se encuentran al día hjasta el mes de mayo. El cargue de junio se realiza los primeros 15 días del mes de julio.</t>
  </si>
  <si>
    <t>Se encuentra actualziado. Se identificó una oportunidad de mejora que se aplicará el mes de julio en la jornada de seguimiento.</t>
  </si>
  <si>
    <t>Se tienen instalados canales independientes para acceso a internet para la UNRD, Sala Crisis, Sede B y CNL. Servicios instalados y configurados a  partir del 1 de abril de 2016 y hasta el 30 de agosto de 2017. 
De acuerdo a los niveles de servicio comprometidos con la empresa UNE, se tuvo un porcentaje de disponibilidad del 100% de los canales de internet trabajados con el proveedor. Lo anterior en contraste con los indicadores de gestión, que muestran 720 horas continuas de servicio.</t>
  </si>
  <si>
    <t>Se tienen en la UNGRD 320 pc de escritorio, 34 scanner, 38 impresoras, las cuales hasta el momento han recibido mantenimiento preventivo y correctivo de acuerdo a las solicitudes del personal.</t>
  </si>
  <si>
    <t>A  partir del 1 de abril se tienen licenciadas 550 cuentas de correo a través de esta plataforma.
Se tienen configuradas 472 cuentas y se realizó el back up de todas las cuentas de funcionarios y contratistas que se han retirado de la entidad.</t>
  </si>
  <si>
    <t>Se han recibido 2 cotizaciones que harán parte del estudio de mercado, proyecto que se espera esté implementado en agosto.</t>
  </si>
  <si>
    <t>Se recibieron las cotizaciones para la realización del estudio de mercado y se realizó el estudio previo correspondiente. Se está en el proceso de consecusión de recursos, ya que el proyecto tiene un costo de 145 milones, de los cuales solo se tienen 90 millones.</t>
  </si>
  <si>
    <t>Se tienen copias mensuales de marzo, abril y mayo, se realiza la copia total del servidor de archivos a discos externos de 3 TB de capacidad.
Estos discos se encuentran ubicados en el centro de datos principal.</t>
  </si>
  <si>
    <t>A corte de mayo 30 se tiene impementada el modulo de mesa de ayuda para lo cual se utiliza el correo ayuda@gestiondelriesgo.gov.co
Se esta realizando seguimiento de la herramienta con el objeto de optimizarla y que los usuarios finales realicen todos los soportes a traves de la misma. Ya que a la fecha no ha sido muy utilizada.</t>
  </si>
  <si>
    <t>A través de diferentes herramientas para el monitoreo de la infraestructura, se realiza el seguimiento al óptimo funcionamiento de la misma. Se tiene implementado un sistema a través del cual se informa a los ingenieros del grupo, sobre cada falla o posible mal funcionamiento de servidores, paginas web, switches, en general.
Se realiza seguimiento a la  red, comunicaciones y soporte de usuario. Se registran las mediciones en Neogestión</t>
  </si>
  <si>
    <t>En el mes de junio se realizaron 268 soportes a usuarios y con un consolidado de enero a junio de 1986,</t>
  </si>
  <si>
    <t>Se identificaron equipos de cómputo obsoletos para dar de baja. Se debe copnvocar a Comité apara aprobación de baja.</t>
  </si>
  <si>
    <t>Se realizó la actualización por dependencias de los inventarios. Se remitirá reporta para carpetas de gestión.</t>
  </si>
  <si>
    <t>En mayo se realizó verificación física y alistamiento para el inventario que se llevará a cabo en el mes de junio en la bodega de álamos. En la sede principal se está ralizando un plano por cada una de las dependecias para apoyar la verificación física, identificación y control de los bienes.
Se realizó actualización y cambio de placas en el inventario del CNL. 
En junio se realizó la verificación física del inventario del CNL, Sede B y bodega álamos. Se avanzó en la verificación de los equipos y herramientas transferidas de la UNGRD al FNGRD. En sede B se asignaron Pre-Placas para el inventario. En bodega Álamos se realizaó la verificación con el acompañamiento de la Oficina de Control Interno y el Grup de Apoyo FInanciero y Contable.</t>
  </si>
  <si>
    <t>Se realizó conteo mensual.</t>
  </si>
  <si>
    <t>Se ha realizado mantenimiento a la Infraestructura física de acuerdo a las solicitudes de cada una de las dependencias y de acuerdo con las necesidaes identificadas tanto en la Sede Principal como en la Sede B.
En la sede Principal se realizó instalación de matriz HDMI en la oficina de la Dirección General, para dar conexión con Video Wall.
En sede B se reparó el Gromert de la sala de juntas.
Se reparó el sistema de iluminación led y se corrigió una lámpara de 60 x 60 en la sala de juntas de la dirección general.
En sede principar se realizó inspección al sistema de red contra incendios para determinar mantenimientos correctivos y preventivos.
De igual manera se realizó inspecciopn al sistema de aire aciondicionado para estudio de mercado para la contratación del mantenimiento.</t>
  </si>
  <si>
    <t>Está pendiente la inclusión de imágenes para terminar el documento.</t>
  </si>
  <si>
    <t>Se realizó reunión con las diferentes dependencias de la Unidad para socializar los lineamientos sobre Ley Antitrámites e identificación de trámites para actualizar en el SUIT. A la fecha se ha recibido respuesta de OAPI y Reducción. Está pendiente la respuesta de las demás dependencias.</t>
  </si>
  <si>
    <t>En mayo se realizaó solicitud a las dependencias para la actualización de trámites, A la fecha se ha recibido respuesta de OAPI y Reducción. Está pendiente la respuesta de las demás dependencias.
Se realizaron las sesiones de trabajo y  continuamos con las 2 OPAS existentes.</t>
  </si>
  <si>
    <t>En mayo se realizó solicitud a las dependencias para la actualización de trámites, A la fecha se ha recibido respuesta de OAPI y Reducción. Está pendiente la respuesta de las demás dependencias. Se realizará la publicación en el momento que se tengan todas las actualziaciones.
En junio no se identificaron nuevos servicios.</t>
  </si>
  <si>
    <t>Se realizaron ajustes al Plan en articulación con OAPI.</t>
  </si>
  <si>
    <t>En mayo se realizó reunión con OAC, en la que se entregó la propuesta y se solicitó apoyo para establecer líneas de trabajo para la socialización.
Se realizará solcialización en la reunión de líderes SIPLAG del mes de Agosto, adicionalmente se abordarán los ajustes al plan anticorrunpción.</t>
  </si>
  <si>
    <t>Se recibió actualización de protocolos de diferentes dependencias a las que se les realizó la solicitud.</t>
  </si>
  <si>
    <t>Se publicará la actualización en el mes de julio</t>
  </si>
  <si>
    <t>En mayo se remitió cronograma actualizado a Secretaría general y estamoa al espera de su aprobación.</t>
  </si>
  <si>
    <t>Se realizó actualización de página web " preguntas frecuentes" y Atención al ciudadano</t>
  </si>
  <si>
    <t>El documento se encuentra elaborado, está pendiente por aprobación para su posterior socialización.</t>
  </si>
  <si>
    <t>El taller se desarrollo  el 30 de junio en instalaciones de la entidas con participación de DNP, MHCP, MADS, GIZ y miembros de la entidad.</t>
  </si>
  <si>
    <t>A la fecha se han realizado 6 reuniones del el comité interinstitucional de accidentes graves</t>
  </si>
  <si>
    <t xml:space="preserve">De acuerdo a lo </t>
  </si>
  <si>
    <t>Por retraso en la contratación, causo una demora en la ejecución. Hasta el momento se cuenta con  agenda para concertación con Min Transporte que debe estar consolidada para el mes de agosto de 2016</t>
  </si>
  <si>
    <t>Por retraso en la contratación, causo una demora en la ejecución. Hasta el momenton, Se cuenta con modulo en ajustes con las Subdirecciones misionales, y se viene implementando con  INPEC y Min Agrucultura</t>
  </si>
  <si>
    <t>Se ha desarrollado la metodolgía a ejecutar en dichos talleres</t>
  </si>
  <si>
    <t>Se cuenta con los requerimientos para incluir la información de las otras entidades y de metas nacionales. Se tiene una propuesta de indicadores para el componente programatico. Se encuentra en concertación con las Subdirecciones Misionales.</t>
  </si>
  <si>
    <t>A la fecha se han realizado 4 reuniones de orientación para la reglamentación del Artículo 42</t>
  </si>
  <si>
    <t>Teniendo en cuenta que el seguimiento se realiza mes vencido, se anexa seguimiento a mes de Marzo el cual se realizó en el mes de Abril.</t>
  </si>
  <si>
    <t>Se anexa seguimiento al Plan de Mejoramiento realizado.</t>
  </si>
  <si>
    <t>Se anexan actas de reuniones SIPLAG con las respectivas listas de asistencia, la meta fue modificada teniendo en cuenta que la OAPI realizó para los meses de marzo y abril una sola reunión SIPLAG</t>
  </si>
  <si>
    <t>Se anexan lista de asistencia a la reunión SIPLAG en la cual se evidencia la asistencia de la Subdirección General; la meta fue modificada teniendo en cuenta que la OAPI realizó para los meses de marzo y abril una sola reunión SIPLAG</t>
  </si>
  <si>
    <r>
      <rPr>
        <b/>
        <sz val="11"/>
        <rFont val="Calibri"/>
        <family val="2"/>
      </rPr>
      <t>La estrategia de rendición de cuentas se encuntra publicada en la página de la UNGRD en el LINGK:</t>
    </r>
    <r>
      <rPr>
        <u val="single"/>
        <sz val="11"/>
        <color indexed="12"/>
        <rFont val="Calibri"/>
        <family val="2"/>
      </rPr>
      <t xml:space="preserve">
http://portal.gestiondelriesgo.gov.co/Paginas/Audiencia-Publica-2015.aspx</t>
    </r>
  </si>
  <si>
    <t>Cumplimiento total segundo bimestre mayo - junio 2016</t>
  </si>
  <si>
    <t>Se da cumplimiento al informe de ejecución presupuestal del mes de julio</t>
  </si>
  <si>
    <t>Elaboración del plan una vez al año</t>
  </si>
  <si>
    <t>Presentación -  mes de diciembre</t>
  </si>
  <si>
    <t>se vuelve a presentar en el proximo bimestre (Julio- agosto)</t>
  </si>
  <si>
    <t>Hasta el momento no se ha recibido el informe de evaluación de control interno</t>
  </si>
  <si>
    <t xml:space="preserve">Retraso de un documento soporte, ya que en el mes de Abril no se realizó reunión Siplag </t>
  </si>
  <si>
    <t>Actualización mensual de carteleras y rotafolios respectivamente de acuerdo a campañas y piezas producidas.</t>
  </si>
  <si>
    <t>Videos de:
-Simex
-Colombia Menos Vulnerable
-Mes en Imágenes (2)
-Rotafolio junio, videos RTVC.
-Dia del Servidor.
-Rotafolio Operación Col - Ecu
-Rotafolio Lluvias
-Operación Col - Ecu actualizado</t>
  </si>
  <si>
    <t>Documento actualizado con la primera información.Falta realizar una nueva actualización.</t>
  </si>
  <si>
    <t>46 boletínes realizados en el mes de mayo, 44 en el mes de junio, de acuerdo a necesidad y resaltando acciones de gestión del riesgo en el país.</t>
  </si>
  <si>
    <t>Boletín externo correspondiente</t>
  </si>
  <si>
    <t>Boletín interno correspondiente</t>
  </si>
  <si>
    <t>Sitio diseñado para Insarag de las Américas/ a la espera de contenidos para actualización.</t>
  </si>
  <si>
    <t>Contenidos enviados a Maloka para empezar a incluir en sitio web de niños.</t>
  </si>
  <si>
    <t>Monitoreo de medios diario</t>
  </si>
  <si>
    <t>Durante los meses de mayo y junio se tomaron y almacenaron 846 fotografias en 23 carpetas , ubicadas en el álbum fotográfico.</t>
  </si>
  <si>
    <t>Campañas de:
-Estamos con Ecuador
-Cierre Ecuador
-Cierre Fenómeno de El Niño
- Atención Frontera
-Recuperación Salgar
-Temporada de Lluvias</t>
  </si>
  <si>
    <t>Videos realizados:
SNGRD
-Responsabilidad de autoridades
PNGRD</t>
  </si>
  <si>
    <t>Documentos de Lineamientos municipales y Linea Base.</t>
  </si>
  <si>
    <t>Informes correspondientes de mayo y junio</t>
  </si>
  <si>
    <t>Documento elaborado. En revisión para difusión respectiva.</t>
  </si>
  <si>
    <t>En el mes de mayo y junio se disponen de 291 documentos en el repositorio.</t>
  </si>
  <si>
    <t>No se realiza digitalización de tablas de contenido en Koha, debido a que la plataforma presenta fallas. Tan pronto se le realice soporte y mantenimiento retomaremos esta actividad.</t>
  </si>
  <si>
    <t>catalogación y clasificación de material bibliográfico – Koha y Dspace</t>
  </si>
  <si>
    <t>Se realiza envío de comunicación formal a los directores de las Corporaciones Autónomas de:
Corpoguajira, Corporación Autónoma de Santander, Corpoguavio, Corpochivor, con el fin de
participar en la iniciativa automatización de los Centros de Documentación, por medio de la
herramienta tecnológica Koha.</t>
  </si>
  <si>
    <t>Se realiza inspección al proceso Gestión de Comunicaciones con apoyo de Yanizza Lozano, quedando formato de inspección diligenciado. Como seguimiento al proceso se disponen acciones de mejora en el formato estipulado FR-1300-SIPG-29 cargado en el servidor general de la UNGRD.</t>
  </si>
  <si>
    <t>Asistencia a reuniones respectivas.</t>
  </si>
  <si>
    <t>Socialización a equipo de comunicaciones de acuerdo a reuniones Sipalg programadas.</t>
  </si>
  <si>
    <t>Dadas algunas modificaciones en el personal que representa a la Dirección General en la Comisión de Personal, no fue posible llevar a cabo la reunión del mes de junio</t>
  </si>
  <si>
    <t>Actividad cumplida en el mes de marzo de 2016</t>
  </si>
  <si>
    <t>En el mes de junio se efectuaron 2 afiliaciones en total, de las cuales una es del personal de planta y  la otra de contratistas de la UNGRD.</t>
  </si>
  <si>
    <t xml:space="preserve">Las afiliaciones de contratistas de la UNGRD realizadas en el mes de Mayo corresponden a las solicitudes realizadas por el área de contratación. </t>
  </si>
  <si>
    <t>Durante el presente mes se emitió un (1) certificado de insuficiencia de personal para contratos con recursos de la UNGRD:</t>
  </si>
  <si>
    <t>Debido a renuncia de y cambios por la Direccion en 
COPASST y Comité de Convivencia esta pendiente seguimiento y soporte, se dio soporte  a las actividades de Binestar con la Enfermera</t>
  </si>
  <si>
    <t>Se ha tramitado 116 actos administrativos, de los cuales 57 por concepto de comisiones según lo solicitado a funcionarios y 59 por reconocimiento de gastos de viaje con pagos por la Unidad de contratistas, para un acumulado de enero al 30 de junio de 2016 de 524 actos administrativos.</t>
  </si>
  <si>
    <t>Se realizo el quinto reembolso de  caja  menor  de  viaticos y gastos de viaje  mediante Resolución Número 0785 del 27 de Junio de 2016</t>
  </si>
  <si>
    <t>Se realizo el seguimiento de Junio, evidenciando que se emitieron 85 tkt del FNGRD, 66 tkt de la UNGRD, 16 tiquetes por ASISTENCIA TECNICA y 42 tiquetes por beneficio del contrato del FNGRD</t>
  </si>
  <si>
    <t>En el mes de Junio se emitieron tiquetes  por valor reserva de $ 52.460.844 por el FNGRD, $ 38.435.401 por la UNGRD y $ 10.042.850 por ASISTENCIA TECNICA</t>
  </si>
  <si>
    <t>Se realiza el informe del FNGRD, la UNGRD y ASISTENCIA TECNICA mesual del mes de Junio</t>
  </si>
  <si>
    <t xml:space="preserve">Durante la presente vigencia los equipos deportivos de la UNGRD continuaron su participación en el Torneo Interempresas Colsubsidio 2016 – I. Es importante resaltar la participación del Equipo de Baloncesto Masculino que ha logrado llegar a la ronda de Semifinales del Torneo. Continuando con la programación deportiva, se envió carta de inscripción de deportistas a los Juegos de la Función Pública programados para el segundo semestre del año, estamos esperando confirmación de los equipos que quedarán registrados efectivamente y podrán participar. Se realizó la caminata ecológica con participación de 26 personas, entre funcionarios y contratistas de la Entidad. Se coordinaron las vacaciones recreativas para hijos de funcionarios y contratistas, se realizarán del 05 al 08 de julio de 2016. Se aprobó agenda, menú y participantes, en total 33 niños inscritos. Continuando con las ferias de servicios, Compensar realizó asesoría especializada en Turismo y AXA Colpatria presentó su portafolio de medicina prepagada. Continuando con las actividades de bienestar, en alianza con el Banco Nacional de Sangre de la Cruz Roja Colombiana, se llevó a cabo la Jornada de Donación Voluntaria de Sangre en la que se lograron 29 unidades de sangre gracias a la solidaridad de funcionarios y contratistas de la UNGRD. Teniendo en cuenta que el Presidente de la República declaró el 27 de junio de cada año como Día Nacional del Servidor Público la Entidad desarrolló una jornada de reflexión institucional orientada a fortalecer el sentido de pertenencia, la eficiencia, la adecuada prestación del servicio, los valores y la ética del servicio en lo público. Está fue además la oportunidad para exaltar la labor de todos los servidores públicos que a diario demuestran compromiso y dedicación con la Misión institucional. Asi mismo se continuó con el reconocimiento individual por cumpleaños y con las bienvenidas a los nuevos funcionarios y contratistas de la Entidad. En cuanto al proceso de carnetización se continuó con la actualización de los carnés para los Coordinadores Departamentales y Coordinadores Municipales. Estamos esperando él envió de documentos para concretar el proceso. Se continuó con la entrega de carnés a funcionarios y se solicitó la documentación pendiente para llevar a feliz término los procesos de carnetización pendientes. Finalmente, se apoyó con el diseño de postales informativas de las diferentes actividades del Grupo de Talento Humano. </t>
  </si>
  <si>
    <t>Para el mes de junio se adelantaron en total 8 encuestas de satisfacción de las actividades de bienestar programadas para la presente vigencia. Funcionarios y contratistas de la UNGRD compartieron con el Grupo de Talento Humano su percepción sobre: Actividades deportivas, Talleres de crecimiento organizacional, Día del Hombre, Día de la Mujer y Día de la Secretaria.</t>
  </si>
  <si>
    <t>No aplica para la presente vigencia</t>
  </si>
  <si>
    <t>Indicadores actualizados a Junio de 2016</t>
  </si>
  <si>
    <t xml:space="preserve">En el mes de Junio se realizan capacitaciones en: contratación pública y elaboración de estudios previos, supervisión de convenios y contratos, conciliación en temas contractuales, de acuerdo al cronograma  del Plan Institucional de Capacitación. </t>
  </si>
  <si>
    <t>Para el mes de junio, de acuerdo al cronograma del PIC  estaban programadas las capacitaciones en: Herramientas ofimaticas y Lenguaje inclusivo en la producción de documentos  de la UNGRD; sin embargo los proveedores de las capacitaciones (SENA y ONG) nos agendan las capacitaciones para el mes de agosto.</t>
  </si>
  <si>
    <t xml:space="preserve">Se realiza seguimiento y evaluación de las capacitaciones realizadas a traves de Google Drive, obteniendo en promedio un 97% de satisfacción general de las capacitaciones. </t>
  </si>
  <si>
    <t>Se realiza actualización y cargue de los indicadores del SIPLAG</t>
  </si>
  <si>
    <t>Debido a renuncia de y cambios por la Direccion en el 
COPASST se realizo carta de nombramientos y entrega de funciones</t>
  </si>
  <si>
    <t>Reunion pendiente y divulgacion nuevo COPASST</t>
  </si>
  <si>
    <t>Se realizo propuesta de capacitacion y reunion con 
USAR para soporte de organización de Brigada</t>
  </si>
  <si>
    <t>Debido a  cambios por la Direccion en el CCL se realizo carta de nombramientos y entrega de funciones</t>
  </si>
  <si>
    <t>Reunion pendiente y divulgacion nuevo CCL</t>
  </si>
  <si>
    <t>Se actualizo indicadores semestrales de SST y 
Bienestar asi como capacitacion</t>
  </si>
  <si>
    <t xml:space="preserve">Se participo en reunion SIPLAG Y ECOSIPLAG </t>
  </si>
  <si>
    <t>Se  realizo reunion 4 de Junio con grupo GTH y se socializo acciones de Siplag GTH</t>
  </si>
  <si>
    <t>Se realizo reunion de auditoria de Proceso GTH</t>
  </si>
  <si>
    <t>Esta actividad se realizó en Febrero</t>
  </si>
  <si>
    <r>
      <rPr>
        <b/>
        <sz val="12"/>
        <rFont val="Arial Narrow"/>
        <family val="2"/>
      </rPr>
      <t>Meta Cumplida</t>
    </r>
    <r>
      <rPr>
        <sz val="12"/>
        <rFont val="Arial Narrow"/>
        <family val="2"/>
      </rPr>
      <t xml:space="preserve">
El 11 de mayo sesionó el Comité Nacional de Conocimiento del Riesgo con el propósito de presentar el documento técnico de la reglamentación del articulo 42</t>
    </r>
  </si>
  <si>
    <t>La Comisión sesionó el 9 de Junio de 2016</t>
  </si>
  <si>
    <t>La Comisión sesionó el 20 de mayo de 2016</t>
  </si>
  <si>
    <t xml:space="preserve">Esta actividad no fue priorizado para la asignación de recursos teniendo en cuenta el plan de austeridad </t>
  </si>
  <si>
    <t xml:space="preserve">Se cuenta con los recursos asignados en el plan de contratación establecido para el segundo semestre del presente año. Los recursos provienen del proyecto de inversión de fortalecimento de política publica con DNP </t>
  </si>
  <si>
    <t>En Mayo se realizó la validación del documento técnico ante un comité Unificado de Conocimiento, Reducción y Manejo</t>
  </si>
  <si>
    <t>Se adelanto el apoyo de acompañamiento al proceso adelantado desde la OAPI en el marco de la consultoría de arquitectura empresarial adelantado por la Universidad de los Andes.</t>
  </si>
  <si>
    <t>Documento preliminar (manuscrito)</t>
  </si>
  <si>
    <t>Alberto Granés: Preparación de la feria Binacional Colombia-Perú, realizar charlas relacionadas con planes familiares y comunitarios de GRD
Joana Pérez: Reunión en la alcaldía para desarrollar las actividades del plan de acompañamiento al Municipio de Utica por parte de la UNGRD
Nathalia Contreras: Participar en el taller departamental de GRD en la ciudad de Ibagué
Julio Gonzales: Hacer visita de acompañamiento técnico a la diligencia de verificación  solicitada por el juzgado cuarto administrativo oral de Ibagué</t>
  </si>
  <si>
    <t>Reuniones de PNGRD</t>
  </si>
  <si>
    <t>Acompañamiento y apoyo al taller de DELTARES</t>
  </si>
  <si>
    <t>Se asistió a las reuniones de Mayo y Junio</t>
  </si>
  <si>
    <t>Se realizaron los escenarios por Riesgo Tecnológico y Sismos
Se esta avanzando el los demás escenarios de riesgo</t>
  </si>
  <si>
    <t>Se esta avanzando en el documento</t>
  </si>
  <si>
    <t>Revisión de formato de línea base para la revisión de POTs en asistencia técnica en la SRR
Apoyo en concepto sobre SISCLIMA</t>
  </si>
  <si>
    <t>Se cuenta con documento de lineamientos metodológicos, base de datos de estudios de riesgos probabilísticos</t>
  </si>
  <si>
    <t>Se realizó seguimiento semanal a convenios de vigencias pasadas.</t>
  </si>
  <si>
    <t>Se realizó una matriz para consolidación de la información</t>
  </si>
  <si>
    <t>El convenio ya se encuentra perfeccionado.</t>
  </si>
  <si>
    <t>Se realizó reunión virtual en Junio con participación d elas diferentes entidades que hacen parte de esta mesa.</t>
  </si>
  <si>
    <t>Se realizó seguimiento a plan de mejoramiento de políticas públicas</t>
  </si>
  <si>
    <t>Se asistió a reuniones de Mayo y Junio</t>
  </si>
  <si>
    <t>Se realizó  reuniones de Mayo y Junio</t>
  </si>
  <si>
    <t>Tierralta: fue entregada la corrección amparo de las pólizas de la obra, acta de liquidación y se inició la liquidación del convenio.
San Pelayo: Se recibió el acta final de obra, el informe final de interventoría. Está pendiente el Acta de liquidación de obra e información financiera para dar inicio a la liquidación del convenio.
Tiquisio: Se realizó la revisión del Informe Final de Interventoría el cual fue aprobado y se remitirá al DNP. Se realizaron observaciones al informe final de Supervisión del Municipio y se está a la espera de la radicación oficial en la UNGRD para dar inicio a la liquidación del convenio.
Barranquilla: Se realizaron ajustes al acta final de obra y  al informe final de interventoría, se está a la espera de recibir ajustes para la aprobación.
Pinillos: El proyecto se encuentra en ejecución con avance físico del 100%, se firmó el acta de recibo final de obra.</t>
  </si>
  <si>
    <t>Protocolo Nacional de Respuesta frente a Huracanes y otros Ciclones Tropicales: 
1. Socialización y ajuste en Taller con entidades nacionales -operativas y técnicas; 
2. Aprobación final; 
3. Socialización en Encuentro de Coordinadores de GdRD.
Continuación elaboración Protocolos Nacionales de Respuesta Volcanes C. Machín y N. del Ruíz.</t>
  </si>
  <si>
    <t>Mayo
1. Elaboración de observaciones sobre presentación Plan de Ordenamiento Territorial del Valle del Cauca en el marco de CEI-COT.
2. Elaboración de observaciones y ajustes a Proyecto de Acuerdo COT No 005 / 16 Lineamientos Planes de Ordenamiento Departamental por solicitud de CEI-COT.
3. Elaboración de  informe de actividades adelantadas por  SRR en el marco de  Declaratoria de Calamidad  Publica en el municipio de   Villarrica – Tolima en 2014. Aporte de LIP a consolidado SRR.
5. Elaboración de observaciones al Documento Cero de negociación en el marco de Hábitat III, la UNGRD contribuye a la construcción de documentos de posición nacional.
6. Elaboración de respuesta a petición sobre asistencia técnica en los municipios de Salgar, Utica, Girón y Gramalote, indicando integración de GRD en OT.
7. Colaboración en respuesta a requerimiento de la Cámara de Representantes  respecto a la asistencia técnica en los municipios de la Cuenca Ubate-Suarez para armonización de GRD en OT, según el Conpes 3451 de 2006 .
8. Elaboración de documento que consolida los principales productos y acciones que se han realizado para contribuir al proceso de reducción del riesgo a través de los instrumentos de planificación en el marco del informe: ¿Porqué somos vulnerables?.
Junio
1. Elaboración de respuesta a solicitud de consultores externos sobre proyectos de la UNGRD y GRD en el ámbito de tres POMCA (Río Opón, Sogamoso y afluentes de Lebrija).
2. Elaboración de análisis del Plan de Laderas de Barranquilla, adoptado por Decreto 959 de 2015, en armonización con POT y PDD del Distrito de Barranquilla, por solicitud SRR.
3. Elaboración de observaciones de la UNGRD a DNP sobre el borrador del documento CONPES para Pagos de Servicios Ambientales (PSA) y rol de la UNGRD en la propuesta de política. 
4. Elaboración de observaciones de la UNGRD al borrador de Proyecto de Ley de Cambio Climático, envío interno a LCC para concertar posición SRR. 
5. Elaboración  de ajuste de matriz consolidada de proyectos del PNGRD asociados a la Subdirección para la Reducción del Riesgo de Desastres por solicitud interna SRR.</t>
  </si>
  <si>
    <t>De acuerdo con las fases metodológicas establecidas en el plan de trabajo, se han adelantado las actividades programadas para el bimestre de la siguiente manera:
Mayo.
1. Asistencia técnica para la finalización del diligenciamiento del Formato de evaluación:  Manaure Balcón del Cesar, San Diego, Agustín Codazzi, La Paz (Cesar), Cereté,  San Pelayo, Cienaga de Oro, San Carlos(Córdoba), Tubará (Atlántico), Tabio, La Calera, (Cundinamarca), La Tebaida (Quindío),Villamaría, Neira (Caldas)
2. Avance en el proceso de diligenciamiento del formato de evaluación en los municipios de: Manaure Balcón del Cesar, San Diego, La Paz (Cesar), Campoalegre, Rivera, Palermo (Huila), Villamaría, Neira (Caldas), La Tebaida (Quindío), Cereté,  Cienaga de Oro, San Carlos(Córdoba)
3. Revisión y evaluación de los instrumentos de planificación recopilados a la fecha por cada municipio y avance del proceso de diligenciamiento del formato de evaluación.
Junio:
1. Asistencia técnica para la finalización del diligenciamiento del  Formato de evaluación: Sibate, Gachancipa (Cundinamarca) Manaure Balcón del Cesar, San Diego, Agustín Codazzi, La Paz (Cesar),  Tubará (Atlántico),  Campoalegre, Rivera, Palermo (Huila), Guamal, Cumaral, Restrepo (Meta), Guachucal, Sapuyes, Ipiales, Tuquerres, (Nariño)
2. Se finalizó el diligenciamiento del formato de evaluación de  los municipios que son objeto de elaboración de Documentos de Línea Base en el primer semestre de 2016. Los municipios son:  Manaure Balcón del Cesar, San Diego, La Paz, Agustín Codazzi (Cesar), Tubará (Atlántico),Campoalegre, Rivera, Palermo (Huila), Guamal, Cumaral, Restrepo (Meta) Villamaría, Neira (Caldas), La Tebaida (Quindío), Cereté,  Cienaga de Oro, San Carlos, San Pelayo,(Córdoba), Guachucal, Sapuyes, Ipiales, Tuquerres, (Nariño),  Suesca, La Calera, Tabio,  Gachancipa, Sesquilé, Sibaté (Cundinamarca)
3. Se definió la Plantilla de "Documento de Línea Base" y se inició la elaboración de estos documentos para los municipios priorizados. 
4. Se adelantaron jornadas de acercamiento a los municipios que son  objeto de asistencia en el año 2016 con el fin de presentar un avance en la elaboración de un Documento de Línea Base. Se asistió a los municipios de  San Pelayo, Cienaga de Oro, San Carlos (Córdoba)
5.  Se adelantaron Jornadas de acercamiento a los municipios que se les adelantará Documentos de Lineamientos en el segundo semestre de 2016, con el fin de entregar a las Administraciones actuales los Documentos de Línea Base elaborados en 2015. Se asistió a los municipios de Marinilla, Guarne, La Ceja del Tambo (Antioquia)</t>
  </si>
  <si>
    <t>Se asistió técnicamente los siguientes municipios en  la formulación de PMGRD:
Nariño: La Llanada,  El charco, Santa bárbara, Tablón de Gómez.
Putumayo: Santiago, Valle de Guamez, Colon, Sinbundoy
Antioquia: Sabanalarga, Soopetran, Buritica, Angelopolis, Támesis, Cisneros, Betania, San Pedro de los Milagros.
Santander: Sucre, Macaravita y Güepsa.</t>
  </si>
  <si>
    <t>Meta cumplida
Se asistió técnicamente para la creación de Fondos Territoriales de Gestión del Riesgo a municipios de los siguientes Departamentos: 
-Cauca 24 municipios, 
-Bolívar 16 municipios, 
-Casanare 9 municipios,
Y a los siguientes departamentos se asesoró para poner en funcionamiento el Fondo:
Antioquia, Cesar, Huila, Bolívar y Córdoba</t>
  </si>
  <si>
    <t>Meta Cumplida
La Universidad de Manizales hizo entrega del informe final del estudio y de un documento para discusión, donde recogen los elementos sociales a considerar en procesos de reasentamiento por riesgo de desastres. A la fecha está pendiente la definición de un esquema de socialización de los productos del convenio, para lo cual se ha solicitado prórroga de 40 días (hasta 30 junio).</t>
  </si>
  <si>
    <t>Meta Cumplida
La Universidad de Manizales hizo entrega del informe final del estudio y de un artículo científico derivado del mismo. A la fecha está pendiente la definición de un esquema de socialización de los productos del convenio, para lo cual se ha solicitado prórroga de 40 días (hasta 30 junio).</t>
  </si>
  <si>
    <t xml:space="preserve">Se socializaron los siguientes temas tratados en el mes de Mayo:
1. Ajustes al Procedimiento Control de documentos
2. Acciones desarrolladas en SST
3.    Procesos que actualmente se adelantan. 
4.    Estrategia anti trámites
Se socializaron los siguientes temas tratados en el mes de Junio:
1. Temas en curso
2. Caracterización Seguridad y salud en el Trabajo
3. Actividad SIPLAG
</t>
  </si>
  <si>
    <t xml:space="preserve">Campaña orden y aseo
Teniendo en cuenta que pasamos gran parte de nuestra vida en la Entidad y que allí construimos lazos laborales y personales que complementan nuestro entorno, es importante crear hábitos que favorezcan la convivencia y la consolidación de una cultura del orden y aseo basada en el auto cuidado, el amor propio y el sentido de pertenencia. Por tal razón, se propone desarrollar una campaña de comunicación enfocada en 5 aspectos fundamentales: Sensibilización, auto cuidado y amor propio, sentido de pertenencia, llamado a la accion, mantenimiento y evaluación. 
</t>
  </si>
  <si>
    <t>se ha cumplido con la meta establecida para esta vigencia</t>
  </si>
  <si>
    <t>se ha cumplido en este primer semestr de la vigencia</t>
  </si>
  <si>
    <t>No hay meta establecida para el periodo</t>
  </si>
  <si>
    <t>A través de 9 proyectos se viene realizando la ejecución de  
$ 5.148.988.751</t>
  </si>
  <si>
    <t>se generaron dos insumos tecnicos (Rehabilitación de Viviendas y Manual Registro Unico de Damnificados</t>
  </si>
  <si>
    <t>se ha cumplido ocn la meta establecida para esta vigencia</t>
  </si>
  <si>
    <t>pendiente intalación de sensores y liquidación</t>
  </si>
  <si>
    <t xml:space="preserve">activación para apoyo la emergnecia de Ecuador </t>
  </si>
  <si>
    <t>informe del RUD  primer semestre</t>
  </si>
  <si>
    <t>inversión realizada a la fecha $42.123.772.821,70</t>
  </si>
  <si>
    <t>actualización mapas de anticorrupción</t>
  </si>
  <si>
    <t>actualización planes de mejoramiento SMD</t>
  </si>
  <si>
    <t>Seguimiento realizado a los planes de mejoramiento de otroas vigencias</t>
  </si>
  <si>
    <t>se ha asistido a todas las reuniones SIPLAG por parte SMD</t>
  </si>
  <si>
    <t>se han realizado las reuniones mensuales en la SMD</t>
  </si>
  <si>
    <t>se ha realizado el carge a los indicadores de neogestión</t>
  </si>
  <si>
    <t>se ha realizado la actualziación del mapa de riesgo por porceso</t>
  </si>
  <si>
    <t>se erecibieron 45 solicitudses en el segundo trimestre de 2016 solo se tramitaron 43</t>
  </si>
  <si>
    <t>informacion de contratos tramitados durante el segunto trimestre de 2016</t>
  </si>
  <si>
    <t>Se realizó  el informe de gestión del Grupo de Gestión Contractual primer trimestre 2016, de igual forma el informe de ejecución del primer semestre 2016</t>
  </si>
  <si>
    <t>se registraron  en el segundo trimestre de 2016  solicitudes de transferencia,cesion de contrato, liquidaciones</t>
  </si>
  <si>
    <t>Durante el ultimo segundo trimestre de 2016 se recibieron y tramitaron  6 solicitudes de adición y prórroga</t>
  </si>
  <si>
    <t>27 tramites discriminados entre concurso de merito, compraventas, procesos de contratación directa, licitaciones minimas cuantias, menor cuantia.</t>
  </si>
  <si>
    <t>informe trimestral de contratación al DAPRE mediante la OCI</t>
  </si>
  <si>
    <t>taller para supervisores de contratos</t>
  </si>
  <si>
    <t>Base de datos control</t>
  </si>
  <si>
    <t>11 informes semanales a Secretaria General abril-mayo-junio discriminado los avances semanales del GGC, de igual forma se realizaron 11 informes reportados al grupo de talento humano discrimando la información de los contratos tramitados durante la semana en curso</t>
  </si>
  <si>
    <t>diligenciamiento Base de datos de seguimiento de los tramites enviados a la Fiduprevisora</t>
  </si>
  <si>
    <t>adoptado mediante la resolución 637 del 27 de mayo de 2016</t>
  </si>
  <si>
    <t>documento en revision por parte de la firma IDGL</t>
  </si>
  <si>
    <t>documento en elaboración</t>
  </si>
  <si>
    <t>se realizo la actualización rewquerida</t>
  </si>
  <si>
    <t xml:space="preserve">Se realizaron los ajustes solicitados por la OCI  </t>
  </si>
  <si>
    <t>Asistencia  a las reuniones y socializacion al GGC</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</si>
</sst>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0_-;\-&quot;$&quot;* #,##0_-;_-&quot;$&quot;* &quot;-&quot;_-;_-@_-"/>
    <numFmt numFmtId="165" formatCode="&quot;$&quot;\ #,##0"/>
    <numFmt numFmtId="166" formatCode="dd/mm/yyyy;@"/>
    <numFmt numFmtId="167" formatCode="&quot;$&quot;\ #,##0.00"/>
    <numFmt numFmtId="168" formatCode="_(* #,##0.00_);_(* \(#,##0.00\);_(* \-??_);_(@_)"/>
    <numFmt numFmtId="169" formatCode="_(&quot;$ &quot;* #,##0.00_);_(&quot;$ &quot;* \(#,##0.00\);_(&quot;$ &quot;* \-??_);_(@_)"/>
    <numFmt numFmtId="170" formatCode="&quot;$ &quot;#,##0"/>
    <numFmt numFmtId="171" formatCode="_(&quot;$&quot;\ * #,##0_);_(&quot;$&quot;\ * \(#,##0\);_(&quot;$&quot;\ * &quot;-&quot;??_);_(@_)"/>
    <numFmt numFmtId="172" formatCode="&quot;$ &quot;#,##0.00"/>
    <numFmt numFmtId="173" formatCode="&quot;$ &quot;#,##0.00;[Red]&quot;$ &quot;#,##0.00"/>
    <numFmt numFmtId="174" formatCode="&quot;$&quot;\ #,##0.00;[Red]&quot;$&quot;\ #,##0.00"/>
    <numFmt numFmtId="175" formatCode="_(* #,##0_);_(* \(#,##0\);_(* &quot;-&quot;??_);_(@_)"/>
    <numFmt numFmtId="176" formatCode="_(* #,##0.0_);_(* \(#,##0.0\);_(* &quot;-&quot;??_);_(@_)"/>
    <numFmt numFmtId="177" formatCode="0.0%"/>
  </numFmts>
  <fonts count="127">
    <font>
      <sz val="11"/>
      <color indexed="8"/>
      <name val="Calibri"/>
      <family val="2"/>
    </font>
    <font>
      <b/>
      <sz val="11"/>
      <color indexed="9"/>
      <name val="Calibri"/>
      <family val="2"/>
    </font>
    <font>
      <b/>
      <sz val="11"/>
      <color indexed="8"/>
      <name val="Calibri"/>
      <family val="2"/>
    </font>
    <font>
      <b/>
      <sz val="14"/>
      <color indexed="8"/>
      <name val="Calibri"/>
      <family val="2"/>
    </font>
    <font>
      <b/>
      <sz val="14"/>
      <color indexed="8"/>
      <name val="Arial"/>
      <family val="2"/>
    </font>
    <font>
      <b/>
      <sz val="11"/>
      <color indexed="8"/>
      <name val="Arial"/>
      <family val="2"/>
    </font>
    <font>
      <b/>
      <sz val="16"/>
      <color indexed="9"/>
      <name val="Arial"/>
      <family val="2"/>
    </font>
    <font>
      <b/>
      <sz val="12"/>
      <color indexed="9"/>
      <name val="Arial"/>
      <family val="2"/>
    </font>
    <font>
      <sz val="11"/>
      <color indexed="8"/>
      <name val="Arial"/>
      <family val="2"/>
    </font>
    <font>
      <b/>
      <sz val="11"/>
      <color indexed="10"/>
      <name val="Arial"/>
      <family val="2"/>
    </font>
    <font>
      <b/>
      <sz val="11"/>
      <name val="Arial"/>
      <family val="2"/>
    </font>
    <font>
      <sz val="10"/>
      <name val="Arial"/>
      <family val="2"/>
    </font>
    <font>
      <b/>
      <sz val="10"/>
      <color indexed="9"/>
      <name val="Arial"/>
      <family val="2"/>
    </font>
    <font>
      <b/>
      <sz val="7"/>
      <color indexed="8"/>
      <name val="Arial"/>
      <family val="2"/>
    </font>
    <font>
      <sz val="7"/>
      <color indexed="8"/>
      <name val="Arial"/>
      <family val="2"/>
    </font>
    <font>
      <b/>
      <sz val="10"/>
      <color indexed="8"/>
      <name val="Arial"/>
      <family val="2"/>
    </font>
    <font>
      <b/>
      <sz val="10"/>
      <name val="Arial"/>
      <family val="2"/>
    </font>
    <font>
      <sz val="10"/>
      <color indexed="8"/>
      <name val="Arial"/>
      <family val="2"/>
    </font>
    <font>
      <sz val="7"/>
      <name val="Arial"/>
      <family val="2"/>
    </font>
    <font>
      <b/>
      <sz val="10"/>
      <color indexed="10"/>
      <name val="Arial"/>
      <family val="2"/>
    </font>
    <font>
      <sz val="10"/>
      <color indexed="10"/>
      <name val="Arial"/>
      <family val="2"/>
    </font>
    <font>
      <b/>
      <sz val="11"/>
      <color indexed="10"/>
      <name val="Calibri"/>
      <family val="2"/>
    </font>
    <font>
      <u val="single"/>
      <sz val="11"/>
      <color indexed="12"/>
      <name val="Calibri"/>
      <family val="2"/>
    </font>
    <font>
      <u val="single"/>
      <sz val="11"/>
      <color indexed="20"/>
      <name val="Calibri"/>
      <family val="2"/>
    </font>
    <font>
      <b/>
      <sz val="12"/>
      <name val="Arial"/>
      <family val="2"/>
    </font>
    <font>
      <b/>
      <sz val="9"/>
      <color indexed="9"/>
      <name val="Arial"/>
      <family val="2"/>
    </font>
    <font>
      <b/>
      <sz val="7"/>
      <color indexed="9"/>
      <name val="Arial"/>
      <family val="2"/>
    </font>
    <font>
      <b/>
      <sz val="9"/>
      <name val="Arial"/>
      <family val="2"/>
    </font>
    <font>
      <b/>
      <sz val="8"/>
      <color indexed="8"/>
      <name val="Arial"/>
      <family val="2"/>
    </font>
    <font>
      <b/>
      <sz val="8"/>
      <name val="Arial"/>
      <family val="2"/>
    </font>
    <font>
      <sz val="11"/>
      <color indexed="8"/>
      <name val="Arial Narrow"/>
      <family val="2"/>
    </font>
    <font>
      <b/>
      <sz val="14"/>
      <name val="Arial Narrow"/>
      <family val="2"/>
    </font>
    <font>
      <b/>
      <sz val="11"/>
      <name val="Arial Narrow"/>
      <family val="2"/>
    </font>
    <font>
      <b/>
      <sz val="16"/>
      <color indexed="9"/>
      <name val="Arial Narrow"/>
      <family val="2"/>
    </font>
    <font>
      <b/>
      <sz val="12"/>
      <color indexed="9"/>
      <name val="Arial Narrow"/>
      <family val="2"/>
    </font>
    <font>
      <b/>
      <sz val="11"/>
      <color indexed="8"/>
      <name val="Arial Narrow"/>
      <family val="2"/>
    </font>
    <font>
      <b/>
      <sz val="10"/>
      <color indexed="9"/>
      <name val="Arial Narrow"/>
      <family val="2"/>
    </font>
    <font>
      <b/>
      <sz val="7"/>
      <color indexed="9"/>
      <name val="Arial Narrow"/>
      <family val="2"/>
    </font>
    <font>
      <b/>
      <sz val="10"/>
      <name val="Arial Narrow"/>
      <family val="2"/>
    </font>
    <font>
      <sz val="10"/>
      <name val="Arial Narrow"/>
      <family val="2"/>
    </font>
    <font>
      <sz val="10"/>
      <color indexed="8"/>
      <name val="Arial Narrow"/>
      <family val="2"/>
    </font>
    <font>
      <b/>
      <sz val="10"/>
      <color indexed="8"/>
      <name val="Arial Narrow"/>
      <family val="2"/>
    </font>
    <font>
      <b/>
      <sz val="14"/>
      <color indexed="9"/>
      <name val="Arial"/>
      <family val="2"/>
    </font>
    <font>
      <b/>
      <sz val="13"/>
      <color indexed="9"/>
      <name val="Arial"/>
      <family val="2"/>
    </font>
    <font>
      <sz val="7"/>
      <color indexed="8"/>
      <name val="Arial Narrow"/>
      <family val="2"/>
    </font>
    <font>
      <sz val="7"/>
      <name val="Arial Narrow"/>
      <family val="2"/>
    </font>
    <font>
      <b/>
      <sz val="7"/>
      <color indexed="8"/>
      <name val="Arial Narrow"/>
      <family val="2"/>
    </font>
    <font>
      <b/>
      <sz val="14"/>
      <color indexed="8"/>
      <name val="Arial Narrow"/>
      <family val="2"/>
    </font>
    <font>
      <sz val="12"/>
      <color indexed="8"/>
      <name val="Arial Narrow"/>
      <family val="2"/>
    </font>
    <font>
      <sz val="12"/>
      <name val="Arial Narrow"/>
      <family val="2"/>
    </font>
    <font>
      <b/>
      <sz val="14"/>
      <color indexed="9"/>
      <name val="Arial Narrow"/>
      <family val="2"/>
    </font>
    <font>
      <b/>
      <sz val="11"/>
      <color indexed="9"/>
      <name val="Arial Narrow"/>
      <family val="2"/>
    </font>
    <font>
      <sz val="10"/>
      <color indexed="10"/>
      <name val="Arial Narrow"/>
      <family val="2"/>
    </font>
    <font>
      <b/>
      <sz val="12"/>
      <color indexed="8"/>
      <name val="Arial Narrow"/>
      <family val="2"/>
    </font>
    <font>
      <sz val="10"/>
      <color indexed="17"/>
      <name val="Arial Narrow"/>
      <family val="2"/>
    </font>
    <font>
      <i/>
      <sz val="10"/>
      <color indexed="8"/>
      <name val="Arial Narrow"/>
      <family val="2"/>
    </font>
    <font>
      <sz val="11"/>
      <name val="Arial Narrow"/>
      <family val="2"/>
    </font>
    <font>
      <b/>
      <sz val="10"/>
      <color indexed="10"/>
      <name val="Arial Narrow"/>
      <family val="2"/>
    </font>
    <font>
      <b/>
      <sz val="9"/>
      <name val="Calibri"/>
      <family val="2"/>
    </font>
    <font>
      <sz val="9"/>
      <name val="Calibri"/>
      <family val="2"/>
    </font>
    <font>
      <b/>
      <sz val="9"/>
      <name val="Tahoma"/>
      <family val="2"/>
    </font>
    <font>
      <sz val="9"/>
      <name val="Tahoma"/>
      <family val="2"/>
    </font>
    <font>
      <b/>
      <sz val="11"/>
      <name val="Tahoma"/>
      <family val="2"/>
    </font>
    <font>
      <sz val="11"/>
      <name val="Tahoma"/>
      <family val="2"/>
    </font>
    <font>
      <b/>
      <sz val="12"/>
      <name val="Calibri"/>
      <family val="2"/>
    </font>
    <font>
      <sz val="12"/>
      <name val="Calibri"/>
      <family val="2"/>
    </font>
    <font>
      <sz val="8"/>
      <name val="Arial"/>
      <family val="2"/>
    </font>
    <font>
      <sz val="10"/>
      <color indexed="8"/>
      <name val="Calibri"/>
      <family val="2"/>
    </font>
    <font>
      <i/>
      <sz val="10"/>
      <name val="Arial"/>
      <family val="2"/>
    </font>
    <font>
      <sz val="9"/>
      <name val="Arial"/>
      <family val="2"/>
    </font>
    <font>
      <sz val="9"/>
      <color indexed="8"/>
      <name val="Arial"/>
      <family val="2"/>
    </font>
    <font>
      <b/>
      <sz val="12"/>
      <name val="Arial Narrow"/>
      <family val="2"/>
    </font>
    <font>
      <b/>
      <sz val="16"/>
      <color indexed="8"/>
      <name val="Arial Narrow"/>
      <family val="2"/>
    </font>
    <font>
      <b/>
      <sz val="12"/>
      <color indexed="8"/>
      <name val="Arial"/>
      <family val="2"/>
    </font>
    <font>
      <sz val="12"/>
      <color indexed="8"/>
      <name val="Calibri"/>
      <family val="2"/>
    </font>
    <font>
      <sz val="12"/>
      <color indexed="10"/>
      <name val="Arial Narrow"/>
      <family val="2"/>
    </font>
    <font>
      <sz val="12"/>
      <color indexed="17"/>
      <name val="Arial Narrow"/>
      <family val="2"/>
    </font>
    <font>
      <sz val="10"/>
      <color indexed="9"/>
      <name val="Arial"/>
      <family val="2"/>
    </font>
    <font>
      <sz val="7"/>
      <color indexed="9"/>
      <name val="Arial"/>
      <family val="2"/>
    </font>
    <font>
      <b/>
      <sz val="11"/>
      <color indexed="9"/>
      <name val="Arial"/>
      <family val="2"/>
    </font>
    <font>
      <sz val="11"/>
      <name val="Calibri"/>
      <family val="2"/>
    </font>
    <font>
      <b/>
      <sz val="7"/>
      <name val="Arial Narrow"/>
      <family val="2"/>
    </font>
    <font>
      <b/>
      <sz val="20"/>
      <color indexed="9"/>
      <name val="Arial Narrow"/>
      <family val="2"/>
    </font>
    <font>
      <sz val="10"/>
      <color indexed="63"/>
      <name val="Arial"/>
      <family val="2"/>
    </font>
    <font>
      <b/>
      <sz val="16"/>
      <color indexed="8"/>
      <name val="Arial"/>
      <family val="2"/>
    </font>
    <font>
      <b/>
      <sz val="11"/>
      <name val="Calibri"/>
      <family val="2"/>
    </font>
    <font>
      <b/>
      <sz val="16"/>
      <name val="Arial Narrow"/>
      <family val="2"/>
    </font>
    <font>
      <b/>
      <sz val="18"/>
      <color indexed="8"/>
      <name val="Arial Narrow"/>
      <family val="2"/>
    </font>
    <font>
      <b/>
      <sz val="8"/>
      <color indexed="8"/>
      <name val="Arial Narrow"/>
      <family val="2"/>
    </font>
    <font>
      <b/>
      <sz val="18"/>
      <color indexed="9"/>
      <name val="Arial Narrow"/>
      <family val="2"/>
    </font>
    <font>
      <b/>
      <sz val="14"/>
      <name val="Arial"/>
      <family val="2"/>
    </font>
    <font>
      <b/>
      <sz val="16"/>
      <name val="Arial"/>
      <family val="2"/>
    </font>
    <font>
      <sz val="16"/>
      <name val="Arial"/>
      <family val="2"/>
    </font>
    <font>
      <sz val="16"/>
      <color indexed="8"/>
      <name val="Calibri"/>
      <family val="2"/>
    </font>
    <font>
      <sz val="11"/>
      <color indexed="9"/>
      <name val="Arial Narrow"/>
      <family val="2"/>
    </font>
    <font>
      <b/>
      <sz val="14"/>
      <name val="Calibri"/>
      <family val="2"/>
    </font>
    <font>
      <b/>
      <sz val="13.5"/>
      <color indexed="8"/>
      <name val="Arial Narrow"/>
      <family val="2"/>
    </font>
    <font>
      <sz val="11"/>
      <name val="Arial"/>
      <family val="2"/>
    </font>
    <font>
      <b/>
      <sz val="7"/>
      <name val="Arial"/>
      <family val="2"/>
    </font>
    <font>
      <b/>
      <sz val="8"/>
      <color indexed="9"/>
      <name val="Arial Narrow"/>
      <family val="2"/>
    </font>
    <font>
      <sz val="12"/>
      <color indexed="9"/>
      <name val="Arial Narrow"/>
      <family val="2"/>
    </font>
    <font>
      <b/>
      <sz val="22"/>
      <color indexed="8"/>
      <name val="Arial Narrow"/>
      <family val="2"/>
    </font>
    <font>
      <sz val="22"/>
      <color indexed="8"/>
      <name val="Arial Narrow"/>
      <family val="2"/>
    </font>
    <font>
      <sz val="20"/>
      <name val="Arial Narrow"/>
      <family val="2"/>
    </font>
    <font>
      <b/>
      <sz val="18"/>
      <color indexed="8"/>
      <name val="Arial"/>
      <family val="2"/>
    </font>
    <font>
      <b/>
      <sz val="20"/>
      <color indexed="8"/>
      <name val="Arial"/>
      <family val="2"/>
    </font>
    <font>
      <b/>
      <sz val="16"/>
      <color indexed="8"/>
      <name val="Calibri"/>
      <family val="2"/>
    </font>
    <font>
      <b/>
      <sz val="18"/>
      <name val="Arial"/>
      <family val="2"/>
    </font>
    <font>
      <b/>
      <sz val="18"/>
      <color indexed="8"/>
      <name val="Calibri"/>
      <family val="2"/>
    </font>
    <font>
      <b/>
      <sz val="12"/>
      <color indexed="8"/>
      <name val="Calibri"/>
      <family val="2"/>
    </font>
    <font>
      <sz val="10"/>
      <name val="Calibri"/>
      <family val="2"/>
    </font>
    <font>
      <b/>
      <sz val="20"/>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b/>
      <sz val="8"/>
      <name val="Calibri"/>
      <family val="2"/>
    </font>
  </fonts>
  <fills count="7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19"/>
        <bgColor indexed="64"/>
      </patternFill>
    </fill>
    <fill>
      <patternFill patternType="solid">
        <fgColor indexed="17"/>
        <bgColor indexed="64"/>
      </patternFill>
    </fill>
    <fill>
      <patternFill patternType="solid">
        <fgColor indexed="17"/>
        <bgColor indexed="64"/>
      </patternFill>
    </fill>
    <fill>
      <patternFill patternType="solid">
        <fgColor indexed="17"/>
        <bgColor indexed="64"/>
      </patternFill>
    </fill>
    <fill>
      <patternFill patternType="solid">
        <fgColor indexed="17"/>
        <bgColor indexed="64"/>
      </patternFill>
    </fill>
    <fill>
      <patternFill patternType="solid">
        <fgColor indexed="50"/>
        <bgColor indexed="64"/>
      </patternFill>
    </fill>
    <fill>
      <patternFill patternType="solid">
        <fgColor indexed="9"/>
        <bgColor indexed="64"/>
      </patternFill>
    </fill>
    <fill>
      <patternFill patternType="solid">
        <fgColor indexed="13"/>
        <bgColor indexed="64"/>
      </patternFill>
    </fill>
    <fill>
      <patternFill patternType="solid">
        <fgColor indexed="19"/>
        <bgColor indexed="64"/>
      </patternFill>
    </fill>
    <fill>
      <patternFill patternType="solid">
        <fgColor indexed="56"/>
        <bgColor indexed="64"/>
      </patternFill>
    </fill>
    <fill>
      <patternFill patternType="solid">
        <fgColor indexed="55"/>
        <bgColor indexed="64"/>
      </patternFill>
    </fill>
    <fill>
      <patternFill patternType="solid">
        <fgColor indexed="55"/>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9"/>
        <bgColor indexed="64"/>
      </patternFill>
    </fill>
    <fill>
      <patternFill patternType="solid">
        <fgColor indexed="13"/>
        <bgColor indexed="64"/>
      </patternFill>
    </fill>
    <fill>
      <patternFill patternType="solid">
        <fgColor indexed="55"/>
        <bgColor indexed="64"/>
      </patternFill>
    </fill>
    <fill>
      <patternFill patternType="solid">
        <fgColor indexed="11"/>
        <bgColor indexed="64"/>
      </patternFill>
    </fill>
    <fill>
      <patternFill patternType="solid">
        <fgColor indexed="57"/>
        <bgColor indexed="64"/>
      </patternFill>
    </fill>
    <fill>
      <patternFill patternType="solid">
        <fgColor indexed="62"/>
        <bgColor indexed="64"/>
      </patternFill>
    </fill>
    <fill>
      <patternFill patternType="solid">
        <fgColor indexed="22"/>
        <bgColor indexed="64"/>
      </patternFill>
    </fill>
    <fill>
      <patternFill patternType="solid">
        <fgColor indexed="11"/>
        <bgColor indexed="64"/>
      </patternFill>
    </fill>
    <fill>
      <patternFill patternType="solid">
        <fgColor indexed="9"/>
        <bgColor indexed="64"/>
      </patternFill>
    </fill>
    <fill>
      <patternFill patternType="solid">
        <fgColor indexed="51"/>
        <bgColor indexed="64"/>
      </patternFill>
    </fill>
    <fill>
      <patternFill patternType="solid">
        <fgColor indexed="29"/>
        <bgColor indexed="64"/>
      </patternFill>
    </fill>
    <fill>
      <patternFill patternType="solid">
        <fgColor indexed="49"/>
        <bgColor indexed="64"/>
      </patternFill>
    </fill>
    <fill>
      <patternFill patternType="solid">
        <fgColor indexed="46"/>
        <bgColor indexed="64"/>
      </patternFill>
    </fill>
    <fill>
      <patternFill patternType="solid">
        <fgColor indexed="51"/>
        <bgColor indexed="64"/>
      </patternFill>
    </fill>
    <fill>
      <patternFill patternType="solid">
        <fgColor indexed="29"/>
        <bgColor indexed="64"/>
      </patternFill>
    </fill>
    <fill>
      <patternFill patternType="solid">
        <fgColor indexed="49"/>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36"/>
        <bgColor indexed="64"/>
      </patternFill>
    </fill>
    <fill>
      <patternFill patternType="solid">
        <fgColor indexed="53"/>
        <bgColor indexed="64"/>
      </patternFill>
    </fill>
    <fill>
      <patternFill patternType="solid">
        <fgColor indexed="53"/>
        <bgColor indexed="64"/>
      </patternFill>
    </fill>
    <fill>
      <patternFill patternType="solid">
        <fgColor indexed="53"/>
        <bgColor indexed="64"/>
      </patternFill>
    </fill>
    <fill>
      <patternFill patternType="solid">
        <fgColor indexed="53"/>
        <bgColor indexed="64"/>
      </patternFill>
    </fill>
    <fill>
      <patternFill patternType="solid">
        <fgColor indexed="9"/>
        <bgColor indexed="64"/>
      </patternFill>
    </fill>
    <fill>
      <patternFill patternType="solid">
        <fgColor indexed="9"/>
        <bgColor indexed="64"/>
      </patternFill>
    </fill>
    <fill>
      <patternFill patternType="solid">
        <fgColor indexed="62"/>
        <bgColor indexed="64"/>
      </patternFill>
    </fill>
    <fill>
      <patternFill patternType="solid">
        <fgColor indexed="51"/>
        <bgColor indexed="64"/>
      </patternFill>
    </fill>
    <fill>
      <patternFill patternType="solid">
        <fgColor indexed="47"/>
        <bgColor indexed="64"/>
      </patternFill>
    </fill>
    <fill>
      <patternFill patternType="solid">
        <fgColor indexed="19"/>
        <bgColor indexed="64"/>
      </patternFill>
    </fill>
    <fill>
      <patternFill patternType="solid">
        <fgColor indexed="51"/>
        <bgColor indexed="64"/>
      </patternFill>
    </fill>
    <fill>
      <patternFill patternType="solid">
        <fgColor indexed="62"/>
        <bgColor indexed="64"/>
      </patternFill>
    </fill>
    <fill>
      <patternFill patternType="solid">
        <fgColor indexed="36"/>
        <bgColor indexed="64"/>
      </patternFill>
    </fill>
    <fill>
      <patternFill patternType="solid">
        <fgColor indexed="9"/>
        <bgColor indexed="64"/>
      </patternFill>
    </fill>
  </fills>
  <borders count="2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top/>
      <bottom/>
    </border>
    <border>
      <left/>
      <right style="medium"/>
      <top/>
      <bottom/>
    </border>
    <border>
      <left style="thin"/>
      <right style="thin"/>
      <top style="thin"/>
      <bottom style="thin"/>
    </border>
    <border>
      <left style="thin"/>
      <right style="medium"/>
      <top style="thin"/>
      <bottom style="thin"/>
    </border>
    <border>
      <left style="medium"/>
      <right/>
      <top/>
      <bottom style="medium"/>
    </border>
    <border>
      <left/>
      <right/>
      <top/>
      <bottom style="medium"/>
    </border>
    <border>
      <left/>
      <right style="medium"/>
      <top/>
      <bottom style="medium"/>
    </border>
    <border>
      <left/>
      <right style="thin"/>
      <top style="thin"/>
      <bottom style="thin"/>
    </border>
    <border>
      <left style="hair">
        <color indexed="18"/>
      </left>
      <right style="hair">
        <color indexed="18"/>
      </right>
      <top style="medium"/>
      <bottom/>
    </border>
    <border>
      <left style="thin"/>
      <right style="thin"/>
      <top style="thin"/>
      <bottom/>
    </border>
    <border>
      <left style="thin"/>
      <right/>
      <top style="thin"/>
      <bottom style="thin"/>
    </border>
    <border>
      <left/>
      <right style="hair"/>
      <top style="thin"/>
      <bottom style="thin"/>
    </border>
    <border>
      <left style="hair"/>
      <right style="hair"/>
      <top style="thin"/>
      <bottom style="thin"/>
    </border>
    <border>
      <left style="medium"/>
      <right style="medium"/>
      <top style="thin"/>
      <bottom style="medium"/>
    </border>
    <border>
      <left/>
      <right style="hair"/>
      <top style="thin"/>
      <bottom style="medium"/>
    </border>
    <border>
      <left style="hair"/>
      <right style="hair"/>
      <top style="thin"/>
      <bottom style="medium"/>
    </border>
    <border>
      <left style="medium"/>
      <right style="medium"/>
      <top/>
      <bottom style="thin"/>
    </border>
    <border>
      <left/>
      <right style="hair"/>
      <top/>
      <bottom style="thin"/>
    </border>
    <border>
      <left style="hair"/>
      <right style="hair"/>
      <top/>
      <bottom style="thin"/>
    </border>
    <border>
      <left style="hair">
        <color indexed="18"/>
      </left>
      <right style="medium"/>
      <top style="medium"/>
      <bottom style="medium"/>
    </border>
    <border>
      <left/>
      <right style="hair"/>
      <top/>
      <bottom style="medium"/>
    </border>
    <border>
      <left/>
      <right style="hair">
        <color indexed="18"/>
      </right>
      <top/>
      <bottom/>
    </border>
    <border>
      <left style="hair">
        <color indexed="18"/>
      </left>
      <right style="hair"/>
      <top/>
      <bottom/>
    </border>
    <border>
      <left style="hair">
        <color indexed="18"/>
      </left>
      <right style="hair">
        <color indexed="18"/>
      </right>
      <top/>
      <bottom/>
    </border>
    <border>
      <left style="hair">
        <color indexed="18"/>
      </left>
      <right/>
      <top/>
      <bottom/>
    </border>
    <border>
      <left style="medium"/>
      <right style="hair"/>
      <top style="medium"/>
      <bottom style="medium"/>
    </border>
    <border>
      <left style="hair">
        <color indexed="18"/>
      </left>
      <right style="hair">
        <color indexed="18"/>
      </right>
      <top style="hair">
        <color indexed="18"/>
      </top>
      <bottom/>
    </border>
    <border>
      <left style="hair">
        <color indexed="18"/>
      </left>
      <right/>
      <top style="hair">
        <color indexed="18"/>
      </top>
      <bottom/>
    </border>
    <border>
      <left/>
      <right style="hair">
        <color indexed="18"/>
      </right>
      <top style="hair">
        <color indexed="18"/>
      </top>
      <bottom/>
    </border>
    <border>
      <left style="medium"/>
      <right style="hair"/>
      <top style="medium"/>
      <bottom style="thin"/>
    </border>
    <border>
      <left style="hair"/>
      <right style="hair"/>
      <top style="medium"/>
      <bottom style="thin"/>
    </border>
    <border>
      <left style="medium"/>
      <right style="hair"/>
      <top style="thin"/>
      <bottom style="thin"/>
    </border>
    <border>
      <left style="medium"/>
      <right style="hair"/>
      <top style="thin"/>
      <bottom style="medium"/>
    </border>
    <border>
      <left style="medium"/>
      <right style="hair"/>
      <top/>
      <bottom style="thin"/>
    </border>
    <border>
      <left style="medium"/>
      <right/>
      <top style="medium"/>
      <bottom style="medium"/>
    </border>
    <border>
      <left/>
      <right/>
      <top style="medium"/>
      <bottom style="medium"/>
    </border>
    <border>
      <left style="hair"/>
      <right style="hair"/>
      <top style="thin"/>
      <bottom/>
    </border>
    <border>
      <left style="hair"/>
      <right style="hair"/>
      <top style="medium"/>
      <bottom style="medium"/>
    </border>
    <border>
      <left style="medium"/>
      <right style="hair"/>
      <top style="thin"/>
      <bottom/>
    </border>
    <border>
      <left style="thin"/>
      <right style="thin"/>
      <top/>
      <bottom style="thin"/>
    </border>
    <border>
      <left style="thin"/>
      <right style="thin"/>
      <top/>
      <bottom/>
    </border>
    <border>
      <left style="thin"/>
      <right/>
      <top/>
      <bottom/>
    </border>
    <border>
      <left style="medium"/>
      <right style="thin"/>
      <top/>
      <bottom style="medium"/>
    </border>
    <border>
      <left style="thin"/>
      <right style="thin"/>
      <top/>
      <bottom style="medium"/>
    </border>
    <border>
      <left style="thin"/>
      <right/>
      <top style="thin"/>
      <bottom/>
    </border>
    <border>
      <left style="thin"/>
      <right/>
      <top/>
      <bottom style="thin"/>
    </border>
    <border>
      <left/>
      <right style="hair"/>
      <top style="medium"/>
      <bottom style="medium"/>
    </border>
    <border>
      <left style="hair"/>
      <right/>
      <top style="medium"/>
      <bottom style="thin"/>
    </border>
    <border>
      <left style="hair"/>
      <right/>
      <top style="thin"/>
      <bottom style="thin"/>
    </border>
    <border>
      <left style="hair"/>
      <right/>
      <top style="thin"/>
      <bottom style="medium"/>
    </border>
    <border>
      <left style="hair"/>
      <right/>
      <top/>
      <bottom style="thin"/>
    </border>
    <border>
      <left style="hair"/>
      <right/>
      <top style="thin"/>
      <bottom/>
    </border>
    <border>
      <left style="hair"/>
      <right/>
      <top style="medium"/>
      <bottom style="medium"/>
    </border>
    <border>
      <left style="medium"/>
      <right style="medium"/>
      <top style="medium"/>
      <bottom style="medium"/>
    </border>
    <border>
      <left style="medium"/>
      <right style="medium"/>
      <top style="medium"/>
      <bottom/>
    </border>
    <border>
      <left/>
      <right style="medium"/>
      <top style="medium"/>
      <bottom style="medium"/>
    </border>
    <border>
      <left style="medium"/>
      <right style="medium"/>
      <top style="medium"/>
      <bottom style="thin"/>
    </border>
    <border>
      <left style="medium"/>
      <right style="medium"/>
      <top style="thin"/>
      <bottom style="thin"/>
    </border>
    <border>
      <left/>
      <right style="medium"/>
      <top style="thin"/>
      <bottom style="thin"/>
    </border>
    <border>
      <left/>
      <right style="medium"/>
      <top style="thin"/>
      <bottom style="medium"/>
    </border>
    <border>
      <left style="hair"/>
      <right style="medium"/>
      <top style="medium"/>
      <bottom style="medium"/>
    </border>
    <border>
      <left style="hair"/>
      <right style="medium"/>
      <top/>
      <bottom style="medium"/>
    </border>
    <border>
      <left style="hair"/>
      <right style="medium"/>
      <top style="medium"/>
      <bottom style="thin"/>
    </border>
    <border>
      <left style="hair"/>
      <right style="medium"/>
      <top style="thin"/>
      <bottom style="thin"/>
    </border>
    <border>
      <left style="hair"/>
      <right style="medium"/>
      <top style="thin"/>
      <bottom style="medium"/>
    </border>
    <border>
      <left/>
      <right style="medium"/>
      <top style="medium"/>
      <bottom/>
    </border>
    <border>
      <left style="medium"/>
      <right style="medium"/>
      <top/>
      <bottom/>
    </border>
    <border>
      <left style="medium"/>
      <right style="hair"/>
      <top/>
      <bottom/>
    </border>
    <border>
      <left style="hair"/>
      <right style="hair"/>
      <top/>
      <bottom/>
    </border>
    <border>
      <left style="hair"/>
      <right/>
      <top/>
      <bottom/>
    </border>
    <border>
      <left style="hair"/>
      <right style="medium"/>
      <top style="thin"/>
      <bottom/>
    </border>
    <border>
      <left style="hair"/>
      <right style="medium"/>
      <top/>
      <bottom style="thin"/>
    </border>
    <border>
      <left style="thin"/>
      <right style="medium"/>
      <top style="medium"/>
      <bottom/>
    </border>
    <border>
      <left style="thin"/>
      <right style="medium"/>
      <top/>
      <bottom style="thin"/>
    </border>
    <border>
      <left/>
      <right/>
      <top style="medium"/>
      <bottom/>
    </border>
    <border>
      <left style="medium"/>
      <right/>
      <top style="medium"/>
      <bottom/>
    </border>
    <border>
      <left style="hair"/>
      <right style="hair"/>
      <top style="medium"/>
      <bottom style="hair"/>
    </border>
    <border>
      <left style="hair">
        <color indexed="18"/>
      </left>
      <right/>
      <top style="medium"/>
      <bottom/>
    </border>
    <border>
      <left style="hair">
        <color indexed="18"/>
      </left>
      <right/>
      <top style="medium"/>
      <bottom style="medium"/>
    </border>
    <border>
      <left style="hair">
        <color indexed="18"/>
      </left>
      <right style="hair">
        <color indexed="18"/>
      </right>
      <top style="medium"/>
      <bottom style="medium"/>
    </border>
    <border>
      <left/>
      <right style="hair">
        <color indexed="18"/>
      </right>
      <top style="medium"/>
      <bottom/>
    </border>
    <border>
      <left style="hair">
        <color indexed="18"/>
      </left>
      <right style="hair"/>
      <top style="medium"/>
      <bottom/>
    </border>
    <border>
      <left style="medium"/>
      <right style="thin"/>
      <top style="medium"/>
      <bottom/>
    </border>
    <border>
      <left style="thin"/>
      <right style="thin"/>
      <top style="medium"/>
      <bottom/>
    </border>
    <border>
      <left/>
      <right style="hair">
        <color indexed="18"/>
      </right>
      <top style="medium"/>
      <bottom style="medium"/>
    </border>
    <border>
      <left style="hair">
        <color indexed="18"/>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color indexed="18"/>
      </left>
      <right style="medium"/>
      <top style="medium"/>
      <bottom/>
    </border>
    <border>
      <left style="hair"/>
      <right style="hair"/>
      <top style="medium"/>
      <bottom/>
    </border>
    <border>
      <left style="hair">
        <color indexed="18"/>
      </left>
      <right style="hair">
        <color indexed="18"/>
      </right>
      <top/>
      <bottom style="medium"/>
    </border>
    <border>
      <left style="hair"/>
      <right style="hair"/>
      <top style="hair"/>
      <bottom style="hair"/>
    </border>
    <border>
      <left style="hair"/>
      <right style="hair"/>
      <top/>
      <bottom style="hair"/>
    </border>
    <border>
      <left style="hair"/>
      <right style="hair">
        <color indexed="18"/>
      </right>
      <top style="medium"/>
      <bottom/>
    </border>
    <border>
      <left/>
      <right style="hair"/>
      <top style="medium"/>
      <bottom/>
    </border>
    <border>
      <left/>
      <right style="hair"/>
      <top style="medium"/>
      <bottom style="hair"/>
    </border>
    <border>
      <left/>
      <right/>
      <top style="medium"/>
      <bottom style="hair"/>
    </border>
    <border>
      <left style="medium"/>
      <right style="medium"/>
      <top/>
      <bottom style="medium"/>
    </border>
    <border>
      <left/>
      <right style="hair"/>
      <top style="hair"/>
      <bottom style="hair"/>
    </border>
    <border>
      <left style="hair">
        <color indexed="18"/>
      </left>
      <right style="hair"/>
      <top style="medium"/>
      <bottom style="medium"/>
    </border>
    <border>
      <left style="hair"/>
      <right style="hair">
        <color indexed="18"/>
      </right>
      <top style="medium"/>
      <bottom style="medium"/>
    </border>
    <border>
      <left style="hair"/>
      <right style="hair"/>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style="hair">
        <color indexed="8"/>
      </right>
      <top style="medium">
        <color indexed="8"/>
      </top>
      <bottom style="medium">
        <color indexed="8"/>
      </bottom>
    </border>
    <border>
      <left style="hair">
        <color indexed="62"/>
      </left>
      <right style="hair">
        <color indexed="62"/>
      </right>
      <top style="medium">
        <color indexed="8"/>
      </top>
      <bottom style="medium">
        <color indexed="8"/>
      </bottom>
    </border>
    <border>
      <left style="hair">
        <color indexed="62"/>
      </left>
      <right/>
      <top style="medium">
        <color indexed="8"/>
      </top>
      <bottom style="medium">
        <color indexed="8"/>
      </bottom>
    </border>
    <border>
      <left/>
      <right style="hair">
        <color indexed="8"/>
      </right>
      <top style="medium">
        <color indexed="8"/>
      </top>
      <bottom/>
    </border>
    <border>
      <left style="hair">
        <color indexed="8"/>
      </left>
      <right style="hair">
        <color indexed="8"/>
      </right>
      <top style="medium">
        <color indexed="8"/>
      </top>
      <bottom/>
    </border>
    <border>
      <left style="hair">
        <color indexed="62"/>
      </left>
      <right style="hair">
        <color indexed="62"/>
      </right>
      <top style="medium">
        <color indexed="8"/>
      </top>
      <bottom/>
    </border>
    <border>
      <left/>
      <right style="hair">
        <color indexed="62"/>
      </right>
      <top style="medium">
        <color indexed="8"/>
      </top>
      <bottom style="medium">
        <color indexed="8"/>
      </bottom>
    </border>
    <border>
      <left/>
      <right style="medium">
        <color indexed="8"/>
      </right>
      <top/>
      <bottom/>
    </border>
    <border>
      <left/>
      <right style="hair">
        <color indexed="62"/>
      </right>
      <top style="medium">
        <color indexed="8"/>
      </top>
      <bottom/>
    </border>
    <border>
      <left style="hair">
        <color indexed="62"/>
      </left>
      <right style="hair">
        <color indexed="8"/>
      </right>
      <top style="medium">
        <color indexed="8"/>
      </top>
      <bottom/>
    </border>
    <border>
      <left/>
      <right style="medium">
        <color indexed="8"/>
      </right>
      <top style="medium">
        <color indexed="8"/>
      </top>
      <bottom style="medium">
        <color indexed="8"/>
      </bottom>
    </border>
    <border>
      <left style="hair"/>
      <right style="hair">
        <color indexed="62"/>
      </right>
      <top style="medium">
        <color indexed="8"/>
      </top>
      <bottom style="medium">
        <color indexed="8"/>
      </bottom>
    </border>
    <border>
      <left style="hair">
        <color indexed="62"/>
      </left>
      <right style="hair">
        <color indexed="8"/>
      </right>
      <top style="medium">
        <color indexed="8"/>
      </top>
      <bottom style="medium">
        <color indexed="8"/>
      </bottom>
    </border>
    <border>
      <left style="medium"/>
      <right style="dotted"/>
      <top style="medium"/>
      <bottom style="dotted"/>
    </border>
    <border>
      <left style="dotted"/>
      <right style="dotted"/>
      <top style="medium"/>
      <bottom style="dotted"/>
    </border>
    <border>
      <left style="dotted"/>
      <right style="medium"/>
      <top style="medium"/>
      <bottom style="dotted"/>
    </border>
    <border>
      <left style="medium"/>
      <right style="dotted"/>
      <top style="dotted"/>
      <bottom style="dotted"/>
    </border>
    <border>
      <left style="dotted"/>
      <right style="dotted"/>
      <top style="dotted"/>
      <bottom style="dotted"/>
    </border>
    <border>
      <left style="dotted"/>
      <right style="medium"/>
      <top style="dotted"/>
      <bottom style="dotted"/>
    </border>
    <border>
      <left style="dotted"/>
      <right/>
      <top style="dotted"/>
      <bottom style="dotted"/>
    </border>
    <border>
      <left style="medium"/>
      <right style="hair">
        <color indexed="18"/>
      </right>
      <top style="medium"/>
      <bottom style="medium"/>
    </border>
    <border>
      <left style="medium"/>
      <right style="dotted"/>
      <top style="dotted"/>
      <bottom style="medium"/>
    </border>
    <border>
      <left style="dotted"/>
      <right style="dotted"/>
      <top style="dotted"/>
      <bottom style="medium"/>
    </border>
    <border>
      <left style="dotted"/>
      <right style="medium"/>
      <top style="dotted"/>
      <bottom style="medium"/>
    </border>
    <border>
      <left style="thin"/>
      <right/>
      <top style="medium"/>
      <bottom/>
    </border>
    <border>
      <left/>
      <right style="hair"/>
      <top style="medium"/>
      <bottom style="thin"/>
    </border>
    <border>
      <left style="hair">
        <color indexed="8"/>
      </left>
      <right style="hair">
        <color indexed="18"/>
      </right>
      <top style="medium"/>
      <bottom style="medium"/>
    </border>
    <border>
      <left style="medium"/>
      <right style="hair"/>
      <top style="medium"/>
      <bottom/>
    </border>
    <border>
      <left style="hair"/>
      <right/>
      <top style="medium"/>
      <bottom/>
    </border>
    <border>
      <left style="hair">
        <color indexed="8"/>
      </left>
      <right/>
      <top style="medium">
        <color indexed="8"/>
      </top>
      <bottom/>
    </border>
    <border>
      <left style="medium"/>
      <right style="hair"/>
      <top/>
      <bottom style="medium"/>
    </border>
    <border>
      <left style="hair"/>
      <right/>
      <top/>
      <bottom style="medium"/>
    </border>
    <border>
      <left/>
      <right style="medium"/>
      <top style="hair"/>
      <bottom style="medium"/>
    </border>
    <border>
      <left/>
      <right style="hair"/>
      <top style="thin"/>
      <bottom/>
    </border>
    <border>
      <left/>
      <right style="hair"/>
      <top/>
      <bottom/>
    </border>
    <border>
      <left style="hair">
        <color indexed="18"/>
      </left>
      <right style="medium"/>
      <top/>
      <bottom style="medium"/>
    </border>
    <border>
      <left style="hair">
        <color indexed="18"/>
      </left>
      <right style="hair"/>
      <top style="medium"/>
      <bottom style="thin"/>
    </border>
    <border>
      <left style="hair">
        <color indexed="18"/>
      </left>
      <right style="hair"/>
      <top style="thin"/>
      <bottom style="medium"/>
    </border>
    <border>
      <left style="hair">
        <color indexed="18"/>
      </left>
      <right style="hair"/>
      <top style="thin"/>
      <bottom style="thin"/>
    </border>
    <border>
      <left style="hair"/>
      <right style="medium"/>
      <top style="medium"/>
      <bottom/>
    </border>
    <border>
      <left style="medium"/>
      <right/>
      <top style="medium"/>
      <bottom style="thin"/>
    </border>
    <border>
      <left/>
      <right style="medium">
        <color indexed="8"/>
      </right>
      <top/>
      <bottom style="medium">
        <color indexed="8"/>
      </bottom>
    </border>
    <border>
      <left style="hair"/>
      <right style="hair"/>
      <top style="medium">
        <color indexed="8"/>
      </top>
      <bottom style="medium">
        <color indexed="8"/>
      </bottom>
    </border>
    <border>
      <left style="hair"/>
      <right style="hair">
        <color indexed="18"/>
      </right>
      <top style="medium"/>
      <bottom style="thin"/>
    </border>
    <border>
      <left style="hair">
        <color indexed="18"/>
      </left>
      <right style="hair">
        <color indexed="18"/>
      </right>
      <top style="medium"/>
      <bottom style="thin"/>
    </border>
    <border>
      <left/>
      <right style="hair">
        <color indexed="18"/>
      </right>
      <top style="thin"/>
      <bottom style="medium"/>
    </border>
    <border>
      <left style="hair">
        <color indexed="18"/>
      </left>
      <right style="hair">
        <color indexed="18"/>
      </right>
      <top style="thin"/>
      <bottom style="medium"/>
    </border>
    <border>
      <left/>
      <right style="hair">
        <color indexed="18"/>
      </right>
      <top style="medium"/>
      <bottom style="thin"/>
    </border>
    <border>
      <left style="medium"/>
      <right style="hair">
        <color indexed="18"/>
      </right>
      <top style="thin"/>
      <bottom style="thin"/>
    </border>
    <border>
      <left/>
      <right style="hair">
        <color indexed="18"/>
      </right>
      <top style="thin"/>
      <bottom style="thin"/>
    </border>
    <border>
      <left style="hair">
        <color indexed="18"/>
      </left>
      <right style="hair">
        <color indexed="18"/>
      </right>
      <top style="thin"/>
      <bottom style="thin"/>
    </border>
    <border>
      <left style="medium"/>
      <right style="hair">
        <color indexed="18"/>
      </right>
      <top style="medium"/>
      <bottom/>
    </border>
    <border>
      <left/>
      <right style="medium">
        <color indexed="8"/>
      </right>
      <top style="medium">
        <color indexed="8"/>
      </top>
      <bottom/>
    </border>
    <border>
      <left style="hair">
        <color indexed="62"/>
      </left>
      <right/>
      <top style="medium">
        <color indexed="8"/>
      </top>
      <bottom/>
    </border>
    <border>
      <left style="hair">
        <color indexed="62"/>
      </left>
      <right style="hair">
        <color indexed="62"/>
      </right>
      <top/>
      <bottom style="medium">
        <color indexed="8"/>
      </bottom>
    </border>
    <border>
      <left/>
      <right style="hair">
        <color indexed="62"/>
      </right>
      <top/>
      <bottom style="medium">
        <color indexed="8"/>
      </bottom>
    </border>
    <border>
      <left style="hair">
        <color indexed="62"/>
      </left>
      <right style="hair">
        <color indexed="8"/>
      </right>
      <top/>
      <bottom style="medium">
        <color indexed="8"/>
      </bottom>
    </border>
    <border>
      <left style="hair">
        <color indexed="62"/>
      </left>
      <right style="medium">
        <color indexed="8"/>
      </right>
      <top/>
      <bottom style="medium">
        <color indexed="8"/>
      </bottom>
    </border>
    <border>
      <left style="hair">
        <color indexed="8"/>
      </left>
      <right style="hair">
        <color indexed="8"/>
      </right>
      <top/>
      <bottom style="medium">
        <color indexed="8"/>
      </bottom>
    </border>
    <border>
      <left style="medium">
        <color indexed="8"/>
      </left>
      <right style="medium">
        <color indexed="8"/>
      </right>
      <top/>
      <bottom style="medium">
        <color indexed="8"/>
      </bottom>
    </border>
    <border>
      <left style="hair">
        <color indexed="8"/>
      </left>
      <right/>
      <top/>
      <bottom style="medium">
        <color indexed="8"/>
      </bottom>
    </border>
    <border>
      <left style="hair">
        <color indexed="62"/>
      </left>
      <right/>
      <top/>
      <bottom style="medium">
        <color indexed="8"/>
      </bottom>
    </border>
    <border>
      <left style="medium"/>
      <right style="medium"/>
      <top style="thin">
        <color indexed="8"/>
      </top>
      <bottom style="thin">
        <color indexed="8"/>
      </bottom>
    </border>
    <border>
      <left/>
      <right style="hair">
        <color indexed="62"/>
      </right>
      <top style="thin">
        <color indexed="8"/>
      </top>
      <bottom style="thin">
        <color indexed="8"/>
      </bottom>
    </border>
    <border>
      <left style="hair">
        <color indexed="62"/>
      </left>
      <right style="hair">
        <color indexed="62"/>
      </right>
      <top style="thin">
        <color indexed="8"/>
      </top>
      <bottom style="thin">
        <color indexed="8"/>
      </bottom>
    </border>
    <border>
      <left style="hair">
        <color indexed="62"/>
      </left>
      <right/>
      <top style="thin">
        <color indexed="8"/>
      </top>
      <bottom style="thin">
        <color indexed="8"/>
      </bottom>
    </border>
    <border>
      <left/>
      <right/>
      <top/>
      <bottom style="medium">
        <color indexed="8"/>
      </bottom>
    </border>
    <border>
      <left style="medium">
        <color indexed="8"/>
      </left>
      <right/>
      <top/>
      <bottom style="medium">
        <color indexed="8"/>
      </bottom>
    </border>
    <border>
      <left style="hair">
        <color indexed="62"/>
      </left>
      <right style="hair">
        <color indexed="62"/>
      </right>
      <top/>
      <bottom/>
    </border>
    <border>
      <left style="medium">
        <color indexed="8"/>
      </left>
      <right style="medium">
        <color indexed="8"/>
      </right>
      <top style="thin">
        <color indexed="8"/>
      </top>
      <bottom style="medium">
        <color indexed="8"/>
      </bottom>
    </border>
    <border>
      <left/>
      <right style="hair">
        <color indexed="62"/>
      </right>
      <top style="thin">
        <color indexed="8"/>
      </top>
      <bottom style="medium">
        <color indexed="8"/>
      </bottom>
    </border>
    <border>
      <left style="hair">
        <color indexed="62"/>
      </left>
      <right style="hair">
        <color indexed="62"/>
      </right>
      <top style="thin">
        <color indexed="8"/>
      </top>
      <bottom style="medium">
        <color indexed="8"/>
      </bottom>
    </border>
    <border>
      <left style="hair">
        <color indexed="62"/>
      </left>
      <right/>
      <top style="thin">
        <color indexed="8"/>
      </top>
      <bottom style="medium">
        <color indexed="8"/>
      </bottom>
    </border>
    <border>
      <left/>
      <right style="hair">
        <color indexed="62"/>
      </right>
      <top style="thin">
        <color indexed="8"/>
      </top>
      <bottom/>
    </border>
    <border>
      <left style="hair">
        <color indexed="62"/>
      </left>
      <right style="hair">
        <color indexed="62"/>
      </right>
      <top style="thin">
        <color indexed="8"/>
      </top>
      <bottom/>
    </border>
    <border>
      <left style="hair">
        <color indexed="62"/>
      </left>
      <right style="hair">
        <color indexed="62"/>
      </right>
      <top style="thin">
        <color indexed="8"/>
      </top>
      <bottom style="medium"/>
    </border>
    <border>
      <left style="hair">
        <color indexed="62"/>
      </left>
      <right style="hair">
        <color indexed="62"/>
      </right>
      <top style="thin">
        <color indexed="8"/>
      </top>
      <bottom style="thin"/>
    </border>
    <border>
      <left/>
      <right/>
      <top style="medium">
        <color indexed="8"/>
      </top>
      <bottom style="medium">
        <color indexed="8"/>
      </bottom>
    </border>
    <border>
      <left style="hair">
        <color indexed="62"/>
      </left>
      <right style="medium">
        <color indexed="8"/>
      </right>
      <top style="medium">
        <color indexed="8"/>
      </top>
      <bottom style="medium">
        <color indexed="8"/>
      </bottom>
    </border>
    <border>
      <left style="medium">
        <color indexed="8"/>
      </left>
      <right style="hair">
        <color indexed="8"/>
      </right>
      <top style="medium">
        <color indexed="8"/>
      </top>
      <bottom/>
    </border>
    <border>
      <left style="hair">
        <color indexed="8"/>
      </left>
      <right style="hair">
        <color indexed="8"/>
      </right>
      <top style="medium">
        <color indexed="8"/>
      </top>
      <bottom style="medium">
        <color indexed="8"/>
      </bottom>
    </border>
    <border>
      <left style="hair">
        <color indexed="8"/>
      </left>
      <right/>
      <top style="medium">
        <color indexed="8"/>
      </top>
      <bottom style="medium">
        <color indexed="8"/>
      </bottom>
    </border>
    <border>
      <left style="medium">
        <color indexed="8"/>
      </left>
      <right style="hair">
        <color indexed="8"/>
      </right>
      <top style="medium">
        <color indexed="8"/>
      </top>
      <bottom style="medium">
        <color indexed="8"/>
      </bottom>
    </border>
    <border>
      <left style="medium">
        <color indexed="8"/>
      </left>
      <right style="medium">
        <color indexed="8"/>
      </right>
      <top style="medium">
        <color indexed="8"/>
      </top>
      <bottom style="thin"/>
    </border>
    <border>
      <left style="medium">
        <color indexed="8"/>
      </left>
      <right/>
      <top style="medium">
        <color indexed="8"/>
      </top>
      <bottom style="medium">
        <color indexed="8"/>
      </bottom>
    </border>
    <border>
      <left style="medium">
        <color indexed="8"/>
      </left>
      <right style="medium">
        <color indexed="8"/>
      </right>
      <top style="medium">
        <color indexed="8"/>
      </top>
      <bottom style="thin">
        <color indexed="8"/>
      </bottom>
    </border>
    <border>
      <left/>
      <right style="hair">
        <color indexed="62"/>
      </right>
      <top style="medium">
        <color indexed="8"/>
      </top>
      <bottom style="thin">
        <color indexed="8"/>
      </bottom>
    </border>
    <border>
      <left style="hair">
        <color indexed="62"/>
      </left>
      <right style="hair">
        <color indexed="62"/>
      </right>
      <top style="medium">
        <color indexed="8"/>
      </top>
      <bottom style="thin">
        <color indexed="8"/>
      </bottom>
    </border>
    <border>
      <left style="hair">
        <color indexed="62"/>
      </left>
      <right/>
      <top style="medium">
        <color indexed="8"/>
      </top>
      <bottom style="thin">
        <color indexed="8"/>
      </bottom>
    </border>
    <border>
      <left style="hair"/>
      <right style="thin"/>
      <top style="thin"/>
      <bottom style="thin"/>
    </border>
    <border>
      <left style="thin"/>
      <right/>
      <top style="medium"/>
      <bottom style="medium"/>
    </border>
    <border>
      <left style="hair"/>
      <right style="hair">
        <color indexed="18"/>
      </right>
      <top/>
      <bottom/>
    </border>
    <border>
      <left style="thin"/>
      <right/>
      <top/>
      <bottom style="medium"/>
    </border>
    <border>
      <left style="medium">
        <color indexed="8"/>
      </left>
      <right/>
      <top style="medium"/>
      <bottom style="medium">
        <color indexed="8"/>
      </bottom>
    </border>
    <border>
      <left/>
      <right/>
      <top style="medium"/>
      <bottom style="medium">
        <color indexed="8"/>
      </bottom>
    </border>
    <border>
      <left style="hair">
        <color indexed="8"/>
      </left>
      <right style="medium">
        <color indexed="8"/>
      </right>
      <top style="medium">
        <color indexed="8"/>
      </top>
      <bottom style="medium">
        <color indexed="8"/>
      </bottom>
    </border>
    <border>
      <left style="medium"/>
      <right style="medium"/>
      <top style="medium">
        <color indexed="8"/>
      </top>
      <bottom style="thin"/>
    </border>
    <border>
      <left style="medium"/>
      <right style="hair"/>
      <top style="medium">
        <color indexed="8"/>
      </top>
      <bottom style="thin"/>
    </border>
    <border>
      <left style="hair"/>
      <right style="hair"/>
      <top style="medium">
        <color indexed="8"/>
      </top>
      <bottom style="thin"/>
    </border>
    <border>
      <left style="hair"/>
      <right/>
      <top style="medium">
        <color indexed="8"/>
      </top>
      <bottom style="thin"/>
    </border>
    <border>
      <left style="hair"/>
      <right style="medium"/>
      <top style="medium">
        <color indexed="8"/>
      </top>
      <bottom style="thin"/>
    </border>
    <border>
      <left style="hair"/>
      <right style="medium"/>
      <top style="medium"/>
      <bottom style="medium">
        <color indexed="8"/>
      </bottom>
    </border>
    <border>
      <left style="hair"/>
      <right style="medium"/>
      <top/>
      <bottom/>
    </border>
    <border>
      <left style="thin"/>
      <right style="medium"/>
      <top/>
      <bottom/>
    </border>
    <border>
      <left style="medium">
        <color indexed="8"/>
      </left>
      <right style="medium">
        <color indexed="8"/>
      </right>
      <top/>
      <bottom/>
    </border>
    <border>
      <left style="dotted">
        <color indexed="62"/>
      </left>
      <right style="medium">
        <color indexed="8"/>
      </right>
      <top/>
      <bottom/>
    </border>
    <border>
      <left style="dotted">
        <color indexed="62"/>
      </left>
      <right style="medium">
        <color indexed="8"/>
      </right>
      <top style="medium">
        <color indexed="8"/>
      </top>
      <bottom/>
    </border>
    <border>
      <left/>
      <right/>
      <top style="medium">
        <color indexed="8"/>
      </top>
      <bottom/>
    </border>
    <border>
      <left/>
      <right style="dotted">
        <color indexed="62"/>
      </right>
      <top style="medium">
        <color indexed="8"/>
      </top>
      <bottom/>
    </border>
    <border>
      <left style="dotted">
        <color indexed="62"/>
      </left>
      <right style="dotted">
        <color indexed="62"/>
      </right>
      <top style="medium">
        <color indexed="8"/>
      </top>
      <bottom/>
    </border>
    <border>
      <left style="medium">
        <color indexed="8"/>
      </left>
      <right style="hair">
        <color indexed="62"/>
      </right>
      <top style="medium">
        <color indexed="8"/>
      </top>
      <bottom style="medium">
        <color indexed="8"/>
      </bottom>
    </border>
    <border>
      <left style="hair">
        <color indexed="8"/>
      </left>
      <right style="medium">
        <color indexed="8"/>
      </right>
      <top/>
      <bottom/>
    </border>
    <border>
      <left/>
      <right style="medium"/>
      <top style="medium"/>
      <bottom style="thin"/>
    </border>
    <border>
      <left/>
      <right style="medium"/>
      <top style="thin"/>
      <bottom/>
    </border>
    <border>
      <left style="dotted"/>
      <right/>
      <top style="medium"/>
      <bottom style="dotted"/>
    </border>
    <border>
      <left style="dotted"/>
      <right/>
      <top style="dotted"/>
      <bottom style="medium"/>
    </border>
    <border>
      <left style="medium"/>
      <right style="thin"/>
      <top/>
      <bottom/>
    </border>
    <border>
      <left/>
      <right style="thin"/>
      <top/>
      <bottom/>
    </border>
    <border>
      <left style="medium">
        <color indexed="8"/>
      </left>
      <right style="medium"/>
      <top style="medium"/>
      <bottom style="medium"/>
    </border>
    <border>
      <left style="medium"/>
      <right style="medium">
        <color indexed="8"/>
      </right>
      <top style="medium"/>
      <bottom style="medium"/>
    </border>
    <border>
      <left/>
      <right style="thin"/>
      <top/>
      <bottom style="thin"/>
    </border>
    <border>
      <left style="medium">
        <color indexed="8"/>
      </left>
      <right/>
      <top/>
      <bottom/>
    </border>
    <border>
      <left/>
      <right style="thin"/>
      <top style="medium"/>
      <bottom style="medium"/>
    </border>
    <border>
      <left style="hair">
        <color indexed="62"/>
      </left>
      <right/>
      <top/>
      <bottom/>
    </border>
    <border>
      <left style="hair">
        <color indexed="62"/>
      </left>
      <right/>
      <top style="thin"/>
      <bottom style="medium"/>
    </border>
    <border>
      <left/>
      <right/>
      <top style="thin"/>
      <bottom style="medium"/>
    </border>
    <border>
      <left style="hair">
        <color indexed="62"/>
      </left>
      <right/>
      <top/>
      <bottom style="medium"/>
    </border>
    <border>
      <left/>
      <right style="hair">
        <color indexed="18"/>
      </right>
      <top/>
      <bottom style="medium"/>
    </border>
    <border>
      <left style="hair">
        <color indexed="62"/>
      </left>
      <right/>
      <top style="medium"/>
      <bottom style="medium"/>
    </border>
    <border>
      <left style="hair"/>
      <right style="hair"/>
      <top style="hair"/>
      <bottom/>
    </border>
    <border>
      <left style="medium">
        <color indexed="8"/>
      </left>
      <right/>
      <top style="medium">
        <color indexed="8"/>
      </top>
      <bottom/>
    </border>
    <border>
      <left style="medium"/>
      <right/>
      <top/>
      <bottom style="thin"/>
    </border>
    <border>
      <left style="medium"/>
      <right/>
      <top style="thin"/>
      <bottom/>
    </border>
    <border>
      <left style="medium">
        <color indexed="8"/>
      </left>
      <right style="medium"/>
      <top/>
      <bottom/>
    </border>
    <border>
      <left style="medium">
        <color indexed="8"/>
      </left>
      <right style="medium"/>
      <top/>
      <bottom style="medium"/>
    </border>
    <border>
      <left style="medium">
        <color indexed="8"/>
      </left>
      <right style="medium"/>
      <top/>
      <bottom style="medium">
        <color indexed="8"/>
      </bottom>
    </border>
    <border>
      <left style="medium">
        <color indexed="8"/>
      </left>
      <right style="medium"/>
      <top style="medium">
        <color indexed="8"/>
      </top>
      <bottom/>
    </border>
    <border>
      <left style="medium"/>
      <right style="medium"/>
      <top style="medium"/>
      <bottom style="hair">
        <color indexed="18"/>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xf>
    <xf numFmtId="0" fontId="0" fillId="3" borderId="0" applyNumberFormat="0" applyBorder="0" applyAlignment="0" applyProtection="0">
      <alignment/>
    </xf>
    <xf numFmtId="0" fontId="0" fillId="4" borderId="0" applyNumberFormat="0" applyBorder="0" applyAlignment="0" applyProtection="0">
      <alignment/>
    </xf>
    <xf numFmtId="0" fontId="0" fillId="5" borderId="0" applyNumberFormat="0" applyBorder="0" applyAlignment="0" applyProtection="0">
      <alignment/>
    </xf>
    <xf numFmtId="0" fontId="0" fillId="6" borderId="0" applyNumberFormat="0" applyBorder="0" applyAlignment="0" applyProtection="0">
      <alignment/>
    </xf>
    <xf numFmtId="0" fontId="0" fillId="7" borderId="0" applyNumberFormat="0" applyBorder="0" applyAlignment="0" applyProtection="0">
      <alignment/>
    </xf>
    <xf numFmtId="0" fontId="0" fillId="8" borderId="0" applyNumberFormat="0" applyBorder="0" applyAlignment="0" applyProtection="0">
      <alignment/>
    </xf>
    <xf numFmtId="0" fontId="0" fillId="9" borderId="0" applyNumberFormat="0" applyBorder="0" applyAlignment="0" applyProtection="0">
      <alignment/>
    </xf>
    <xf numFmtId="0" fontId="0" fillId="10" borderId="0" applyNumberFormat="0" applyBorder="0" applyAlignment="0" applyProtection="0">
      <alignment/>
    </xf>
    <xf numFmtId="0" fontId="0" fillId="5" borderId="0" applyNumberFormat="0" applyBorder="0" applyAlignment="0" applyProtection="0">
      <alignment/>
    </xf>
    <xf numFmtId="0" fontId="0" fillId="8" borderId="0" applyNumberFormat="0" applyBorder="0" applyAlignment="0" applyProtection="0">
      <alignment/>
    </xf>
    <xf numFmtId="0" fontId="0" fillId="11" borderId="0" applyNumberFormat="0" applyBorder="0" applyAlignment="0" applyProtection="0">
      <alignment/>
    </xf>
    <xf numFmtId="0" fontId="125" fillId="12" borderId="0" applyNumberFormat="0" applyBorder="0" applyAlignment="0" applyProtection="0">
      <alignment/>
    </xf>
    <xf numFmtId="0" fontId="125" fillId="9" borderId="0" applyNumberFormat="0" applyBorder="0" applyAlignment="0" applyProtection="0">
      <alignment/>
    </xf>
    <xf numFmtId="0" fontId="125" fillId="10" borderId="0" applyNumberFormat="0" applyBorder="0" applyAlignment="0" applyProtection="0">
      <alignment/>
    </xf>
    <xf numFmtId="0" fontId="125" fillId="13" borderId="0" applyNumberFormat="0" applyBorder="0" applyAlignment="0" applyProtection="0">
      <alignment/>
    </xf>
    <xf numFmtId="0" fontId="125" fillId="14" borderId="0" applyNumberFormat="0" applyBorder="0" applyAlignment="0" applyProtection="0">
      <alignment/>
    </xf>
    <xf numFmtId="0" fontId="125" fillId="15" borderId="0" applyNumberFormat="0" applyBorder="0" applyAlignment="0" applyProtection="0">
      <alignment/>
    </xf>
    <xf numFmtId="0" fontId="116" fillId="4" borderId="0" applyNumberFormat="0" applyBorder="0" applyAlignment="0" applyProtection="0">
      <alignment/>
    </xf>
    <xf numFmtId="0" fontId="121" fillId="16" borderId="1" applyNumberFormat="0" applyAlignment="0" applyProtection="0">
      <alignment/>
    </xf>
    <xf numFmtId="0" fontId="1" fillId="17" borderId="2" applyNumberFormat="0" applyAlignment="0" applyProtection="0">
      <alignment/>
    </xf>
    <xf numFmtId="0" fontId="122" fillId="0" borderId="3" applyNumberFormat="0" applyFill="0" applyAlignment="0" applyProtection="0">
      <alignment/>
    </xf>
    <xf numFmtId="0" fontId="115" fillId="0" borderId="0" applyNumberFormat="0" applyFill="0" applyBorder="0" applyAlignment="0" applyProtection="0">
      <alignment/>
    </xf>
    <xf numFmtId="0" fontId="125" fillId="18" borderId="0" applyNumberFormat="0" applyBorder="0" applyAlignment="0" applyProtection="0">
      <alignment/>
    </xf>
    <xf numFmtId="0" fontId="125" fillId="19" borderId="0" applyNumberFormat="0" applyBorder="0" applyAlignment="0" applyProtection="0">
      <alignment/>
    </xf>
    <xf numFmtId="0" fontId="125" fillId="20" borderId="0" applyNumberFormat="0" applyBorder="0" applyAlignment="0" applyProtection="0">
      <alignment/>
    </xf>
    <xf numFmtId="0" fontId="125" fillId="13" borderId="0" applyNumberFormat="0" applyBorder="0" applyAlignment="0" applyProtection="0">
      <alignment/>
    </xf>
    <xf numFmtId="0" fontId="125" fillId="14" borderId="0" applyNumberFormat="0" applyBorder="0" applyAlignment="0" applyProtection="0">
      <alignment/>
    </xf>
    <xf numFmtId="0" fontId="125" fillId="21" borderId="0" applyNumberFormat="0" applyBorder="0" applyAlignment="0" applyProtection="0">
      <alignment/>
    </xf>
    <xf numFmtId="0" fontId="119" fillId="7" borderId="1" applyNumberFormat="0" applyAlignment="0" applyProtection="0">
      <alignment/>
    </xf>
    <xf numFmtId="0" fontId="0" fillId="0" borderId="0">
      <alignment/>
      <protection/>
    </xf>
    <xf numFmtId="0" fontId="22" fillId="0" borderId="0" applyNumberFormat="0" applyFill="0" applyBorder="0" applyAlignment="0" applyProtection="0">
      <alignment/>
    </xf>
    <xf numFmtId="0" fontId="117" fillId="3" borderId="0" applyNumberFormat="0" applyBorder="0" applyAlignment="0" applyProtection="0">
      <alignment/>
    </xf>
    <xf numFmtId="43" fontId="0" fillId="0" borderId="0" applyFont="0" applyFill="0" applyBorder="0" applyAlignment="0" applyProtection="0">
      <alignment/>
    </xf>
    <xf numFmtId="41" fontId="0" fillId="0" borderId="0" applyFont="0" applyFill="0" applyBorder="0" applyAlignment="0" applyProtection="0">
      <alignment/>
    </xf>
    <xf numFmtId="41" fontId="11" fillId="0" borderId="0" applyFont="0" applyFill="0" applyBorder="0" applyAlignment="0" applyProtection="0">
      <alignment/>
    </xf>
    <xf numFmtId="43" fontId="11" fillId="0" borderId="0" applyFont="0" applyFill="0" applyBorder="0" applyAlignment="0" applyProtection="0">
      <alignment/>
    </xf>
    <xf numFmtId="168" fontId="0" fillId="0" borderId="0">
      <alignment/>
      <protection/>
    </xf>
    <xf numFmtId="168" fontId="0" fillId="0" borderId="0">
      <alignment/>
      <protection/>
    </xf>
    <xf numFmtId="168" fontId="0" fillId="0" borderId="0">
      <alignment/>
      <protection/>
    </xf>
    <xf numFmtId="44" fontId="0" fillId="0" borderId="0" applyFont="0" applyFill="0" applyBorder="0" applyAlignment="0" applyProtection="0">
      <alignment/>
    </xf>
    <xf numFmtId="42" fontId="0" fillId="0" borderId="0" applyFont="0" applyFill="0" applyBorder="0" applyAlignment="0" applyProtection="0">
      <alignment/>
    </xf>
    <xf numFmtId="164" fontId="0" fillId="0" borderId="0" applyFont="0" applyFill="0" applyBorder="0" applyAlignment="0" applyProtection="0">
      <alignment/>
    </xf>
    <xf numFmtId="169" fontId="0" fillId="0" borderId="0">
      <alignment/>
      <protection/>
    </xf>
    <xf numFmtId="0" fontId="118" fillId="22" borderId="0" applyNumberFormat="0" applyBorder="0" applyAlignment="0" applyProtection="0">
      <alignment/>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23" borderId="4" applyNumberFormat="0" applyFont="0" applyAlignment="0" applyProtection="0">
      <alignment/>
    </xf>
    <xf numFmtId="9" fontId="0" fillId="0" borderId="0" applyFont="0" applyFill="0" applyBorder="0" applyAlignment="0" applyProtection="0">
      <alignment/>
    </xf>
    <xf numFmtId="9" fontId="11" fillId="0" borderId="0" applyFont="0" applyFill="0" applyBorder="0" applyAlignment="0" applyProtection="0">
      <alignment/>
    </xf>
    <xf numFmtId="9" fontId="0" fillId="0" borderId="0">
      <alignment/>
      <protection/>
    </xf>
    <xf numFmtId="9" fontId="0" fillId="0" borderId="0">
      <alignment/>
      <protection/>
    </xf>
    <xf numFmtId="0" fontId="120" fillId="16" borderId="5" applyNumberFormat="0" applyAlignment="0" applyProtection="0">
      <alignment/>
    </xf>
    <xf numFmtId="0" fontId="123" fillId="0" borderId="0" applyNumberFormat="0" applyFill="0" applyBorder="0" applyAlignment="0" applyProtection="0">
      <alignment/>
    </xf>
    <xf numFmtId="0" fontId="124" fillId="0" borderId="0" applyNumberFormat="0" applyFill="0" applyBorder="0" applyAlignment="0" applyProtection="0">
      <alignment/>
    </xf>
    <xf numFmtId="0" fontId="112" fillId="0" borderId="0" applyNumberFormat="0" applyFill="0" applyBorder="0" applyAlignment="0" applyProtection="0">
      <alignment/>
    </xf>
    <xf numFmtId="0" fontId="113" fillId="0" borderId="6" applyNumberFormat="0" applyFill="0" applyAlignment="0" applyProtection="0">
      <alignment/>
    </xf>
    <xf numFmtId="0" fontId="114" fillId="0" borderId="7" applyNumberFormat="0" applyFill="0" applyAlignment="0" applyProtection="0">
      <alignment/>
    </xf>
    <xf numFmtId="0" fontId="115" fillId="0" borderId="8" applyNumberFormat="0" applyFill="0" applyAlignment="0" applyProtection="0">
      <alignment/>
    </xf>
    <xf numFmtId="0" fontId="2" fillId="0" borderId="9" applyNumberFormat="0" applyFill="0" applyAlignment="0" applyProtection="0">
      <alignment/>
    </xf>
  </cellStyleXfs>
  <cellXfs count="4231">
    <xf numFmtId="0" fontId="0" fillId="0" borderId="0" xfId="0" applyAlignment="1">
      <alignment/>
    </xf>
    <xf numFmtId="0" fontId="2"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wrapText="1"/>
    </xf>
    <xf numFmtId="0" fontId="5" fillId="0" borderId="0" xfId="0" applyFont="1" applyAlignment="1">
      <alignment horizontal="center" vertical="center" wrapText="1"/>
    </xf>
    <xf numFmtId="1" fontId="5" fillId="0" borderId="0" xfId="48" applyNumberFormat="1" applyFont="1" applyAlignment="1">
      <alignment horizontal="center" vertical="center" wrapText="1"/>
    </xf>
    <xf numFmtId="0" fontId="9" fillId="0" borderId="0" xfId="0" applyFont="1" applyAlignment="1">
      <alignment horizontal="center" vertical="center" wrapText="1"/>
    </xf>
    <xf numFmtId="9" fontId="5" fillId="0" borderId="0" xfId="0" applyNumberFormat="1" applyFont="1" applyAlignment="1">
      <alignment horizontal="center" vertical="center" wrapText="1"/>
    </xf>
    <xf numFmtId="166"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67" fontId="5" fillId="0" borderId="0" xfId="0" applyNumberFormat="1" applyFont="1" applyAlignment="1">
      <alignment horizontal="center" vertical="center" wrapText="1"/>
    </xf>
    <xf numFmtId="0" fontId="8" fillId="0" borderId="0" xfId="0" applyFont="1" applyBorder="1" applyAlignment="1">
      <alignment horizontal="center" vertical="center" wrapText="1"/>
    </xf>
    <xf numFmtId="0" fontId="5" fillId="0" borderId="0" xfId="0" applyFont="1" applyBorder="1" applyAlignment="1">
      <alignment horizontal="center" vertical="center" wrapText="1"/>
    </xf>
    <xf numFmtId="1" fontId="5" fillId="0" borderId="0" xfId="48" applyNumberFormat="1" applyFont="1" applyBorder="1" applyAlignment="1">
      <alignment horizontal="center" vertical="center" wrapText="1"/>
    </xf>
    <xf numFmtId="0" fontId="9" fillId="0" borderId="0" xfId="0" applyFont="1" applyBorder="1" applyAlignment="1">
      <alignment horizontal="center" vertical="center" wrapText="1"/>
    </xf>
    <xf numFmtId="9" fontId="5" fillId="0" borderId="0" xfId="0" applyNumberFormat="1" applyFont="1" applyBorder="1" applyAlignment="1">
      <alignment horizontal="center" vertical="center" wrapText="1"/>
    </xf>
    <xf numFmtId="166" fontId="5" fillId="0" borderId="0" xfId="0" applyNumberFormat="1" applyFont="1" applyBorder="1" applyAlignment="1">
      <alignment horizontal="center" vertical="center" wrapText="1"/>
    </xf>
    <xf numFmtId="1" fontId="5" fillId="0" borderId="0" xfId="0" applyNumberFormat="1" applyFont="1" applyBorder="1" applyAlignment="1">
      <alignment horizontal="center" vertical="center" wrapText="1"/>
    </xf>
    <xf numFmtId="167" fontId="5" fillId="0" borderId="0" xfId="0" applyNumberFormat="1" applyFont="1" applyBorder="1" applyAlignment="1">
      <alignment horizontal="center" vertical="center" wrapText="1"/>
    </xf>
    <xf numFmtId="0" fontId="14" fillId="0" borderId="0" xfId="0" applyFont="1" applyAlignment="1">
      <alignment horizontal="center" vertical="center" wrapText="1"/>
    </xf>
    <xf numFmtId="0" fontId="18" fillId="24" borderId="0" xfId="0" applyFont="1" applyFill="1" applyAlignment="1">
      <alignment horizontal="center" vertical="center" wrapText="1"/>
    </xf>
    <xf numFmtId="0" fontId="0" fillId="0" borderId="0" xfId="0" applyFont="1" applyAlignment="1">
      <alignment horizontal="center" vertical="center"/>
    </xf>
    <xf numFmtId="0" fontId="21" fillId="0" borderId="0" xfId="0" applyFont="1" applyAlignment="1">
      <alignment horizontal="center" vertical="center"/>
    </xf>
    <xf numFmtId="1" fontId="2" fillId="0" borderId="0" xfId="0" applyNumberFormat="1" applyFont="1" applyAlignment="1">
      <alignment horizontal="center" vertical="center"/>
    </xf>
    <xf numFmtId="167" fontId="2" fillId="0" borderId="0" xfId="0" applyNumberFormat="1" applyFont="1" applyAlignment="1">
      <alignment horizontal="center" vertical="center"/>
    </xf>
    <xf numFmtId="0" fontId="11" fillId="24" borderId="0" xfId="0" applyFont="1" applyFill="1" applyAlignment="1">
      <alignment horizontal="center" vertical="center" wrapText="1"/>
    </xf>
    <xf numFmtId="0" fontId="0" fillId="0" borderId="0" xfId="0" applyBorder="1" applyAlignment="1">
      <alignment horizontal="center" vertical="center"/>
    </xf>
    <xf numFmtId="0" fontId="3" fillId="0" borderId="0" xfId="0" applyFont="1" applyBorder="1" applyAlignment="1">
      <alignment vertical="center"/>
    </xf>
    <xf numFmtId="0" fontId="5" fillId="0" borderId="0" xfId="0" applyFont="1" applyBorder="1" applyAlignment="1">
      <alignment vertical="center"/>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44" fontId="0" fillId="0" borderId="12" xfId="55" applyFont="1" applyBorder="1" applyAlignment="1">
      <alignment/>
    </xf>
    <xf numFmtId="44" fontId="0" fillId="0" borderId="13" xfId="55"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1" fillId="18" borderId="0" xfId="0" applyFont="1" applyFill="1" applyBorder="1" applyAlignment="1">
      <alignment horizontal="center" vertical="center" wrapText="1"/>
    </xf>
    <xf numFmtId="0" fontId="1" fillId="18" borderId="11" xfId="0" applyFont="1" applyFill="1" applyBorder="1" applyAlignment="1">
      <alignment horizontal="center" vertical="center" wrapText="1"/>
    </xf>
    <xf numFmtId="44" fontId="0" fillId="0" borderId="12" xfId="55" applyFont="1" applyBorder="1" applyAlignment="1">
      <alignment/>
    </xf>
    <xf numFmtId="44" fontId="0" fillId="0" borderId="12" xfId="55" applyFont="1" applyBorder="1" applyAlignment="1">
      <alignment horizontal="center"/>
    </xf>
    <xf numFmtId="44" fontId="0" fillId="0" borderId="17" xfId="55" applyFont="1" applyBorder="1" applyAlignment="1">
      <alignment/>
    </xf>
    <xf numFmtId="167" fontId="12" fillId="18" borderId="18" xfId="60" applyNumberFormat="1" applyFont="1" applyFill="1" applyBorder="1" applyAlignment="1" applyProtection="1">
      <alignment horizontal="center" vertical="center" wrapText="1"/>
      <protection hidden="1"/>
    </xf>
    <xf numFmtId="0" fontId="13" fillId="24" borderId="0" xfId="0" applyFont="1" applyFill="1" applyAlignment="1">
      <alignment horizontal="center" vertical="center" wrapText="1"/>
    </xf>
    <xf numFmtId="0" fontId="8" fillId="24" borderId="0" xfId="0" applyFont="1" applyFill="1" applyAlignment="1">
      <alignment horizontal="center" vertical="center" wrapText="1"/>
    </xf>
    <xf numFmtId="0" fontId="0" fillId="24" borderId="0" xfId="0" applyFill="1" applyAlignment="1">
      <alignment horizontal="center" vertical="center"/>
    </xf>
    <xf numFmtId="0" fontId="0" fillId="0" borderId="0" xfId="45" applyAlignment="1">
      <alignment horizontal="center" vertical="center"/>
      <protection/>
    </xf>
    <xf numFmtId="0" fontId="8" fillId="0" borderId="0" xfId="45" applyFont="1" applyBorder="1" applyAlignment="1">
      <alignment horizontal="center" vertical="center" wrapText="1"/>
      <protection/>
    </xf>
    <xf numFmtId="0" fontId="11" fillId="25" borderId="19" xfId="60" applyFont="1" applyFill="1" applyBorder="1" applyAlignment="1" applyProtection="1">
      <alignment horizontal="center" vertical="center" wrapText="1"/>
      <protection hidden="1"/>
    </xf>
    <xf numFmtId="44" fontId="11" fillId="24" borderId="20" xfId="55" applyFont="1" applyFill="1" applyBorder="1" applyAlignment="1" applyProtection="1">
      <alignment horizontal="center" vertical="center" wrapText="1"/>
      <protection hidden="1"/>
    </xf>
    <xf numFmtId="0" fontId="11" fillId="24" borderId="20" xfId="60" applyFont="1" applyFill="1" applyBorder="1" applyAlignment="1" applyProtection="1">
      <alignment horizontal="center" vertical="center" wrapText="1"/>
      <protection hidden="1"/>
    </xf>
    <xf numFmtId="0" fontId="15" fillId="17" borderId="20" xfId="0" applyFont="1" applyFill="1" applyBorder="1" applyAlignment="1">
      <alignment horizontal="center" vertical="center" wrapText="1"/>
    </xf>
    <xf numFmtId="0" fontId="16" fillId="24" borderId="20" xfId="60" applyFont="1" applyFill="1" applyBorder="1" applyAlignment="1" applyProtection="1" quotePrefix="1">
      <alignment horizontal="center" vertical="center" wrapText="1"/>
      <protection hidden="1"/>
    </xf>
    <xf numFmtId="0" fontId="30" fillId="0" borderId="0" xfId="0" applyFont="1" applyFill="1" applyBorder="1" applyAlignment="1">
      <alignment/>
    </xf>
    <xf numFmtId="0" fontId="30" fillId="0" borderId="0" xfId="45" applyFont="1" applyFill="1" applyBorder="1" applyAlignment="1">
      <alignment horizontal="center" vertical="center" wrapText="1"/>
      <protection/>
    </xf>
    <xf numFmtId="0" fontId="35" fillId="0" borderId="0" xfId="45" applyFont="1" applyFill="1" applyBorder="1" applyAlignment="1">
      <alignment horizontal="center" vertical="center" wrapText="1"/>
      <protection/>
    </xf>
    <xf numFmtId="1" fontId="30" fillId="0" borderId="0" xfId="48" applyNumberFormat="1" applyFont="1" applyFill="1" applyBorder="1" applyAlignment="1" applyProtection="1">
      <alignment horizontal="center" vertical="center" wrapText="1"/>
      <protection/>
    </xf>
    <xf numFmtId="9" fontId="30" fillId="0" borderId="0" xfId="45" applyNumberFormat="1" applyFont="1" applyFill="1" applyBorder="1" applyAlignment="1">
      <alignment horizontal="center" vertical="center" wrapText="1"/>
      <protection/>
    </xf>
    <xf numFmtId="166" fontId="30" fillId="0" borderId="0" xfId="45" applyNumberFormat="1" applyFont="1" applyFill="1" applyBorder="1" applyAlignment="1">
      <alignment horizontal="center" vertical="center" wrapText="1"/>
      <protection/>
    </xf>
    <xf numFmtId="1" fontId="30" fillId="0" borderId="0" xfId="45" applyNumberFormat="1" applyFont="1" applyFill="1" applyBorder="1" applyAlignment="1">
      <alignment horizontal="center" vertical="center" wrapText="1"/>
      <protection/>
    </xf>
    <xf numFmtId="170" fontId="30" fillId="0" borderId="0" xfId="45" applyNumberFormat="1" applyFont="1" applyFill="1" applyBorder="1" applyAlignment="1">
      <alignment horizontal="center" vertical="center" wrapText="1"/>
      <protection/>
    </xf>
    <xf numFmtId="0" fontId="13" fillId="0" borderId="0" xfId="0" applyFont="1" applyAlignment="1">
      <alignment horizontal="center" vertical="center" wrapText="1"/>
    </xf>
    <xf numFmtId="0" fontId="16" fillId="25" borderId="11" xfId="60" applyFont="1" applyFill="1" applyBorder="1" applyAlignment="1" applyProtection="1">
      <alignment horizontal="center" vertical="center" wrapText="1"/>
      <protection hidden="1"/>
    </xf>
    <xf numFmtId="0" fontId="30" fillId="0" borderId="0" xfId="0" applyFont="1" applyAlignment="1">
      <alignment horizontal="center" vertical="center" wrapText="1"/>
    </xf>
    <xf numFmtId="0" fontId="35" fillId="0" borderId="0" xfId="0" applyFont="1" applyAlignment="1">
      <alignment horizontal="center" vertical="center" wrapText="1"/>
    </xf>
    <xf numFmtId="1" fontId="30" fillId="0" borderId="0" xfId="48" applyNumberFormat="1" applyFont="1" applyAlignment="1">
      <alignment horizontal="center" vertical="center" wrapText="1"/>
    </xf>
    <xf numFmtId="166" fontId="30" fillId="0" borderId="0" xfId="0" applyNumberFormat="1" applyFont="1" applyAlignment="1">
      <alignment horizontal="center" vertical="center" wrapText="1"/>
    </xf>
    <xf numFmtId="1" fontId="30" fillId="0" borderId="0" xfId="0" applyNumberFormat="1" applyFont="1" applyAlignment="1">
      <alignment horizontal="center" vertical="center" wrapText="1"/>
    </xf>
    <xf numFmtId="0" fontId="35" fillId="0" borderId="0" xfId="0" applyFont="1" applyBorder="1" applyAlignment="1">
      <alignment horizontal="center" vertical="center" wrapText="1"/>
    </xf>
    <xf numFmtId="1" fontId="30" fillId="0" borderId="0" xfId="48" applyNumberFormat="1" applyFont="1" applyBorder="1" applyAlignment="1">
      <alignment horizontal="center" vertical="center" wrapText="1"/>
    </xf>
    <xf numFmtId="166" fontId="30" fillId="0" borderId="0" xfId="0" applyNumberFormat="1" applyFont="1" applyBorder="1" applyAlignment="1">
      <alignment horizontal="center" vertical="center" wrapText="1"/>
    </xf>
    <xf numFmtId="1" fontId="30" fillId="0" borderId="0" xfId="0" applyNumberFormat="1" applyFont="1" applyBorder="1" applyAlignment="1">
      <alignment horizontal="center" vertical="center" wrapText="1"/>
    </xf>
    <xf numFmtId="0" fontId="44" fillId="0" borderId="0" xfId="0" applyFont="1" applyAlignment="1">
      <alignment horizontal="center" vertical="center" wrapText="1"/>
    </xf>
    <xf numFmtId="0" fontId="45" fillId="24" borderId="0" xfId="0" applyFont="1" applyFill="1" applyAlignment="1">
      <alignment horizontal="center" vertical="center" wrapText="1"/>
    </xf>
    <xf numFmtId="0" fontId="39" fillId="0" borderId="21" xfId="60" applyFont="1" applyFill="1" applyBorder="1" applyAlignment="1" applyProtection="1">
      <alignment horizontal="center" vertical="center" wrapText="1"/>
      <protection hidden="1"/>
    </xf>
    <xf numFmtId="0" fontId="39" fillId="0" borderId="22" xfId="60" applyFont="1" applyFill="1" applyBorder="1" applyAlignment="1" applyProtection="1">
      <alignment horizontal="center" vertical="center" wrapText="1"/>
      <protection hidden="1"/>
    </xf>
    <xf numFmtId="10" fontId="39" fillId="0" borderId="22" xfId="65" applyNumberFormat="1" applyFont="1" applyFill="1" applyBorder="1" applyAlignment="1" applyProtection="1">
      <alignment horizontal="center" vertical="center" wrapText="1"/>
      <protection hidden="1"/>
    </xf>
    <xf numFmtId="0" fontId="39" fillId="0" borderId="22" xfId="61" applyFont="1" applyFill="1" applyBorder="1" applyAlignment="1" applyProtection="1">
      <alignment horizontal="center" vertical="center" wrapText="1"/>
      <protection hidden="1"/>
    </xf>
    <xf numFmtId="14" fontId="39" fillId="0" borderId="22" xfId="51" applyNumberFormat="1" applyFont="1" applyFill="1" applyBorder="1" applyAlignment="1">
      <alignment horizontal="center" vertical="center" wrapText="1"/>
    </xf>
    <xf numFmtId="1" fontId="40" fillId="25" borderId="22" xfId="65" applyNumberFormat="1" applyFont="1" applyFill="1" applyBorder="1" applyAlignment="1">
      <alignment horizontal="center" vertical="center" wrapText="1"/>
    </xf>
    <xf numFmtId="1" fontId="40" fillId="0" borderId="22" xfId="48" applyNumberFormat="1" applyFont="1" applyBorder="1" applyAlignment="1">
      <alignment horizontal="center" vertical="center" wrapText="1"/>
    </xf>
    <xf numFmtId="0" fontId="39" fillId="0" borderId="21" xfId="61" applyFont="1" applyFill="1" applyBorder="1" applyAlignment="1" applyProtection="1">
      <alignment horizontal="center" vertical="center" wrapText="1"/>
      <protection hidden="1"/>
    </xf>
    <xf numFmtId="0" fontId="39" fillId="0" borderId="23" xfId="61" applyFont="1" applyFill="1" applyBorder="1" applyAlignment="1" applyProtection="1">
      <alignment horizontal="center" vertical="center" wrapText="1"/>
      <protection hidden="1"/>
    </xf>
    <xf numFmtId="0" fontId="39" fillId="0" borderId="24" xfId="61" applyFont="1" applyFill="1" applyBorder="1" applyAlignment="1" applyProtection="1">
      <alignment horizontal="center" vertical="center" wrapText="1"/>
      <protection hidden="1"/>
    </xf>
    <xf numFmtId="0" fontId="39" fillId="0" borderId="25" xfId="61" applyFont="1" applyFill="1" applyBorder="1" applyAlignment="1" applyProtection="1">
      <alignment horizontal="center" vertical="center" wrapText="1"/>
      <protection hidden="1"/>
    </xf>
    <xf numFmtId="10" fontId="39" fillId="0" borderId="25" xfId="65" applyNumberFormat="1" applyFont="1" applyFill="1" applyBorder="1" applyAlignment="1" applyProtection="1">
      <alignment horizontal="center" vertical="center" wrapText="1"/>
      <protection hidden="1"/>
    </xf>
    <xf numFmtId="14" fontId="39" fillId="0" borderId="25" xfId="51" applyNumberFormat="1" applyFont="1" applyFill="1" applyBorder="1" applyAlignment="1">
      <alignment horizontal="center" vertical="center" wrapText="1"/>
    </xf>
    <xf numFmtId="0" fontId="40" fillId="25" borderId="25" xfId="0" applyNumberFormat="1" applyFont="1" applyFill="1" applyBorder="1" applyAlignment="1">
      <alignment horizontal="center" vertical="center" wrapText="1"/>
    </xf>
    <xf numFmtId="1" fontId="40" fillId="25" borderId="25" xfId="65" applyNumberFormat="1" applyFont="1" applyFill="1" applyBorder="1" applyAlignment="1">
      <alignment horizontal="center" vertical="center" wrapText="1"/>
    </xf>
    <xf numFmtId="1" fontId="40" fillId="0" borderId="25" xfId="48" applyNumberFormat="1" applyFont="1" applyBorder="1" applyAlignment="1">
      <alignment horizontal="center" vertical="center" wrapText="1"/>
    </xf>
    <xf numFmtId="0" fontId="46" fillId="0" borderId="0" xfId="0" applyFont="1" applyAlignment="1">
      <alignment horizontal="center" vertical="center" wrapText="1"/>
    </xf>
    <xf numFmtId="3" fontId="40" fillId="25" borderId="22" xfId="0" applyNumberFormat="1" applyFont="1" applyFill="1" applyBorder="1" applyAlignment="1">
      <alignment horizontal="center" vertical="center" wrapText="1"/>
    </xf>
    <xf numFmtId="0" fontId="39" fillId="0" borderId="24" xfId="60" applyFont="1" applyFill="1" applyBorder="1" applyAlignment="1" applyProtection="1">
      <alignment horizontal="center" vertical="center" wrapText="1"/>
      <protection hidden="1"/>
    </xf>
    <xf numFmtId="0" fontId="39" fillId="0" borderId="25" xfId="60" applyFont="1" applyFill="1" applyBorder="1" applyAlignment="1" applyProtection="1">
      <alignment horizontal="center" vertical="center" wrapText="1"/>
      <protection hidden="1"/>
    </xf>
    <xf numFmtId="0" fontId="39" fillId="0" borderId="26" xfId="45" applyFont="1" applyFill="1" applyBorder="1" applyAlignment="1">
      <alignment horizontal="center" vertical="center" wrapText="1"/>
      <protection/>
    </xf>
    <xf numFmtId="0" fontId="39" fillId="0" borderId="27" xfId="61" applyFont="1" applyFill="1" applyBorder="1" applyAlignment="1" applyProtection="1">
      <alignment horizontal="center" vertical="center" wrapText="1"/>
      <protection hidden="1"/>
    </xf>
    <xf numFmtId="0" fontId="39" fillId="0" borderId="28" xfId="45" applyFont="1" applyFill="1" applyBorder="1" applyAlignment="1">
      <alignment horizontal="center" vertical="center" wrapText="1"/>
      <protection/>
    </xf>
    <xf numFmtId="10" fontId="39" fillId="0" borderId="28" xfId="65" applyNumberFormat="1" applyFont="1" applyFill="1" applyBorder="1" applyAlignment="1" applyProtection="1">
      <alignment horizontal="center" vertical="center" wrapText="1"/>
      <protection hidden="1"/>
    </xf>
    <xf numFmtId="14" fontId="39" fillId="0" borderId="28" xfId="51" applyNumberFormat="1" applyFont="1" applyFill="1" applyBorder="1" applyAlignment="1">
      <alignment horizontal="center" vertical="center" wrapText="1"/>
    </xf>
    <xf numFmtId="0" fontId="39" fillId="0" borderId="22" xfId="45" applyFont="1" applyFill="1" applyBorder="1" applyAlignment="1">
      <alignment horizontal="center" vertical="center" wrapText="1"/>
      <protection/>
    </xf>
    <xf numFmtId="0" fontId="39" fillId="0" borderId="23" xfId="45" applyFont="1" applyFill="1" applyBorder="1" applyAlignment="1">
      <alignment horizontal="center" vertical="center" wrapText="1"/>
      <protection/>
    </xf>
    <xf numFmtId="0" fontId="39" fillId="0" borderId="25" xfId="45" applyFont="1" applyFill="1" applyBorder="1" applyAlignment="1">
      <alignment horizontal="center" vertical="center" wrapText="1"/>
      <protection/>
    </xf>
    <xf numFmtId="0" fontId="39" fillId="0" borderId="23" xfId="60" applyFont="1" applyFill="1" applyBorder="1" applyAlignment="1" applyProtection="1">
      <alignment horizontal="center" vertical="center" wrapText="1"/>
      <protection hidden="1"/>
    </xf>
    <xf numFmtId="0" fontId="39" fillId="0" borderId="25" xfId="0" applyFont="1" applyFill="1" applyBorder="1" applyAlignment="1">
      <alignment horizontal="center" vertical="center" wrapText="1"/>
    </xf>
    <xf numFmtId="0" fontId="39" fillId="0" borderId="28" xfId="61" applyFont="1" applyFill="1" applyBorder="1" applyAlignment="1" applyProtection="1">
      <alignment horizontal="center" vertical="center" wrapText="1"/>
      <protection hidden="1"/>
    </xf>
    <xf numFmtId="0" fontId="35" fillId="0" borderId="0" xfId="0" applyFont="1" applyAlignment="1">
      <alignment horizontal="center" vertical="center"/>
    </xf>
    <xf numFmtId="1" fontId="30" fillId="0" borderId="0" xfId="0" applyNumberFormat="1" applyFont="1" applyAlignment="1">
      <alignment horizontal="center" vertical="center"/>
    </xf>
    <xf numFmtId="167" fontId="48" fillId="24" borderId="22" xfId="60" applyNumberFormat="1" applyFont="1" applyFill="1" applyBorder="1" applyAlignment="1" applyProtection="1">
      <alignment horizontal="center" vertical="center" wrapText="1"/>
      <protection hidden="1"/>
    </xf>
    <xf numFmtId="165" fontId="49" fillId="24" borderId="25" xfId="60" applyNumberFormat="1" applyFont="1" applyFill="1" applyBorder="1" applyAlignment="1" applyProtection="1">
      <alignment horizontal="center" vertical="center" wrapText="1"/>
      <protection hidden="1"/>
    </xf>
    <xf numFmtId="1" fontId="49" fillId="0" borderId="22" xfId="48" applyNumberFormat="1" applyFont="1" applyBorder="1" applyAlignment="1">
      <alignment horizontal="center" vertical="center" wrapText="1"/>
    </xf>
    <xf numFmtId="167" fontId="49" fillId="24" borderId="22" xfId="60" applyNumberFormat="1" applyFont="1" applyFill="1" applyBorder="1" applyAlignment="1" applyProtection="1">
      <alignment horizontal="center" vertical="center" wrapText="1"/>
      <protection hidden="1"/>
    </xf>
    <xf numFmtId="165" fontId="49" fillId="24" borderId="22" xfId="60" applyNumberFormat="1" applyFont="1" applyFill="1" applyBorder="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1" fontId="8" fillId="0" borderId="0" xfId="48" applyNumberFormat="1" applyFont="1" applyAlignment="1" applyProtection="1">
      <alignment horizontal="center" vertical="center" wrapText="1"/>
      <protection hidden="1"/>
    </xf>
    <xf numFmtId="9" fontId="8" fillId="0" borderId="0" xfId="0" applyNumberFormat="1" applyFont="1" applyAlignment="1" applyProtection="1">
      <alignment horizontal="center" vertical="center" wrapText="1"/>
      <protection hidden="1"/>
    </xf>
    <xf numFmtId="166" fontId="8" fillId="0" borderId="0" xfId="0" applyNumberFormat="1" applyFont="1" applyAlignment="1" applyProtection="1">
      <alignment horizontal="center" vertical="center" wrapText="1"/>
      <protection hidden="1"/>
    </xf>
    <xf numFmtId="167" fontId="8" fillId="0" borderId="0" xfId="0" applyNumberFormat="1" applyFont="1" applyAlignment="1" applyProtection="1">
      <alignment horizontal="center" vertical="center" wrapText="1"/>
      <protection hidden="1"/>
    </xf>
    <xf numFmtId="0" fontId="8" fillId="0" borderId="0"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1" fontId="8" fillId="0" borderId="0" xfId="48" applyNumberFormat="1" applyFont="1" applyBorder="1" applyAlignment="1" applyProtection="1">
      <alignment horizontal="center" vertical="center" wrapText="1"/>
      <protection hidden="1"/>
    </xf>
    <xf numFmtId="9" fontId="8" fillId="0" borderId="0" xfId="0" applyNumberFormat="1" applyFont="1" applyBorder="1" applyAlignment="1" applyProtection="1">
      <alignment horizontal="center" vertical="center" wrapText="1"/>
      <protection hidden="1"/>
    </xf>
    <xf numFmtId="166" fontId="8" fillId="0" borderId="0" xfId="0" applyNumberFormat="1" applyFont="1" applyBorder="1" applyAlignment="1" applyProtection="1">
      <alignment horizontal="center" vertical="center" wrapText="1"/>
      <protection hidden="1"/>
    </xf>
    <xf numFmtId="167" fontId="8" fillId="0" borderId="0" xfId="0" applyNumberFormat="1" applyFont="1" applyBorder="1" applyAlignment="1" applyProtection="1">
      <alignment horizontal="center" vertical="center" wrapText="1"/>
      <protection hidden="1"/>
    </xf>
    <xf numFmtId="0" fontId="12" fillId="18" borderId="29" xfId="60" applyFont="1" applyFill="1" applyBorder="1" applyAlignment="1" applyProtection="1">
      <alignment horizontal="center" vertical="center" wrapText="1"/>
      <protection hidden="1"/>
    </xf>
    <xf numFmtId="0" fontId="12" fillId="18" borderId="29" xfId="60" applyFont="1" applyFill="1" applyBorder="1" applyAlignment="1" applyProtection="1">
      <alignment horizontal="center" vertical="center" textRotation="90" wrapText="1"/>
      <protection hidden="1"/>
    </xf>
    <xf numFmtId="167" fontId="12" fillId="18" borderId="29" xfId="60" applyNumberFormat="1" applyFont="1" applyFill="1" applyBorder="1" applyAlignment="1" applyProtection="1">
      <alignment horizontal="center" vertical="center" wrapText="1"/>
      <protection hidden="1"/>
    </xf>
    <xf numFmtId="0" fontId="11" fillId="24" borderId="30" xfId="0" applyFont="1" applyFill="1" applyBorder="1" applyAlignment="1" applyProtection="1">
      <alignment horizontal="center" vertical="center" wrapText="1"/>
      <protection hidden="1"/>
    </xf>
    <xf numFmtId="9" fontId="11" fillId="24" borderId="30" xfId="0" applyNumberFormat="1" applyFont="1" applyFill="1" applyBorder="1" applyAlignment="1" applyProtection="1">
      <alignment horizontal="center" vertical="center" wrapText="1"/>
      <protection hidden="1"/>
    </xf>
    <xf numFmtId="0" fontId="11" fillId="0" borderId="31" xfId="60" applyFont="1" applyFill="1" applyBorder="1" applyAlignment="1" applyProtection="1">
      <alignment horizontal="center" vertical="center" wrapText="1"/>
      <protection hidden="1"/>
    </xf>
    <xf numFmtId="9" fontId="11" fillId="0" borderId="32" xfId="48" applyNumberFormat="1" applyFont="1" applyFill="1" applyBorder="1" applyAlignment="1" applyProtection="1">
      <alignment horizontal="center" vertical="center" wrapText="1"/>
      <protection hidden="1"/>
    </xf>
    <xf numFmtId="0" fontId="11" fillId="24" borderId="33" xfId="60" applyFont="1" applyFill="1" applyBorder="1" applyAlignment="1" applyProtection="1">
      <alignment horizontal="center" vertical="center" wrapText="1"/>
      <protection hidden="1"/>
    </xf>
    <xf numFmtId="0" fontId="11" fillId="25" borderId="33" xfId="60" applyFont="1" applyFill="1" applyBorder="1" applyAlignment="1" applyProtection="1">
      <alignment horizontal="center" vertical="center" wrapText="1"/>
      <protection hidden="1"/>
    </xf>
    <xf numFmtId="9" fontId="11" fillId="25" borderId="33" xfId="60" applyNumberFormat="1" applyFont="1" applyFill="1" applyBorder="1" applyAlignment="1" applyProtection="1">
      <alignment horizontal="center" vertical="center" wrapText="1"/>
      <protection hidden="1"/>
    </xf>
    <xf numFmtId="9" fontId="11" fillId="25" borderId="33" xfId="65" applyFont="1" applyFill="1" applyBorder="1" applyAlignment="1" applyProtection="1">
      <alignment horizontal="center" vertical="center" wrapText="1"/>
      <protection hidden="1"/>
    </xf>
    <xf numFmtId="167" fontId="11" fillId="24" borderId="33" xfId="60" applyNumberFormat="1" applyFont="1" applyFill="1" applyBorder="1" applyAlignment="1" applyProtection="1">
      <alignment horizontal="center" vertical="center" wrapText="1"/>
      <protection hidden="1"/>
    </xf>
    <xf numFmtId="0" fontId="11" fillId="24" borderId="34" xfId="60" applyFont="1" applyFill="1" applyBorder="1" applyAlignment="1" applyProtection="1">
      <alignment horizontal="center" vertical="center" wrapText="1"/>
      <protection hidden="1"/>
    </xf>
    <xf numFmtId="0" fontId="11" fillId="0" borderId="35" xfId="60" applyFont="1" applyFill="1" applyBorder="1" applyAlignment="1" applyProtection="1">
      <alignment horizontal="center" vertical="center" wrapText="1"/>
      <protection hidden="1"/>
    </xf>
    <xf numFmtId="14" fontId="11" fillId="0" borderId="36" xfId="51" applyNumberFormat="1" applyFont="1" applyFill="1" applyBorder="1" applyAlignment="1" applyProtection="1">
      <alignment horizontal="center" vertical="center" wrapText="1"/>
      <protection hidden="1"/>
    </xf>
    <xf numFmtId="0" fontId="11" fillId="24" borderId="37" xfId="60" applyFont="1" applyFill="1" applyBorder="1" applyAlignment="1" applyProtection="1">
      <alignment horizontal="center" vertical="center" wrapText="1"/>
      <protection hidden="1"/>
    </xf>
    <xf numFmtId="0" fontId="17" fillId="24" borderId="30" xfId="60" applyFont="1" applyFill="1" applyBorder="1" applyAlignment="1" applyProtection="1">
      <alignment horizontal="center" vertical="center" wrapText="1"/>
      <protection hidden="1"/>
    </xf>
    <xf numFmtId="0" fontId="11" fillId="0" borderId="33" xfId="60" applyFont="1" applyFill="1" applyBorder="1" applyAlignment="1" applyProtection="1">
      <alignment horizontal="center" vertical="center" wrapText="1"/>
      <protection hidden="1"/>
    </xf>
    <xf numFmtId="0" fontId="17" fillId="0" borderId="38" xfId="65" applyNumberFormat="1" applyFont="1" applyBorder="1" applyAlignment="1" applyProtection="1">
      <alignment horizontal="center" vertical="center" wrapText="1"/>
      <protection hidden="1"/>
    </xf>
    <xf numFmtId="0" fontId="67" fillId="0" borderId="0" xfId="0" applyFont="1" applyAlignment="1">
      <alignment/>
    </xf>
    <xf numFmtId="0" fontId="30" fillId="0" borderId="0" xfId="0" applyFont="1" applyAlignment="1">
      <alignment horizontal="center" vertical="center"/>
    </xf>
    <xf numFmtId="0" fontId="34" fillId="26" borderId="39" xfId="0" applyFont="1" applyFill="1" applyBorder="1" applyAlignment="1">
      <alignment horizontal="center" vertical="center"/>
    </xf>
    <xf numFmtId="9" fontId="34" fillId="26" borderId="40" xfId="65" applyFont="1" applyFill="1" applyBorder="1" applyAlignment="1">
      <alignment horizontal="center" vertical="center"/>
    </xf>
    <xf numFmtId="0" fontId="34" fillId="26" borderId="40" xfId="0" applyFont="1" applyFill="1" applyBorder="1" applyAlignment="1">
      <alignment horizontal="center" vertical="center"/>
    </xf>
    <xf numFmtId="0" fontId="34" fillId="26" borderId="41" xfId="0" applyFont="1" applyFill="1" applyBorder="1" applyAlignment="1">
      <alignment horizontal="center" vertical="center"/>
    </xf>
    <xf numFmtId="9" fontId="34" fillId="26" borderId="22" xfId="65" applyFont="1" applyFill="1" applyBorder="1" applyAlignment="1">
      <alignment horizontal="center" vertical="center"/>
    </xf>
    <xf numFmtId="0" fontId="34" fillId="26" borderId="22" xfId="0" applyFont="1" applyFill="1" applyBorder="1" applyAlignment="1">
      <alignment horizontal="center" vertical="center"/>
    </xf>
    <xf numFmtId="0" fontId="34" fillId="26" borderId="42" xfId="0" applyFont="1" applyFill="1" applyBorder="1" applyAlignment="1">
      <alignment horizontal="center" vertical="center"/>
    </xf>
    <xf numFmtId="9" fontId="34" fillId="26" borderId="25" xfId="65" applyFont="1" applyFill="1" applyBorder="1" applyAlignment="1">
      <alignment horizontal="center" vertical="center"/>
    </xf>
    <xf numFmtId="0" fontId="34" fillId="26" borderId="25" xfId="0" applyFont="1" applyFill="1" applyBorder="1" applyAlignment="1">
      <alignment horizontal="center" vertical="center"/>
    </xf>
    <xf numFmtId="0" fontId="34" fillId="26" borderId="43" xfId="0" applyFont="1" applyFill="1" applyBorder="1" applyAlignment="1">
      <alignment horizontal="center" vertical="center"/>
    </xf>
    <xf numFmtId="9" fontId="34" fillId="26" borderId="28" xfId="65" applyFont="1" applyFill="1" applyBorder="1" applyAlignment="1">
      <alignment horizontal="center" vertical="center"/>
    </xf>
    <xf numFmtId="0" fontId="34" fillId="26" borderId="28" xfId="0" applyFont="1" applyFill="1" applyBorder="1" applyAlignment="1">
      <alignment horizontal="center" vertical="center"/>
    </xf>
    <xf numFmtId="9" fontId="34" fillId="26" borderId="41" xfId="0" applyNumberFormat="1" applyFont="1" applyFill="1" applyBorder="1" applyAlignment="1">
      <alignment horizontal="center" vertical="center"/>
    </xf>
    <xf numFmtId="9" fontId="34" fillId="26" borderId="42" xfId="0" applyNumberFormat="1" applyFont="1" applyFill="1" applyBorder="1" applyAlignment="1">
      <alignment horizontal="center" vertical="center"/>
    </xf>
    <xf numFmtId="0" fontId="48" fillId="17" borderId="44" xfId="0" applyFont="1" applyFill="1" applyBorder="1" applyAlignment="1">
      <alignment/>
    </xf>
    <xf numFmtId="0" fontId="48" fillId="17" borderId="45" xfId="0" applyFont="1" applyFill="1" applyBorder="1" applyAlignment="1">
      <alignment/>
    </xf>
    <xf numFmtId="10" fontId="34" fillId="26" borderId="42" xfId="0" applyNumberFormat="1" applyFont="1" applyFill="1" applyBorder="1" applyAlignment="1">
      <alignment horizontal="center" vertical="center"/>
    </xf>
    <xf numFmtId="9" fontId="34" fillId="26" borderId="46" xfId="65" applyFont="1" applyFill="1" applyBorder="1" applyAlignment="1">
      <alignment horizontal="center" vertical="center"/>
    </xf>
    <xf numFmtId="0" fontId="34" fillId="26" borderId="46" xfId="0" applyFont="1" applyFill="1" applyBorder="1" applyAlignment="1">
      <alignment horizontal="center" vertical="center"/>
    </xf>
    <xf numFmtId="9" fontId="34" fillId="26" borderId="43" xfId="0" applyNumberFormat="1" applyFont="1" applyFill="1" applyBorder="1" applyAlignment="1">
      <alignment horizontal="center" vertical="center"/>
    </xf>
    <xf numFmtId="0" fontId="34" fillId="26" borderId="47" xfId="0" applyFont="1" applyFill="1" applyBorder="1" applyAlignment="1">
      <alignment horizontal="center" vertical="center"/>
    </xf>
    <xf numFmtId="0" fontId="48" fillId="17" borderId="44" xfId="0" applyFont="1" applyFill="1" applyBorder="1" applyAlignment="1">
      <alignment/>
    </xf>
    <xf numFmtId="0" fontId="48" fillId="17" borderId="45" xfId="0" applyFont="1" applyFill="1" applyBorder="1" applyAlignment="1">
      <alignment/>
    </xf>
    <xf numFmtId="0" fontId="48" fillId="18" borderId="44" xfId="0" applyFont="1" applyFill="1" applyBorder="1" applyAlignment="1">
      <alignment/>
    </xf>
    <xf numFmtId="0" fontId="48" fillId="18" borderId="45" xfId="0" applyFont="1" applyFill="1" applyBorder="1" applyAlignment="1">
      <alignment/>
    </xf>
    <xf numFmtId="0" fontId="48" fillId="10" borderId="44" xfId="0" applyFont="1" applyFill="1" applyBorder="1" applyAlignment="1">
      <alignment horizontal="center" vertical="center" wrapText="1"/>
    </xf>
    <xf numFmtId="0" fontId="48" fillId="10" borderId="45" xfId="0" applyFont="1" applyFill="1" applyBorder="1" applyAlignment="1">
      <alignment horizontal="center" vertical="center" wrapText="1"/>
    </xf>
    <xf numFmtId="9" fontId="34" fillId="26" borderId="22" xfId="0" applyNumberFormat="1" applyFont="1" applyFill="1" applyBorder="1" applyAlignment="1">
      <alignment horizontal="center" vertical="center"/>
    </xf>
    <xf numFmtId="9" fontId="34" fillId="26" borderId="25" xfId="0" applyNumberFormat="1" applyFont="1" applyFill="1" applyBorder="1" applyAlignment="1">
      <alignment horizontal="center" vertical="center"/>
    </xf>
    <xf numFmtId="9" fontId="34" fillId="26" borderId="28" xfId="0" applyNumberFormat="1" applyFont="1" applyFill="1" applyBorder="1" applyAlignment="1">
      <alignment horizontal="center" vertical="center"/>
    </xf>
    <xf numFmtId="10" fontId="34" fillId="26" borderId="25" xfId="0" applyNumberFormat="1" applyFont="1" applyFill="1" applyBorder="1" applyAlignment="1">
      <alignment horizontal="center" vertical="center"/>
    </xf>
    <xf numFmtId="9" fontId="34" fillId="26" borderId="48" xfId="0" applyNumberFormat="1" applyFont="1" applyFill="1" applyBorder="1" applyAlignment="1">
      <alignment horizontal="center" vertical="center"/>
    </xf>
    <xf numFmtId="9" fontId="34" fillId="26" borderId="46" xfId="0" applyNumberFormat="1" applyFont="1" applyFill="1" applyBorder="1" applyAlignment="1">
      <alignment horizontal="center" vertical="center"/>
    </xf>
    <xf numFmtId="0" fontId="34" fillId="26" borderId="41" xfId="0" applyNumberFormat="1" applyFont="1" applyFill="1" applyBorder="1" applyAlignment="1">
      <alignment horizontal="center" vertical="center"/>
    </xf>
    <xf numFmtId="9" fontId="34" fillId="26" borderId="40" xfId="0" applyNumberFormat="1" applyFont="1" applyFill="1" applyBorder="1" applyAlignment="1">
      <alignment horizontal="center" vertical="center"/>
    </xf>
    <xf numFmtId="0" fontId="30" fillId="0" borderId="0" xfId="0" applyFont="1" applyBorder="1" applyAlignment="1">
      <alignment horizontal="center" vertical="center" wrapText="1"/>
    </xf>
    <xf numFmtId="0" fontId="39" fillId="25" borderId="22" xfId="60" applyFont="1" applyFill="1" applyBorder="1" applyAlignment="1" applyProtection="1">
      <alignment horizontal="center" vertical="center" wrapText="1"/>
      <protection hidden="1"/>
    </xf>
    <xf numFmtId="167" fontId="39" fillId="24" borderId="25" xfId="60" applyNumberFormat="1" applyFont="1" applyFill="1" applyBorder="1" applyAlignment="1" applyProtection="1">
      <alignment horizontal="center" vertical="center" wrapText="1"/>
      <protection hidden="1"/>
    </xf>
    <xf numFmtId="0" fontId="30" fillId="0" borderId="0" xfId="45" applyFont="1" applyFill="1" applyBorder="1" applyAlignment="1">
      <alignment horizontal="center" vertical="center"/>
      <protection/>
    </xf>
    <xf numFmtId="0" fontId="48" fillId="0" borderId="45" xfId="45" applyFont="1" applyFill="1" applyBorder="1" applyAlignment="1">
      <alignment horizontal="center" vertical="center" wrapText="1"/>
      <protection/>
    </xf>
    <xf numFmtId="167" fontId="39" fillId="24" borderId="22" xfId="60" applyNumberFormat="1" applyFont="1" applyFill="1" applyBorder="1" applyAlignment="1" applyProtection="1">
      <alignment horizontal="center" vertical="center" wrapText="1"/>
      <protection hidden="1"/>
    </xf>
    <xf numFmtId="0" fontId="17" fillId="24" borderId="12" xfId="60" applyFont="1" applyFill="1" applyBorder="1" applyAlignment="1" applyProtection="1">
      <alignment horizontal="center" vertical="center" wrapText="1"/>
      <protection hidden="1"/>
    </xf>
    <xf numFmtId="14" fontId="17" fillId="24" borderId="12" xfId="60" applyNumberFormat="1" applyFont="1" applyFill="1" applyBorder="1" applyAlignment="1" applyProtection="1">
      <alignment horizontal="center" vertical="center" wrapText="1"/>
      <protection hidden="1"/>
    </xf>
    <xf numFmtId="0" fontId="15" fillId="0" borderId="12" xfId="0" applyFont="1" applyFill="1" applyBorder="1" applyAlignment="1">
      <alignment horizontal="center" vertical="center" wrapText="1"/>
    </xf>
    <xf numFmtId="1" fontId="15" fillId="0" borderId="12" xfId="0" applyNumberFormat="1" applyFont="1" applyFill="1" applyBorder="1" applyAlignment="1">
      <alignment horizontal="center" vertical="center" wrapText="1"/>
    </xf>
    <xf numFmtId="167" fontId="15" fillId="0" borderId="12" xfId="0" applyNumberFormat="1"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3" fillId="0" borderId="0" xfId="0" applyFont="1" applyFill="1" applyAlignment="1">
      <alignment horizontal="center" vertical="center" wrapText="1"/>
    </xf>
    <xf numFmtId="0" fontId="15" fillId="25" borderId="12" xfId="0" applyFont="1" applyFill="1" applyBorder="1" applyAlignment="1">
      <alignment horizontal="center" vertical="center" wrapText="1"/>
    </xf>
    <xf numFmtId="0" fontId="53" fillId="17" borderId="0" xfId="0" applyFont="1" applyFill="1" applyBorder="1" applyAlignment="1">
      <alignment horizontal="center" vertical="center" wrapText="1"/>
    </xf>
    <xf numFmtId="0" fontId="53" fillId="17" borderId="0" xfId="0" applyFont="1" applyFill="1" applyBorder="1" applyAlignment="1">
      <alignment vertical="center" wrapText="1"/>
    </xf>
    <xf numFmtId="167" fontId="12" fillId="18" borderId="15" xfId="0" applyNumberFormat="1" applyFont="1" applyFill="1" applyBorder="1" applyAlignment="1" applyProtection="1">
      <alignment horizontal="center" vertical="center" wrapText="1"/>
      <protection hidden="1"/>
    </xf>
    <xf numFmtId="167" fontId="5" fillId="10" borderId="15" xfId="0" applyNumberFormat="1" applyFont="1" applyFill="1" applyBorder="1" applyAlignment="1" applyProtection="1">
      <alignment horizontal="center" vertical="center" wrapText="1"/>
      <protection hidden="1"/>
    </xf>
    <xf numFmtId="0" fontId="0" fillId="0" borderId="0" xfId="0" applyFill="1" applyAlignment="1">
      <alignment horizontal="center" vertical="center"/>
    </xf>
    <xf numFmtId="0" fontId="48" fillId="0" borderId="0" xfId="45" applyFont="1" applyFill="1" applyBorder="1" applyAlignment="1">
      <alignment horizontal="center" vertical="center" wrapText="1"/>
      <protection/>
    </xf>
    <xf numFmtId="0" fontId="12" fillId="0" borderId="0" xfId="0" applyFont="1" applyFill="1" applyBorder="1" applyAlignment="1">
      <alignment horizontal="center" vertical="center" wrapText="1"/>
    </xf>
    <xf numFmtId="0" fontId="26" fillId="27" borderId="19" xfId="61" applyFont="1" applyFill="1" applyBorder="1" applyAlignment="1" applyProtection="1">
      <alignment horizontal="center" vertical="center" wrapText="1"/>
      <protection hidden="1"/>
    </xf>
    <xf numFmtId="9" fontId="27" fillId="27" borderId="19" xfId="65" applyFont="1" applyFill="1" applyBorder="1" applyAlignment="1">
      <alignment horizontal="center" vertical="center" wrapText="1"/>
    </xf>
    <xf numFmtId="44" fontId="27" fillId="27" borderId="19" xfId="55" applyFont="1" applyFill="1" applyBorder="1" applyAlignment="1" applyProtection="1">
      <alignment horizontal="center" vertical="center" wrapText="1"/>
      <protection hidden="1"/>
    </xf>
    <xf numFmtId="0" fontId="28" fillId="28" borderId="19" xfId="45" applyFont="1" applyFill="1" applyBorder="1" applyAlignment="1">
      <alignment horizontal="center" vertical="center" wrapText="1"/>
      <protection/>
    </xf>
    <xf numFmtId="9" fontId="27" fillId="27" borderId="49" xfId="65" applyFont="1" applyFill="1" applyBorder="1" applyAlignment="1" applyProtection="1">
      <alignment horizontal="center" vertical="center" wrapText="1"/>
      <protection hidden="1"/>
    </xf>
    <xf numFmtId="44" fontId="27" fillId="27" borderId="49" xfId="55" applyFont="1" applyFill="1" applyBorder="1" applyAlignment="1" applyProtection="1">
      <alignment horizontal="center" vertical="center" wrapText="1"/>
      <protection hidden="1"/>
    </xf>
    <xf numFmtId="0" fontId="28" fillId="28" borderId="49" xfId="45" applyFont="1" applyFill="1" applyBorder="1" applyAlignment="1">
      <alignment horizontal="center" vertical="center" wrapText="1"/>
      <protection/>
    </xf>
    <xf numFmtId="9" fontId="27" fillId="27" borderId="19" xfId="65" applyFont="1" applyFill="1" applyBorder="1" applyAlignment="1" applyProtection="1">
      <alignment horizontal="center" vertical="center" wrapText="1"/>
      <protection hidden="1"/>
    </xf>
    <xf numFmtId="0" fontId="29" fillId="27" borderId="19" xfId="61" applyFont="1" applyFill="1" applyBorder="1" applyAlignment="1" applyProtection="1">
      <alignment horizontal="center" vertical="center" wrapText="1"/>
      <protection hidden="1"/>
    </xf>
    <xf numFmtId="0" fontId="13" fillId="29" borderId="19" xfId="45" applyFont="1" applyFill="1" applyBorder="1" applyAlignment="1">
      <alignment horizontal="center" vertical="center" wrapText="1"/>
      <protection/>
    </xf>
    <xf numFmtId="9" fontId="5" fillId="29" borderId="19" xfId="45" applyNumberFormat="1" applyFont="1" applyFill="1" applyBorder="1" applyAlignment="1">
      <alignment horizontal="center" vertical="center" wrapText="1"/>
      <protection/>
    </xf>
    <xf numFmtId="0" fontId="26" fillId="27" borderId="49" xfId="61" applyFont="1" applyFill="1" applyBorder="1" applyAlignment="1" applyProtection="1">
      <alignment horizontal="center" vertical="center" wrapText="1"/>
      <protection hidden="1"/>
    </xf>
    <xf numFmtId="9" fontId="26" fillId="27" borderId="49" xfId="65" applyFont="1" applyFill="1" applyBorder="1" applyAlignment="1" applyProtection="1">
      <alignment horizontal="center" vertical="center" wrapText="1"/>
      <protection hidden="1"/>
    </xf>
    <xf numFmtId="0" fontId="10" fillId="30" borderId="49" xfId="45" applyFont="1" applyFill="1" applyBorder="1" applyAlignment="1">
      <alignment vertical="center" wrapText="1"/>
      <protection/>
    </xf>
    <xf numFmtId="9" fontId="13" fillId="28" borderId="49" xfId="65" applyFont="1" applyFill="1" applyBorder="1" applyAlignment="1">
      <alignment horizontal="center" vertical="center" wrapText="1"/>
    </xf>
    <xf numFmtId="0" fontId="17" fillId="28" borderId="49" xfId="45" applyFont="1" applyFill="1" applyBorder="1" applyAlignment="1">
      <alignment horizontal="justify" vertical="center" wrapText="1"/>
      <protection/>
    </xf>
    <xf numFmtId="9" fontId="27" fillId="28" borderId="19" xfId="65" applyFont="1" applyFill="1" applyBorder="1" applyAlignment="1">
      <alignment horizontal="center" vertical="center" wrapText="1"/>
    </xf>
    <xf numFmtId="44" fontId="27" fillId="28" borderId="19" xfId="55" applyFont="1" applyFill="1" applyBorder="1" applyAlignment="1">
      <alignment horizontal="center" vertical="center" wrapText="1"/>
    </xf>
    <xf numFmtId="0" fontId="18" fillId="28" borderId="19" xfId="0" applyFont="1" applyFill="1" applyBorder="1" applyAlignment="1">
      <alignment horizontal="center" vertical="center" wrapText="1"/>
    </xf>
    <xf numFmtId="0" fontId="0" fillId="0" borderId="0" xfId="45" applyFill="1" applyAlignment="1">
      <alignment horizontal="center" vertical="center"/>
      <protection/>
    </xf>
    <xf numFmtId="0" fontId="8" fillId="0" borderId="0" xfId="45" applyFont="1" applyFill="1" applyBorder="1" applyAlignment="1">
      <alignment horizontal="center" vertical="center" wrapText="1"/>
      <protection/>
    </xf>
    <xf numFmtId="0" fontId="5" fillId="0" borderId="0" xfId="0" applyFont="1" applyFill="1" applyBorder="1" applyAlignment="1">
      <alignment horizontal="center" vertical="center" wrapText="1"/>
    </xf>
    <xf numFmtId="0" fontId="17" fillId="28" borderId="19" xfId="45" applyFont="1" applyFill="1" applyBorder="1" applyAlignment="1">
      <alignment horizontal="justify" vertical="center" wrapText="1"/>
      <protection/>
    </xf>
    <xf numFmtId="0" fontId="18" fillId="28" borderId="49" xfId="0" applyFont="1" applyFill="1" applyBorder="1" applyAlignment="1">
      <alignment horizontal="center" vertical="center" wrapText="1"/>
    </xf>
    <xf numFmtId="9" fontId="26" fillId="27" borderId="19" xfId="65" applyFont="1" applyFill="1" applyBorder="1" applyAlignment="1" applyProtection="1">
      <alignment horizontal="center" vertical="center" wrapText="1"/>
      <protection hidden="1"/>
    </xf>
    <xf numFmtId="9" fontId="13" fillId="28" borderId="19" xfId="65" applyFont="1" applyFill="1" applyBorder="1" applyAlignment="1">
      <alignment horizontal="center" vertical="center" wrapText="1"/>
    </xf>
    <xf numFmtId="0" fontId="26" fillId="27" borderId="50" xfId="61" applyFont="1" applyFill="1" applyBorder="1" applyAlignment="1" applyProtection="1">
      <alignment horizontal="center" vertical="center" wrapText="1"/>
      <protection hidden="1"/>
    </xf>
    <xf numFmtId="0" fontId="0" fillId="28" borderId="19" xfId="0" applyFill="1" applyBorder="1" applyAlignment="1">
      <alignment/>
    </xf>
    <xf numFmtId="0" fontId="0" fillId="28" borderId="50" xfId="0" applyFill="1" applyBorder="1" applyAlignment="1">
      <alignment/>
    </xf>
    <xf numFmtId="0" fontId="0" fillId="28" borderId="51" xfId="0" applyFill="1" applyBorder="1" applyAlignment="1">
      <alignment/>
    </xf>
    <xf numFmtId="0" fontId="13" fillId="18" borderId="52" xfId="0" applyFont="1" applyFill="1" applyBorder="1" applyAlignment="1">
      <alignment horizontal="center" vertical="center" wrapText="1"/>
    </xf>
    <xf numFmtId="0" fontId="13" fillId="18" borderId="53" xfId="0" applyFont="1" applyFill="1" applyBorder="1" applyAlignment="1">
      <alignment horizontal="center" vertical="center" wrapText="1"/>
    </xf>
    <xf numFmtId="1" fontId="17" fillId="24" borderId="19" xfId="48" applyNumberFormat="1" applyFont="1" applyFill="1" applyBorder="1" applyAlignment="1">
      <alignment horizontal="center" vertical="center" wrapText="1"/>
    </xf>
    <xf numFmtId="167" fontId="11" fillId="24" borderId="19" xfId="60" applyNumberFormat="1" applyFont="1" applyFill="1" applyBorder="1" applyAlignment="1" applyProtection="1">
      <alignment horizontal="center" vertical="center" wrapText="1"/>
      <protection hidden="1"/>
    </xf>
    <xf numFmtId="44" fontId="11" fillId="24" borderId="54" xfId="55" applyFont="1" applyFill="1" applyBorder="1" applyAlignment="1" applyProtection="1">
      <alignment horizontal="center" vertical="center" wrapText="1"/>
      <protection hidden="1"/>
    </xf>
    <xf numFmtId="0" fontId="19" fillId="17" borderId="49" xfId="0" applyFont="1" applyFill="1" applyBorder="1" applyAlignment="1">
      <alignment horizontal="center" vertical="center" wrapText="1"/>
    </xf>
    <xf numFmtId="9" fontId="15" fillId="17" borderId="49" xfId="0" applyNumberFormat="1" applyFont="1" applyFill="1" applyBorder="1" applyAlignment="1">
      <alignment horizontal="center" vertical="center" wrapText="1"/>
    </xf>
    <xf numFmtId="1" fontId="15" fillId="17" borderId="49" xfId="0" applyNumberFormat="1" applyFont="1" applyFill="1" applyBorder="1" applyAlignment="1">
      <alignment horizontal="center" vertical="center" wrapText="1"/>
    </xf>
    <xf numFmtId="167" fontId="15" fillId="17" borderId="49" xfId="0" applyNumberFormat="1" applyFont="1" applyFill="1" applyBorder="1" applyAlignment="1">
      <alignment horizontal="center" vertical="center" wrapText="1"/>
    </xf>
    <xf numFmtId="0" fontId="15" fillId="17" borderId="55" xfId="0" applyFont="1" applyFill="1" applyBorder="1" applyAlignment="1">
      <alignment horizontal="center" vertical="center" wrapText="1"/>
    </xf>
    <xf numFmtId="0" fontId="13" fillId="17" borderId="14" xfId="0" applyFont="1" applyFill="1" applyBorder="1" applyAlignment="1">
      <alignment horizontal="center" vertical="center" wrapText="1"/>
    </xf>
    <xf numFmtId="0" fontId="13" fillId="17" borderId="15" xfId="0" applyFont="1" applyFill="1" applyBorder="1" applyAlignment="1">
      <alignment horizontal="center" vertical="center" wrapText="1"/>
    </xf>
    <xf numFmtId="0" fontId="48" fillId="17" borderId="45" xfId="0" applyFont="1" applyFill="1" applyBorder="1" applyAlignment="1">
      <alignment/>
    </xf>
    <xf numFmtId="9" fontId="34" fillId="26" borderId="46" xfId="0" applyNumberFormat="1" applyFont="1" applyFill="1" applyBorder="1" applyAlignment="1">
      <alignment horizontal="center" vertical="center"/>
    </xf>
    <xf numFmtId="0" fontId="48" fillId="17" borderId="45" xfId="0" applyFont="1" applyFill="1" applyBorder="1" applyAlignment="1">
      <alignment/>
    </xf>
    <xf numFmtId="0" fontId="34" fillId="26" borderId="46" xfId="0" applyFont="1" applyFill="1" applyBorder="1" applyAlignment="1">
      <alignment horizontal="center" vertical="center"/>
    </xf>
    <xf numFmtId="0" fontId="34" fillId="26" borderId="56" xfId="0" applyFont="1" applyFill="1" applyBorder="1" applyAlignment="1">
      <alignment horizontal="center" vertical="center"/>
    </xf>
    <xf numFmtId="0" fontId="34" fillId="26" borderId="27" xfId="0" applyFont="1" applyFill="1" applyBorder="1" applyAlignment="1">
      <alignment horizontal="center" vertical="center"/>
    </xf>
    <xf numFmtId="9" fontId="34" fillId="26" borderId="12" xfId="0" applyNumberFormat="1" applyFont="1" applyFill="1" applyBorder="1" applyAlignment="1">
      <alignment horizontal="center" vertical="center"/>
    </xf>
    <xf numFmtId="9" fontId="34" fillId="26" borderId="12" xfId="65" applyFont="1" applyFill="1" applyBorder="1" applyAlignment="1">
      <alignment horizontal="center" vertical="center"/>
    </xf>
    <xf numFmtId="0" fontId="34" fillId="26" borderId="57" xfId="0" applyFont="1" applyFill="1" applyBorder="1" applyAlignment="1">
      <alignment horizontal="center" vertical="center"/>
    </xf>
    <xf numFmtId="9" fontId="34" fillId="26" borderId="58" xfId="0" applyNumberFormat="1" applyFont="1" applyFill="1" applyBorder="1" applyAlignment="1">
      <alignment horizontal="center" vertical="center"/>
    </xf>
    <xf numFmtId="0" fontId="34" fillId="26" borderId="58" xfId="0" applyFont="1" applyFill="1" applyBorder="1" applyAlignment="1">
      <alignment horizontal="center" vertical="center"/>
    </xf>
    <xf numFmtId="9" fontId="34" fillId="26" borderId="59" xfId="0" applyNumberFormat="1" applyFont="1" applyFill="1" applyBorder="1" applyAlignment="1">
      <alignment horizontal="center" vertical="center"/>
    </xf>
    <xf numFmtId="0" fontId="34" fillId="26" borderId="60" xfId="0" applyFont="1" applyFill="1" applyBorder="1" applyAlignment="1">
      <alignment horizontal="center" vertical="center"/>
    </xf>
    <xf numFmtId="9" fontId="34" fillId="26" borderId="60" xfId="0" applyNumberFormat="1" applyFont="1" applyFill="1" applyBorder="1" applyAlignment="1">
      <alignment horizontal="center" vertical="center"/>
    </xf>
    <xf numFmtId="9" fontId="34" fillId="26" borderId="61" xfId="0" applyNumberFormat="1" applyFont="1" applyFill="1" applyBorder="1" applyAlignment="1">
      <alignment horizontal="center" vertical="center"/>
    </xf>
    <xf numFmtId="9" fontId="34" fillId="26" borderId="62" xfId="0" applyNumberFormat="1" applyFont="1" applyFill="1" applyBorder="1" applyAlignment="1">
      <alignment horizontal="center" vertical="center"/>
    </xf>
    <xf numFmtId="0" fontId="34" fillId="26" borderId="59" xfId="0" applyFont="1" applyFill="1" applyBorder="1" applyAlignment="1">
      <alignment horizontal="center" vertical="center"/>
    </xf>
    <xf numFmtId="0" fontId="48" fillId="17" borderId="44" xfId="0" applyFont="1" applyFill="1" applyBorder="1" applyAlignment="1">
      <alignment/>
    </xf>
    <xf numFmtId="0" fontId="34" fillId="26" borderId="48" xfId="0" applyFont="1" applyFill="1" applyBorder="1" applyAlignment="1">
      <alignment horizontal="center" vertical="center"/>
    </xf>
    <xf numFmtId="9" fontId="34" fillId="26" borderId="46" xfId="65" applyFont="1" applyFill="1" applyBorder="1" applyAlignment="1">
      <alignment horizontal="center" vertical="center"/>
    </xf>
    <xf numFmtId="0" fontId="34" fillId="26" borderId="61" xfId="0" applyFont="1" applyFill="1" applyBorder="1" applyAlignment="1">
      <alignment horizontal="center" vertical="center"/>
    </xf>
    <xf numFmtId="167" fontId="49" fillId="24" borderId="12" xfId="60" applyNumberFormat="1" applyFont="1" applyFill="1" applyBorder="1" applyAlignment="1" applyProtection="1">
      <alignment horizontal="center" vertical="center" wrapText="1"/>
      <protection hidden="1"/>
    </xf>
    <xf numFmtId="0" fontId="48" fillId="0" borderId="0" xfId="45" applyFont="1" applyFill="1" applyBorder="1" applyAlignment="1">
      <alignment horizontal="center" vertical="center"/>
      <protection/>
    </xf>
    <xf numFmtId="0" fontId="74" fillId="0" borderId="0" xfId="0" applyFont="1" applyAlignment="1">
      <alignment/>
    </xf>
    <xf numFmtId="0" fontId="48" fillId="0" borderId="0" xfId="0" applyFont="1" applyAlignment="1">
      <alignment horizontal="center" vertical="center" wrapText="1"/>
    </xf>
    <xf numFmtId="0" fontId="53" fillId="0" borderId="0" xfId="0" applyFont="1" applyAlignment="1">
      <alignment horizontal="center" vertical="center" wrapText="1"/>
    </xf>
    <xf numFmtId="1" fontId="48" fillId="0" borderId="0" xfId="48" applyNumberFormat="1" applyFont="1" applyAlignment="1">
      <alignment horizontal="center" vertical="center" wrapText="1"/>
    </xf>
    <xf numFmtId="9" fontId="48" fillId="0" borderId="0" xfId="0" applyNumberFormat="1" applyFont="1" applyAlignment="1">
      <alignment horizontal="center" vertical="center" wrapText="1"/>
    </xf>
    <xf numFmtId="166" fontId="48" fillId="0" borderId="0" xfId="0" applyNumberFormat="1" applyFont="1" applyAlignment="1">
      <alignment horizontal="center" vertical="center" wrapText="1"/>
    </xf>
    <xf numFmtId="1" fontId="48" fillId="0" borderId="0" xfId="0" applyNumberFormat="1" applyFont="1" applyAlignment="1">
      <alignment horizontal="center" vertical="center" wrapText="1"/>
    </xf>
    <xf numFmtId="165" fontId="48" fillId="0" borderId="0" xfId="0" applyNumberFormat="1" applyFont="1" applyAlignment="1">
      <alignment horizontal="center" vertical="center" wrapText="1"/>
    </xf>
    <xf numFmtId="0" fontId="48" fillId="0" borderId="0" xfId="0" applyFont="1" applyBorder="1" applyAlignment="1">
      <alignment horizontal="center" vertical="center" wrapText="1"/>
    </xf>
    <xf numFmtId="0" fontId="53" fillId="0" borderId="0" xfId="0" applyFont="1" applyBorder="1" applyAlignment="1">
      <alignment horizontal="center" vertical="center" wrapText="1"/>
    </xf>
    <xf numFmtId="1" fontId="48" fillId="0" borderId="0" xfId="48" applyNumberFormat="1" applyFont="1" applyBorder="1" applyAlignment="1">
      <alignment horizontal="center" vertical="center" wrapText="1"/>
    </xf>
    <xf numFmtId="9" fontId="48" fillId="0" borderId="0" xfId="0" applyNumberFormat="1" applyFont="1" applyBorder="1" applyAlignment="1">
      <alignment horizontal="center" vertical="center" wrapText="1"/>
    </xf>
    <xf numFmtId="166" fontId="48" fillId="0" borderId="0" xfId="0" applyNumberFormat="1" applyFont="1" applyBorder="1" applyAlignment="1">
      <alignment horizontal="center" vertical="center" wrapText="1"/>
    </xf>
    <xf numFmtId="165" fontId="48" fillId="0" borderId="0" xfId="0" applyNumberFormat="1" applyFont="1" applyBorder="1" applyAlignment="1">
      <alignment horizontal="center" vertical="center" wrapText="1"/>
    </xf>
    <xf numFmtId="0" fontId="34" fillId="18" borderId="63" xfId="60" applyFont="1" applyFill="1" applyBorder="1" applyAlignment="1" applyProtection="1">
      <alignment horizontal="center" vertical="center" wrapText="1"/>
      <protection hidden="1"/>
    </xf>
    <xf numFmtId="1" fontId="48" fillId="0" borderId="0" xfId="0" applyNumberFormat="1" applyFont="1" applyBorder="1" applyAlignment="1">
      <alignment horizontal="center" vertical="center" wrapText="1"/>
    </xf>
    <xf numFmtId="0" fontId="34" fillId="18" borderId="64" xfId="60" applyFont="1" applyFill="1" applyBorder="1" applyAlignment="1" applyProtection="1">
      <alignment horizontal="center" vertical="center" wrapText="1"/>
      <protection hidden="1"/>
    </xf>
    <xf numFmtId="1" fontId="34" fillId="18" borderId="63" xfId="48" applyNumberFormat="1" applyFont="1" applyFill="1" applyBorder="1" applyAlignment="1" applyProtection="1">
      <alignment horizontal="center" vertical="center" wrapText="1"/>
      <protection hidden="1"/>
    </xf>
    <xf numFmtId="9" fontId="34" fillId="18" borderId="63" xfId="60" applyNumberFormat="1" applyFont="1" applyFill="1" applyBorder="1" applyAlignment="1" applyProtection="1">
      <alignment horizontal="center" vertical="center" wrapText="1"/>
      <protection hidden="1"/>
    </xf>
    <xf numFmtId="0" fontId="34" fillId="18" borderId="63" xfId="60" applyFont="1" applyFill="1" applyBorder="1" applyAlignment="1" applyProtection="1">
      <alignment horizontal="center" vertical="center" textRotation="90" wrapText="1"/>
      <protection hidden="1"/>
    </xf>
    <xf numFmtId="1" fontId="34" fillId="18" borderId="63" xfId="60" applyNumberFormat="1" applyFont="1" applyFill="1" applyBorder="1" applyAlignment="1" applyProtection="1">
      <alignment horizontal="center" vertical="center" wrapText="1"/>
      <protection hidden="1"/>
    </xf>
    <xf numFmtId="0" fontId="49" fillId="24" borderId="57" xfId="60" applyFont="1" applyFill="1" applyBorder="1" applyAlignment="1" applyProtection="1">
      <alignment horizontal="center" vertical="center" wrapText="1"/>
      <protection hidden="1"/>
    </xf>
    <xf numFmtId="0" fontId="48" fillId="24" borderId="23" xfId="60" applyFont="1" applyFill="1" applyBorder="1" applyAlignment="1" applyProtection="1">
      <alignment horizontal="center" vertical="center" wrapText="1"/>
      <protection hidden="1"/>
    </xf>
    <xf numFmtId="0" fontId="48" fillId="24" borderId="42" xfId="60" applyFont="1" applyFill="1" applyBorder="1" applyAlignment="1" applyProtection="1">
      <alignment horizontal="center" vertical="center" wrapText="1"/>
      <protection hidden="1"/>
    </xf>
    <xf numFmtId="9" fontId="49" fillId="24" borderId="25" xfId="0" applyNumberFormat="1" applyFont="1" applyFill="1" applyBorder="1" applyAlignment="1">
      <alignment horizontal="center" vertical="center" wrapText="1"/>
    </xf>
    <xf numFmtId="0" fontId="48" fillId="24" borderId="25" xfId="60" applyFont="1" applyFill="1" applyBorder="1" applyAlignment="1" applyProtection="1">
      <alignment horizontal="center" vertical="center" wrapText="1"/>
      <protection hidden="1"/>
    </xf>
    <xf numFmtId="9" fontId="49" fillId="24" borderId="25" xfId="65" applyFont="1" applyFill="1" applyBorder="1" applyAlignment="1" applyProtection="1">
      <alignment horizontal="center" vertical="center" wrapText="1"/>
      <protection hidden="1"/>
    </xf>
    <xf numFmtId="0" fontId="49" fillId="24" borderId="25" xfId="60" applyFont="1" applyFill="1" applyBorder="1" applyAlignment="1" applyProtection="1">
      <alignment horizontal="center" vertical="center" wrapText="1"/>
      <protection hidden="1"/>
    </xf>
    <xf numFmtId="0" fontId="48" fillId="25" borderId="25" xfId="60" applyFont="1" applyFill="1" applyBorder="1" applyAlignment="1" applyProtection="1">
      <alignment horizontal="center" vertical="center" wrapText="1"/>
      <protection hidden="1"/>
    </xf>
    <xf numFmtId="167" fontId="49" fillId="24" borderId="25" xfId="60" applyNumberFormat="1" applyFont="1" applyFill="1" applyBorder="1" applyAlignment="1" applyProtection="1">
      <alignment horizontal="center" vertical="center" wrapText="1"/>
      <protection hidden="1"/>
    </xf>
    <xf numFmtId="0" fontId="53" fillId="17" borderId="65" xfId="0" applyFont="1" applyFill="1" applyBorder="1" applyAlignment="1">
      <alignment horizontal="center" vertical="center" wrapText="1"/>
    </xf>
    <xf numFmtId="0" fontId="48" fillId="0" borderId="42" xfId="0" applyFont="1" applyBorder="1" applyAlignment="1">
      <alignment horizontal="center" vertical="center" wrapText="1"/>
    </xf>
    <xf numFmtId="0" fontId="48" fillId="0" borderId="25" xfId="0" applyFont="1" applyBorder="1" applyAlignment="1">
      <alignment horizontal="center" vertical="center" wrapText="1"/>
    </xf>
    <xf numFmtId="0" fontId="49" fillId="25" borderId="25" xfId="60" applyFont="1" applyFill="1" applyBorder="1" applyAlignment="1" applyProtection="1">
      <alignment horizontal="center" vertical="center" wrapText="1"/>
      <protection hidden="1"/>
    </xf>
    <xf numFmtId="0" fontId="48" fillId="0" borderId="41" xfId="0" applyFont="1" applyBorder="1" applyAlignment="1">
      <alignment horizontal="center" vertical="center" wrapText="1"/>
    </xf>
    <xf numFmtId="1" fontId="49" fillId="24" borderId="22" xfId="48" applyNumberFormat="1" applyFont="1" applyFill="1" applyBorder="1" applyAlignment="1" applyProtection="1">
      <alignment horizontal="center" vertical="center" wrapText="1"/>
      <protection hidden="1"/>
    </xf>
    <xf numFmtId="0" fontId="49" fillId="24" borderId="22" xfId="60" applyFont="1" applyFill="1" applyBorder="1" applyAlignment="1" applyProtection="1">
      <alignment horizontal="center" vertical="center" wrapText="1"/>
      <protection hidden="1"/>
    </xf>
    <xf numFmtId="0" fontId="48" fillId="0" borderId="22" xfId="0" applyFont="1" applyBorder="1" applyAlignment="1">
      <alignment horizontal="center" vertical="center" wrapText="1"/>
    </xf>
    <xf numFmtId="14" fontId="49" fillId="0" borderId="22" xfId="51" applyNumberFormat="1" applyFont="1" applyFill="1" applyBorder="1" applyAlignment="1">
      <alignment horizontal="center" vertical="center" wrapText="1"/>
    </xf>
    <xf numFmtId="0" fontId="49" fillId="25" borderId="22" xfId="60" applyFont="1" applyFill="1" applyBorder="1" applyAlignment="1" applyProtection="1">
      <alignment horizontal="center" vertical="center" wrapText="1"/>
      <protection hidden="1"/>
    </xf>
    <xf numFmtId="9" fontId="49" fillId="24" borderId="22" xfId="65" applyFont="1" applyFill="1" applyBorder="1" applyAlignment="1" applyProtection="1">
      <alignment horizontal="center" vertical="center" wrapText="1"/>
      <protection hidden="1"/>
    </xf>
    <xf numFmtId="0" fontId="48" fillId="24" borderId="22" xfId="0" applyFont="1" applyFill="1" applyBorder="1" applyAlignment="1">
      <alignment horizontal="center" vertical="center" wrapText="1"/>
    </xf>
    <xf numFmtId="0" fontId="48" fillId="0" borderId="0" xfId="0" applyFont="1" applyAlignment="1">
      <alignment horizontal="center" vertical="center"/>
    </xf>
    <xf numFmtId="0" fontId="53" fillId="17" borderId="65" xfId="0" applyFont="1" applyFill="1" applyBorder="1" applyAlignment="1">
      <alignment vertical="center" wrapText="1"/>
    </xf>
    <xf numFmtId="0" fontId="34" fillId="26" borderId="63" xfId="60" applyFont="1" applyFill="1" applyBorder="1" applyAlignment="1" applyProtection="1">
      <alignment horizontal="center" vertical="center" wrapText="1"/>
      <protection hidden="1"/>
    </xf>
    <xf numFmtId="0" fontId="49" fillId="24" borderId="66" xfId="60" applyFont="1" applyFill="1" applyBorder="1" applyAlignment="1" applyProtection="1">
      <alignment horizontal="center" vertical="center" wrapText="1"/>
      <protection hidden="1"/>
    </xf>
    <xf numFmtId="0" fontId="49" fillId="24" borderId="39" xfId="60" applyFont="1" applyFill="1" applyBorder="1" applyAlignment="1" applyProtection="1">
      <alignment horizontal="center" vertical="center" wrapText="1"/>
      <protection hidden="1"/>
    </xf>
    <xf numFmtId="0" fontId="49" fillId="24" borderId="40" xfId="60" applyFont="1" applyFill="1" applyBorder="1" applyAlignment="1" applyProtection="1">
      <alignment horizontal="center" vertical="center" wrapText="1"/>
      <protection hidden="1"/>
    </xf>
    <xf numFmtId="9" fontId="49" fillId="24" borderId="40" xfId="65" applyFont="1" applyFill="1" applyBorder="1" applyAlignment="1" applyProtection="1">
      <alignment horizontal="center" vertical="center" wrapText="1"/>
      <protection hidden="1"/>
    </xf>
    <xf numFmtId="14" fontId="49" fillId="0" borderId="40" xfId="51" applyNumberFormat="1" applyFont="1" applyFill="1" applyBorder="1" applyAlignment="1">
      <alignment horizontal="center" vertical="center" wrapText="1"/>
    </xf>
    <xf numFmtId="0" fontId="48" fillId="25" borderId="40" xfId="0" applyNumberFormat="1" applyFont="1" applyFill="1" applyBorder="1" applyAlignment="1">
      <alignment horizontal="center" vertical="center" wrapText="1"/>
    </xf>
    <xf numFmtId="1" fontId="48" fillId="25" borderId="40" xfId="65" applyNumberFormat="1" applyFont="1" applyFill="1" applyBorder="1" applyAlignment="1">
      <alignment horizontal="center" vertical="center" wrapText="1"/>
    </xf>
    <xf numFmtId="1" fontId="49" fillId="25" borderId="40" xfId="65" applyNumberFormat="1" applyFont="1" applyFill="1" applyBorder="1" applyAlignment="1">
      <alignment horizontal="center" vertical="center" wrapText="1"/>
    </xf>
    <xf numFmtId="1" fontId="48" fillId="0" borderId="57" xfId="48" applyNumberFormat="1" applyFont="1" applyBorder="1" applyAlignment="1">
      <alignment horizontal="center" vertical="center" wrapText="1"/>
    </xf>
    <xf numFmtId="167" fontId="49" fillId="24" borderId="12" xfId="60" applyNumberFormat="1" applyFont="1" applyFill="1" applyBorder="1" applyAlignment="1" applyProtection="1">
      <alignment vertical="center" wrapText="1"/>
      <protection hidden="1"/>
    </xf>
    <xf numFmtId="0" fontId="49" fillId="24" borderId="67" xfId="60" applyFont="1" applyFill="1" applyBorder="1" applyAlignment="1" applyProtection="1">
      <alignment horizontal="center" vertical="center" wrapText="1"/>
      <protection hidden="1"/>
    </xf>
    <xf numFmtId="0" fontId="49" fillId="24" borderId="41" xfId="60" applyFont="1" applyFill="1" applyBorder="1" applyAlignment="1" applyProtection="1">
      <alignment horizontal="center" vertical="center" wrapText="1"/>
      <protection hidden="1"/>
    </xf>
    <xf numFmtId="9" fontId="49" fillId="25" borderId="22" xfId="65" applyFont="1" applyFill="1" applyBorder="1" applyAlignment="1">
      <alignment horizontal="center" vertical="center" wrapText="1"/>
    </xf>
    <xf numFmtId="9" fontId="49" fillId="0" borderId="58" xfId="65" applyFont="1" applyBorder="1" applyAlignment="1">
      <alignment horizontal="center" vertical="center" wrapText="1"/>
    </xf>
    <xf numFmtId="0" fontId="48" fillId="25" borderId="22" xfId="0" applyFont="1" applyFill="1" applyBorder="1" applyAlignment="1">
      <alignment horizontal="center" vertical="center" wrapText="1"/>
    </xf>
    <xf numFmtId="1" fontId="48" fillId="25" borderId="22" xfId="65" applyNumberFormat="1" applyFont="1" applyFill="1" applyBorder="1" applyAlignment="1">
      <alignment horizontal="center" vertical="center" wrapText="1"/>
    </xf>
    <xf numFmtId="1" fontId="49" fillId="25" borderId="22" xfId="65" applyNumberFormat="1" applyFont="1" applyFill="1" applyBorder="1" applyAlignment="1">
      <alignment horizontal="center" vertical="center" wrapText="1"/>
    </xf>
    <xf numFmtId="1" fontId="48" fillId="0" borderId="58" xfId="48" applyNumberFormat="1" applyFont="1" applyBorder="1" applyAlignment="1">
      <alignment horizontal="center" vertical="center" wrapText="1"/>
    </xf>
    <xf numFmtId="0" fontId="49" fillId="0" borderId="67" xfId="60" applyFont="1" applyFill="1" applyBorder="1" applyAlignment="1" applyProtection="1">
      <alignment horizontal="center" vertical="center" wrapText="1"/>
      <protection hidden="1"/>
    </xf>
    <xf numFmtId="14" fontId="49" fillId="24" borderId="22" xfId="51" applyNumberFormat="1" applyFont="1" applyFill="1" applyBorder="1" applyAlignment="1">
      <alignment horizontal="center" vertical="center" wrapText="1"/>
    </xf>
    <xf numFmtId="9" fontId="48" fillId="25" borderId="22" xfId="65" applyFont="1" applyFill="1" applyBorder="1" applyAlignment="1">
      <alignment horizontal="center" vertical="center" wrapText="1"/>
    </xf>
    <xf numFmtId="0" fontId="49" fillId="24" borderId="68" xfId="60" applyFont="1" applyFill="1" applyBorder="1" applyAlignment="1" applyProtection="1">
      <alignment horizontal="center" vertical="center" wrapText="1"/>
      <protection hidden="1"/>
    </xf>
    <xf numFmtId="0" fontId="49" fillId="0" borderId="23" xfId="60" applyFont="1" applyFill="1" applyBorder="1" applyAlignment="1" applyProtection="1">
      <alignment horizontal="center" vertical="center" wrapText="1"/>
      <protection hidden="1"/>
    </xf>
    <xf numFmtId="0" fontId="49" fillId="24" borderId="42" xfId="60" applyFont="1" applyFill="1" applyBorder="1" applyAlignment="1" applyProtection="1">
      <alignment horizontal="center" vertical="center" wrapText="1"/>
      <protection hidden="1"/>
    </xf>
    <xf numFmtId="14" fontId="49" fillId="24" borderId="25" xfId="51" applyNumberFormat="1" applyFont="1" applyFill="1" applyBorder="1" applyAlignment="1">
      <alignment horizontal="center" vertical="center" wrapText="1"/>
    </xf>
    <xf numFmtId="9" fontId="48" fillId="25" borderId="25" xfId="65" applyFont="1" applyFill="1" applyBorder="1" applyAlignment="1">
      <alignment horizontal="center" vertical="center" wrapText="1"/>
    </xf>
    <xf numFmtId="0" fontId="48" fillId="25" borderId="25" xfId="0" applyFont="1" applyFill="1" applyBorder="1" applyAlignment="1">
      <alignment horizontal="center" vertical="center" wrapText="1"/>
    </xf>
    <xf numFmtId="1" fontId="48" fillId="25" borderId="25" xfId="65" applyNumberFormat="1" applyFont="1" applyFill="1" applyBorder="1" applyAlignment="1">
      <alignment horizontal="center" vertical="center" wrapText="1"/>
    </xf>
    <xf numFmtId="9" fontId="48" fillId="24" borderId="59" xfId="65" applyFont="1" applyFill="1" applyBorder="1" applyAlignment="1">
      <alignment horizontal="center" vertical="center" wrapText="1"/>
    </xf>
    <xf numFmtId="0" fontId="49" fillId="24" borderId="69" xfId="60" applyFont="1" applyFill="1" applyBorder="1" applyAlignment="1" applyProtection="1">
      <alignment horizontal="center" vertical="center" wrapText="1"/>
      <protection hidden="1"/>
    </xf>
    <xf numFmtId="0" fontId="53" fillId="17" borderId="14" xfId="0" applyFont="1" applyFill="1" applyBorder="1" applyAlignment="1">
      <alignment horizontal="center" vertical="center" wrapText="1"/>
    </xf>
    <xf numFmtId="0" fontId="53" fillId="17" borderId="15" xfId="0" applyFont="1" applyFill="1" applyBorder="1" applyAlignment="1">
      <alignment horizontal="center" vertical="center" wrapText="1"/>
    </xf>
    <xf numFmtId="9" fontId="53" fillId="17" borderId="15" xfId="0" applyNumberFormat="1" applyFont="1" applyFill="1" applyBorder="1" applyAlignment="1">
      <alignment horizontal="center" vertical="center" wrapText="1"/>
    </xf>
    <xf numFmtId="1" fontId="53" fillId="17" borderId="15" xfId="0" applyNumberFormat="1" applyFont="1" applyFill="1" applyBorder="1" applyAlignment="1">
      <alignment horizontal="center" vertical="center" wrapText="1"/>
    </xf>
    <xf numFmtId="167" fontId="53" fillId="17" borderId="15" xfId="0" applyNumberFormat="1" applyFont="1" applyFill="1" applyBorder="1" applyAlignment="1">
      <alignment horizontal="center" vertical="center" wrapText="1"/>
    </xf>
    <xf numFmtId="0" fontId="53" fillId="17" borderId="70" xfId="0" applyFont="1" applyFill="1" applyBorder="1" applyAlignment="1">
      <alignment horizontal="center" vertical="center" wrapText="1"/>
    </xf>
    <xf numFmtId="0" fontId="34" fillId="18" borderId="45" xfId="0" applyFont="1" applyFill="1" applyBorder="1" applyAlignment="1">
      <alignment vertical="center" wrapText="1"/>
    </xf>
    <xf numFmtId="0" fontId="34" fillId="18" borderId="15" xfId="0" applyFont="1" applyFill="1" applyBorder="1" applyAlignment="1">
      <alignment horizontal="center" vertical="center" wrapText="1"/>
    </xf>
    <xf numFmtId="1" fontId="34" fillId="18" borderId="15" xfId="0" applyNumberFormat="1" applyFont="1" applyFill="1" applyBorder="1" applyAlignment="1">
      <alignment horizontal="center" vertical="center" wrapText="1"/>
    </xf>
    <xf numFmtId="167" fontId="34" fillId="18" borderId="15" xfId="0" applyNumberFormat="1" applyFont="1" applyFill="1" applyBorder="1" applyAlignment="1">
      <alignment horizontal="center" vertical="center" wrapText="1"/>
    </xf>
    <xf numFmtId="0" fontId="34" fillId="18" borderId="71" xfId="0" applyFont="1" applyFill="1" applyBorder="1" applyAlignment="1">
      <alignment horizontal="center" vertical="center" wrapText="1"/>
    </xf>
    <xf numFmtId="0" fontId="34" fillId="18" borderId="44" xfId="0" applyFont="1" applyFill="1" applyBorder="1" applyAlignment="1">
      <alignment horizontal="center" vertical="center" wrapText="1"/>
    </xf>
    <xf numFmtId="0" fontId="34" fillId="18" borderId="45" xfId="0" applyFont="1" applyFill="1" applyBorder="1" applyAlignment="1">
      <alignment horizontal="center" vertical="center" wrapText="1"/>
    </xf>
    <xf numFmtId="0" fontId="34" fillId="18" borderId="70" xfId="0" applyFont="1" applyFill="1" applyBorder="1" applyAlignment="1">
      <alignment horizontal="center" vertical="center" wrapText="1"/>
    </xf>
    <xf numFmtId="0" fontId="49" fillId="24" borderId="66" xfId="0" applyFont="1" applyFill="1" applyBorder="1" applyAlignment="1">
      <alignment horizontal="center" vertical="center" wrapText="1"/>
    </xf>
    <xf numFmtId="0" fontId="49" fillId="24" borderId="40" xfId="0" applyFont="1" applyFill="1" applyBorder="1" applyAlignment="1">
      <alignment horizontal="center" vertical="center" wrapText="1"/>
    </xf>
    <xf numFmtId="9" fontId="49" fillId="24" borderId="40" xfId="65" applyFont="1" applyFill="1" applyBorder="1" applyAlignment="1">
      <alignment horizontal="center" vertical="center" wrapText="1"/>
    </xf>
    <xf numFmtId="14" fontId="49" fillId="24" borderId="40" xfId="51" applyNumberFormat="1" applyFont="1" applyFill="1" applyBorder="1" applyAlignment="1">
      <alignment horizontal="center" vertical="center" wrapText="1"/>
    </xf>
    <xf numFmtId="0" fontId="49" fillId="25" borderId="40" xfId="60" applyFont="1" applyFill="1" applyBorder="1" applyAlignment="1" applyProtection="1">
      <alignment horizontal="center" vertical="center" wrapText="1"/>
      <protection hidden="1"/>
    </xf>
    <xf numFmtId="3" fontId="48" fillId="25" borderId="40" xfId="0" applyNumberFormat="1" applyFont="1" applyFill="1" applyBorder="1" applyAlignment="1">
      <alignment horizontal="center" vertical="center" wrapText="1"/>
    </xf>
    <xf numFmtId="1" fontId="48" fillId="24" borderId="40" xfId="48" applyNumberFormat="1" applyFont="1" applyFill="1" applyBorder="1" applyAlignment="1">
      <alignment horizontal="center" vertical="center" wrapText="1"/>
    </xf>
    <xf numFmtId="167" fontId="49" fillId="24" borderId="40" xfId="60" applyNumberFormat="1" applyFont="1" applyFill="1" applyBorder="1" applyAlignment="1" applyProtection="1">
      <alignment horizontal="center" vertical="center" wrapText="1"/>
      <protection hidden="1"/>
    </xf>
    <xf numFmtId="0" fontId="49" fillId="24" borderId="72" xfId="60" applyFont="1" applyFill="1" applyBorder="1" applyAlignment="1" applyProtection="1">
      <alignment horizontal="center" vertical="center" wrapText="1"/>
      <protection hidden="1"/>
    </xf>
    <xf numFmtId="0" fontId="49" fillId="24" borderId="67" xfId="0" applyFont="1" applyFill="1" applyBorder="1" applyAlignment="1">
      <alignment horizontal="center" vertical="center" wrapText="1"/>
    </xf>
    <xf numFmtId="0" fontId="49" fillId="24" borderId="22" xfId="0" applyFont="1" applyFill="1" applyBorder="1" applyAlignment="1">
      <alignment horizontal="center" vertical="center" wrapText="1"/>
    </xf>
    <xf numFmtId="9" fontId="49" fillId="24" borderId="22" xfId="65" applyFont="1" applyFill="1" applyBorder="1" applyAlignment="1">
      <alignment horizontal="center" vertical="center" wrapText="1"/>
    </xf>
    <xf numFmtId="3" fontId="48" fillId="25" borderId="22" xfId="0" applyNumberFormat="1" applyFont="1" applyFill="1" applyBorder="1" applyAlignment="1">
      <alignment horizontal="center" vertical="center" wrapText="1"/>
    </xf>
    <xf numFmtId="1" fontId="48" fillId="24" borderId="22" xfId="48" applyNumberFormat="1" applyFont="1" applyFill="1" applyBorder="1" applyAlignment="1">
      <alignment horizontal="center" vertical="center" wrapText="1"/>
    </xf>
    <xf numFmtId="0" fontId="49" fillId="24" borderId="73" xfId="60" applyFont="1" applyFill="1" applyBorder="1" applyAlignment="1" applyProtection="1">
      <alignment horizontal="center" vertical="center" wrapText="1"/>
      <protection hidden="1"/>
    </xf>
    <xf numFmtId="14" fontId="48" fillId="24" borderId="22" xfId="51" applyNumberFormat="1" applyFont="1" applyFill="1" applyBorder="1" applyAlignment="1">
      <alignment horizontal="center" vertical="center" wrapText="1"/>
    </xf>
    <xf numFmtId="0" fontId="48" fillId="25" borderId="22" xfId="60" applyFont="1" applyFill="1" applyBorder="1" applyAlignment="1" applyProtection="1">
      <alignment horizontal="center" vertical="center" wrapText="1"/>
      <protection hidden="1"/>
    </xf>
    <xf numFmtId="0" fontId="48" fillId="24" borderId="73" xfId="60" applyFont="1" applyFill="1" applyBorder="1" applyAlignment="1" applyProtection="1">
      <alignment horizontal="center" vertical="center" wrapText="1"/>
      <protection hidden="1"/>
    </xf>
    <xf numFmtId="0" fontId="48" fillId="24" borderId="67" xfId="0" applyFont="1" applyFill="1" applyBorder="1" applyAlignment="1">
      <alignment horizontal="center" vertical="center" wrapText="1"/>
    </xf>
    <xf numFmtId="0" fontId="48" fillId="24" borderId="41" xfId="60" applyFont="1" applyFill="1" applyBorder="1" applyAlignment="1" applyProtection="1">
      <alignment horizontal="center" vertical="center" wrapText="1"/>
      <protection hidden="1"/>
    </xf>
    <xf numFmtId="9" fontId="48" fillId="24" borderId="22" xfId="0" applyNumberFormat="1" applyFont="1" applyFill="1" applyBorder="1" applyAlignment="1">
      <alignment horizontal="center" vertical="center" wrapText="1"/>
    </xf>
    <xf numFmtId="9" fontId="48" fillId="25" borderId="22" xfId="60" applyNumberFormat="1" applyFont="1" applyFill="1" applyBorder="1" applyAlignment="1" applyProtection="1">
      <alignment horizontal="center" vertical="center" wrapText="1"/>
      <protection hidden="1"/>
    </xf>
    <xf numFmtId="9" fontId="48" fillId="24" borderId="22" xfId="65" applyFont="1" applyFill="1" applyBorder="1" applyAlignment="1">
      <alignment horizontal="center" vertical="center" wrapText="1"/>
    </xf>
    <xf numFmtId="0" fontId="48" fillId="24" borderId="23" xfId="0" applyFont="1" applyFill="1" applyBorder="1" applyAlignment="1">
      <alignment horizontal="center" vertical="center" wrapText="1"/>
    </xf>
    <xf numFmtId="9" fontId="48" fillId="24" borderId="25" xfId="0" applyNumberFormat="1" applyFont="1" applyFill="1" applyBorder="1" applyAlignment="1">
      <alignment horizontal="center" vertical="center" wrapText="1"/>
    </xf>
    <xf numFmtId="0" fontId="48" fillId="24" borderId="25" xfId="0" applyFont="1" applyFill="1" applyBorder="1" applyAlignment="1">
      <alignment horizontal="center" vertical="center" wrapText="1"/>
    </xf>
    <xf numFmtId="14" fontId="48" fillId="24" borderId="25" xfId="51" applyNumberFormat="1" applyFont="1" applyFill="1" applyBorder="1" applyAlignment="1">
      <alignment horizontal="center" vertical="center" wrapText="1"/>
    </xf>
    <xf numFmtId="9" fontId="48" fillId="24" borderId="25" xfId="65" applyFont="1" applyFill="1" applyBorder="1" applyAlignment="1">
      <alignment horizontal="center" vertical="center" wrapText="1"/>
    </xf>
    <xf numFmtId="0" fontId="49" fillId="24" borderId="74" xfId="60" applyFont="1" applyFill="1" applyBorder="1" applyAlignment="1" applyProtection="1">
      <alignment horizontal="center" vertical="center" wrapText="1"/>
      <protection hidden="1"/>
    </xf>
    <xf numFmtId="0" fontId="48" fillId="24" borderId="66" xfId="0" applyFont="1" applyFill="1" applyBorder="1" applyAlignment="1">
      <alignment horizontal="center" vertical="center" wrapText="1"/>
    </xf>
    <xf numFmtId="0" fontId="48" fillId="24" borderId="39" xfId="60" applyFont="1" applyFill="1" applyBorder="1" applyAlignment="1" applyProtection="1">
      <alignment horizontal="center" vertical="center" wrapText="1"/>
      <protection hidden="1"/>
    </xf>
    <xf numFmtId="0" fontId="48" fillId="24" borderId="40" xfId="60" applyFont="1" applyFill="1" applyBorder="1" applyAlignment="1" applyProtection="1">
      <alignment horizontal="center" vertical="center" wrapText="1"/>
      <protection hidden="1"/>
    </xf>
    <xf numFmtId="0" fontId="48" fillId="24" borderId="40" xfId="0" applyFont="1" applyFill="1" applyBorder="1" applyAlignment="1">
      <alignment horizontal="center" vertical="center" wrapText="1"/>
    </xf>
    <xf numFmtId="14" fontId="48" fillId="24" borderId="40" xfId="51" applyNumberFormat="1" applyFont="1" applyFill="1" applyBorder="1" applyAlignment="1">
      <alignment horizontal="center" vertical="center" wrapText="1"/>
    </xf>
    <xf numFmtId="9" fontId="48" fillId="25" borderId="40" xfId="60" applyNumberFormat="1" applyFont="1" applyFill="1" applyBorder="1" applyAlignment="1" applyProtection="1">
      <alignment horizontal="center" vertical="center" wrapText="1"/>
      <protection hidden="1"/>
    </xf>
    <xf numFmtId="1" fontId="48" fillId="25" borderId="40" xfId="60" applyNumberFormat="1" applyFont="1" applyFill="1" applyBorder="1" applyAlignment="1" applyProtection="1">
      <alignment horizontal="center" vertical="center" wrapText="1"/>
      <protection hidden="1"/>
    </xf>
    <xf numFmtId="0" fontId="48" fillId="24" borderId="66" xfId="60" applyFont="1" applyFill="1" applyBorder="1" applyAlignment="1" applyProtection="1">
      <alignment horizontal="center" vertical="center" wrapText="1"/>
      <protection hidden="1"/>
    </xf>
    <xf numFmtId="14" fontId="48" fillId="24" borderId="40" xfId="60" applyNumberFormat="1" applyFont="1" applyFill="1" applyBorder="1" applyAlignment="1" applyProtection="1">
      <alignment horizontal="center" vertical="center" wrapText="1"/>
      <protection hidden="1"/>
    </xf>
    <xf numFmtId="0" fontId="48" fillId="25" borderId="40" xfId="60" applyFont="1" applyFill="1" applyBorder="1" applyAlignment="1" applyProtection="1">
      <alignment horizontal="center" vertical="center" wrapText="1"/>
      <protection hidden="1"/>
    </xf>
    <xf numFmtId="14" fontId="48" fillId="24" borderId="25" xfId="60" applyNumberFormat="1" applyFont="1" applyFill="1" applyBorder="1" applyAlignment="1" applyProtection="1">
      <alignment horizontal="center" vertical="center" wrapText="1"/>
      <protection hidden="1"/>
    </xf>
    <xf numFmtId="1" fontId="48" fillId="24" borderId="25" xfId="48" applyNumberFormat="1" applyFont="1" applyFill="1" applyBorder="1" applyAlignment="1">
      <alignment horizontal="center" vertical="center" wrapText="1"/>
    </xf>
    <xf numFmtId="9" fontId="53" fillId="17" borderId="0" xfId="65" applyFont="1" applyFill="1" applyBorder="1" applyAlignment="1">
      <alignment horizontal="center" vertical="center" wrapText="1"/>
    </xf>
    <xf numFmtId="1" fontId="53" fillId="17" borderId="0" xfId="0" applyNumberFormat="1" applyFont="1" applyFill="1" applyBorder="1" applyAlignment="1">
      <alignment horizontal="center" vertical="center" wrapText="1"/>
    </xf>
    <xf numFmtId="167" fontId="53" fillId="17" borderId="0" xfId="0" applyNumberFormat="1" applyFont="1" applyFill="1" applyBorder="1" applyAlignment="1">
      <alignment horizontal="center" vertical="center" wrapText="1"/>
    </xf>
    <xf numFmtId="0" fontId="48" fillId="24" borderId="39" xfId="0" applyFont="1" applyFill="1" applyBorder="1" applyAlignment="1">
      <alignment horizontal="center" vertical="center" wrapText="1"/>
    </xf>
    <xf numFmtId="1" fontId="49" fillId="24" borderId="40" xfId="60" applyNumberFormat="1" applyFont="1" applyFill="1" applyBorder="1" applyAlignment="1" applyProtection="1">
      <alignment horizontal="center" vertical="center" wrapText="1"/>
      <protection hidden="1"/>
    </xf>
    <xf numFmtId="0" fontId="48" fillId="24" borderId="41" xfId="0" applyFont="1" applyFill="1" applyBorder="1" applyAlignment="1">
      <alignment horizontal="center" vertical="center" wrapText="1"/>
    </xf>
    <xf numFmtId="1" fontId="49" fillId="24" borderId="22" xfId="60" applyNumberFormat="1" applyFont="1" applyFill="1" applyBorder="1" applyAlignment="1" applyProtection="1">
      <alignment horizontal="center" vertical="center" wrapText="1"/>
      <protection hidden="1"/>
    </xf>
    <xf numFmtId="0" fontId="48" fillId="24" borderId="42" xfId="0" applyFont="1" applyFill="1" applyBorder="1" applyAlignment="1">
      <alignment horizontal="center" vertical="center" wrapText="1"/>
    </xf>
    <xf numFmtId="9" fontId="49" fillId="24" borderId="25" xfId="60" applyNumberFormat="1" applyFont="1" applyFill="1" applyBorder="1" applyAlignment="1" applyProtection="1">
      <alignment horizontal="center" vertical="center" wrapText="1"/>
      <protection hidden="1"/>
    </xf>
    <xf numFmtId="0" fontId="49" fillId="24" borderId="25" xfId="0" applyFont="1" applyFill="1" applyBorder="1" applyAlignment="1">
      <alignment horizontal="center" vertical="center" wrapText="1"/>
    </xf>
    <xf numFmtId="10" fontId="49" fillId="25" borderId="25" xfId="60" applyNumberFormat="1" applyFont="1" applyFill="1" applyBorder="1" applyAlignment="1" applyProtection="1">
      <alignment horizontal="center" vertical="center" wrapText="1"/>
      <protection hidden="1"/>
    </xf>
    <xf numFmtId="9" fontId="48" fillId="24" borderId="40" xfId="65" applyFont="1" applyFill="1" applyBorder="1" applyAlignment="1" applyProtection="1">
      <alignment horizontal="center" vertical="center" wrapText="1"/>
      <protection hidden="1"/>
    </xf>
    <xf numFmtId="167" fontId="48" fillId="24" borderId="40" xfId="60" applyNumberFormat="1" applyFont="1" applyFill="1" applyBorder="1" applyAlignment="1" applyProtection="1">
      <alignment horizontal="center" vertical="center" wrapText="1"/>
      <protection hidden="1"/>
    </xf>
    <xf numFmtId="0" fontId="48" fillId="24" borderId="72" xfId="60" applyFont="1" applyFill="1" applyBorder="1" applyAlignment="1" applyProtection="1">
      <alignment horizontal="center" vertical="center" wrapText="1"/>
      <protection hidden="1"/>
    </xf>
    <xf numFmtId="9" fontId="48" fillId="24" borderId="22" xfId="65" applyFont="1" applyFill="1" applyBorder="1" applyAlignment="1" applyProtection="1">
      <alignment horizontal="center" vertical="center" wrapText="1"/>
      <protection hidden="1"/>
    </xf>
    <xf numFmtId="0" fontId="75" fillId="24" borderId="73" xfId="60" applyFont="1" applyFill="1" applyBorder="1" applyAlignment="1" applyProtection="1">
      <alignment horizontal="center" vertical="center" wrapText="1"/>
      <protection hidden="1"/>
    </xf>
    <xf numFmtId="1" fontId="48" fillId="24" borderId="25" xfId="0" applyNumberFormat="1" applyFont="1" applyFill="1" applyBorder="1" applyAlignment="1">
      <alignment horizontal="center" vertical="center" wrapText="1"/>
    </xf>
    <xf numFmtId="1" fontId="49" fillId="24" borderId="25" xfId="60" applyNumberFormat="1" applyFont="1" applyFill="1" applyBorder="1" applyAlignment="1" applyProtection="1">
      <alignment horizontal="center" vertical="center" wrapText="1"/>
      <protection hidden="1"/>
    </xf>
    <xf numFmtId="0" fontId="71" fillId="25" borderId="75" xfId="60" applyFont="1" applyFill="1" applyBorder="1" applyAlignment="1" applyProtection="1">
      <alignment horizontal="center" vertical="center" wrapText="1"/>
      <protection hidden="1"/>
    </xf>
    <xf numFmtId="0" fontId="48" fillId="24" borderId="76" xfId="0" applyFont="1" applyFill="1" applyBorder="1" applyAlignment="1">
      <alignment horizontal="center" vertical="center" wrapText="1"/>
    </xf>
    <xf numFmtId="0" fontId="48" fillId="24" borderId="77" xfId="0" applyFont="1" applyFill="1" applyBorder="1" applyAlignment="1">
      <alignment horizontal="center" vertical="center" wrapText="1"/>
    </xf>
    <xf numFmtId="9" fontId="48" fillId="24" borderId="78" xfId="65" applyFont="1" applyFill="1" applyBorder="1" applyAlignment="1">
      <alignment horizontal="center" vertical="center" wrapText="1"/>
    </xf>
    <xf numFmtId="0" fontId="48" fillId="24" borderId="78" xfId="0" applyFont="1" applyFill="1" applyBorder="1" applyAlignment="1">
      <alignment horizontal="center" vertical="center" wrapText="1"/>
    </xf>
    <xf numFmtId="0" fontId="49" fillId="24" borderId="78" xfId="0" applyFont="1" applyFill="1" applyBorder="1" applyAlignment="1">
      <alignment horizontal="center" vertical="center" wrapText="1"/>
    </xf>
    <xf numFmtId="14" fontId="49" fillId="24" borderId="78" xfId="51" applyNumberFormat="1" applyFont="1" applyFill="1" applyBorder="1" applyAlignment="1">
      <alignment horizontal="center" vertical="center" wrapText="1"/>
    </xf>
    <xf numFmtId="167" fontId="49" fillId="24" borderId="78" xfId="60" applyNumberFormat="1" applyFont="1" applyFill="1" applyBorder="1" applyAlignment="1" applyProtection="1">
      <alignment horizontal="center" vertical="center" wrapText="1"/>
      <protection hidden="1"/>
    </xf>
    <xf numFmtId="0" fontId="49" fillId="24" borderId="79" xfId="60" applyFont="1" applyFill="1" applyBorder="1" applyAlignment="1" applyProtection="1">
      <alignment horizontal="center" vertical="center" wrapText="1"/>
      <protection hidden="1"/>
    </xf>
    <xf numFmtId="9" fontId="49" fillId="24" borderId="40" xfId="0" applyNumberFormat="1" applyFont="1" applyFill="1" applyBorder="1" applyAlignment="1">
      <alignment horizontal="center" vertical="center" wrapText="1"/>
    </xf>
    <xf numFmtId="9" fontId="75" fillId="25" borderId="40" xfId="60" applyNumberFormat="1" applyFont="1" applyFill="1" applyBorder="1" applyAlignment="1" applyProtection="1">
      <alignment horizontal="center" vertical="center" wrapText="1"/>
      <protection hidden="1"/>
    </xf>
    <xf numFmtId="9" fontId="75" fillId="25" borderId="22" xfId="60" applyNumberFormat="1" applyFont="1" applyFill="1" applyBorder="1" applyAlignment="1" applyProtection="1">
      <alignment horizontal="center" vertical="center" wrapText="1"/>
      <protection hidden="1"/>
    </xf>
    <xf numFmtId="1" fontId="48" fillId="24" borderId="22" xfId="0" applyNumberFormat="1" applyFont="1" applyFill="1" applyBorder="1" applyAlignment="1">
      <alignment horizontal="center" vertical="center" wrapText="1"/>
    </xf>
    <xf numFmtId="0" fontId="49" fillId="24" borderId="22" xfId="65" applyNumberFormat="1" applyFont="1" applyFill="1" applyBorder="1" applyAlignment="1" applyProtection="1">
      <alignment horizontal="center" vertical="center" wrapText="1"/>
      <protection hidden="1"/>
    </xf>
    <xf numFmtId="175" fontId="48" fillId="25" borderId="22" xfId="48" applyNumberFormat="1" applyFont="1" applyFill="1" applyBorder="1" applyAlignment="1" applyProtection="1">
      <alignment horizontal="center" vertical="center" wrapText="1"/>
      <protection hidden="1"/>
    </xf>
    <xf numFmtId="175" fontId="48" fillId="24" borderId="22" xfId="65" applyNumberFormat="1" applyFont="1" applyFill="1" applyBorder="1" applyAlignment="1" applyProtection="1">
      <alignment horizontal="center" vertical="center" wrapText="1"/>
      <protection hidden="1"/>
    </xf>
    <xf numFmtId="0" fontId="49" fillId="0" borderId="22" xfId="0" applyFont="1" applyBorder="1" applyAlignment="1">
      <alignment horizontal="center" vertical="center" wrapText="1"/>
    </xf>
    <xf numFmtId="0" fontId="49" fillId="24" borderId="67" xfId="60" applyFont="1" applyFill="1" applyBorder="1" applyAlignment="1" applyProtection="1">
      <alignment horizontal="center" vertical="center" wrapText="1"/>
      <protection hidden="1"/>
    </xf>
    <xf numFmtId="0" fontId="49" fillId="25" borderId="22" xfId="65" applyNumberFormat="1" applyFont="1" applyFill="1" applyBorder="1" applyAlignment="1" applyProtection="1">
      <alignment horizontal="center" vertical="center" wrapText="1"/>
      <protection hidden="1"/>
    </xf>
    <xf numFmtId="175" fontId="49" fillId="25" borderId="22" xfId="48" applyNumberFormat="1" applyFont="1" applyFill="1" applyBorder="1" applyAlignment="1" applyProtection="1">
      <alignment horizontal="center" vertical="center" wrapText="1"/>
      <protection hidden="1"/>
    </xf>
    <xf numFmtId="0" fontId="49" fillId="24" borderId="23" xfId="60" applyFont="1" applyFill="1" applyBorder="1" applyAlignment="1" applyProtection="1">
      <alignment horizontal="center" vertical="center" wrapText="1"/>
      <protection hidden="1"/>
    </xf>
    <xf numFmtId="1" fontId="49" fillId="24" borderId="25" xfId="48" applyNumberFormat="1" applyFont="1" applyFill="1" applyBorder="1" applyAlignment="1" applyProtection="1">
      <alignment horizontal="center" vertical="center" wrapText="1"/>
      <protection hidden="1"/>
    </xf>
    <xf numFmtId="9" fontId="75" fillId="25" borderId="25" xfId="60" applyNumberFormat="1" applyFont="1" applyFill="1" applyBorder="1" applyAlignment="1" applyProtection="1">
      <alignment horizontal="center" vertical="center" wrapText="1"/>
      <protection hidden="1"/>
    </xf>
    <xf numFmtId="0" fontId="49" fillId="24" borderId="80" xfId="60" applyFont="1" applyFill="1" applyBorder="1" applyAlignment="1" applyProtection="1">
      <alignment horizontal="center" vertical="center" wrapText="1"/>
      <protection hidden="1"/>
    </xf>
    <xf numFmtId="0" fontId="48" fillId="17" borderId="0" xfId="0" applyFont="1" applyFill="1" applyBorder="1" applyAlignment="1">
      <alignment horizontal="center" vertical="center" wrapText="1"/>
    </xf>
    <xf numFmtId="9" fontId="53" fillId="17" borderId="0" xfId="0" applyNumberFormat="1" applyFont="1" applyFill="1" applyBorder="1" applyAlignment="1">
      <alignment horizontal="center" vertical="center" wrapText="1"/>
    </xf>
    <xf numFmtId="174" fontId="53" fillId="17" borderId="0" xfId="0" applyNumberFormat="1" applyFont="1" applyFill="1" applyBorder="1" applyAlignment="1">
      <alignment horizontal="center" vertical="center" wrapText="1"/>
    </xf>
    <xf numFmtId="0" fontId="53" fillId="17" borderId="44" xfId="0" applyFont="1" applyFill="1" applyBorder="1" applyAlignment="1">
      <alignment horizontal="center" vertical="center" wrapText="1"/>
    </xf>
    <xf numFmtId="0" fontId="49" fillId="0" borderId="39" xfId="0" applyFont="1" applyBorder="1" applyAlignment="1">
      <alignment horizontal="center" vertical="center" wrapText="1"/>
    </xf>
    <xf numFmtId="0" fontId="49" fillId="0" borderId="40" xfId="0" applyFont="1" applyBorder="1" applyAlignment="1">
      <alignment horizontal="center" vertical="center" wrapText="1"/>
    </xf>
    <xf numFmtId="1" fontId="48" fillId="0" borderId="40" xfId="48" applyNumberFormat="1" applyFont="1" applyFill="1" applyBorder="1" applyAlignment="1">
      <alignment horizontal="center" vertical="center" wrapText="1"/>
    </xf>
    <xf numFmtId="0" fontId="49" fillId="24" borderId="81" xfId="60" applyFont="1" applyFill="1" applyBorder="1" applyAlignment="1" applyProtection="1">
      <alignment horizontal="center" vertical="center" wrapText="1"/>
      <protection hidden="1"/>
    </xf>
    <xf numFmtId="0" fontId="48" fillId="0" borderId="22" xfId="0" applyNumberFormat="1" applyFont="1" applyBorder="1" applyAlignment="1">
      <alignment horizontal="center" vertical="center" wrapText="1"/>
    </xf>
    <xf numFmtId="0" fontId="48" fillId="0" borderId="22" xfId="0" applyFont="1" applyFill="1" applyBorder="1" applyAlignment="1">
      <alignment horizontal="center" vertical="center" wrapText="1"/>
    </xf>
    <xf numFmtId="1" fontId="48" fillId="0" borderId="22" xfId="48" applyNumberFormat="1" applyFont="1" applyFill="1" applyBorder="1" applyAlignment="1">
      <alignment horizontal="center" vertical="center" wrapText="1"/>
    </xf>
    <xf numFmtId="44" fontId="49" fillId="24" borderId="73" xfId="55" applyFont="1" applyFill="1" applyBorder="1" applyAlignment="1" applyProtection="1">
      <alignment horizontal="center" vertical="center" wrapText="1"/>
      <protection hidden="1"/>
    </xf>
    <xf numFmtId="0" fontId="48" fillId="0" borderId="25" xfId="0" applyNumberFormat="1" applyFont="1" applyBorder="1" applyAlignment="1">
      <alignment horizontal="center" vertical="center" wrapText="1"/>
    </xf>
    <xf numFmtId="1" fontId="48" fillId="0" borderId="25" xfId="48" applyNumberFormat="1" applyFont="1" applyFill="1" applyBorder="1" applyAlignment="1">
      <alignment horizontal="center" vertical="center" wrapText="1"/>
    </xf>
    <xf numFmtId="3" fontId="53" fillId="17" borderId="0" xfId="0" applyNumberFormat="1" applyFont="1" applyFill="1" applyBorder="1" applyAlignment="1">
      <alignment horizontal="center" vertical="center" wrapText="1"/>
    </xf>
    <xf numFmtId="165" fontId="53" fillId="17" borderId="0" xfId="0" applyNumberFormat="1" applyFont="1" applyFill="1" applyBorder="1" applyAlignment="1">
      <alignment horizontal="center" vertical="center" wrapText="1"/>
    </xf>
    <xf numFmtId="1" fontId="48" fillId="0" borderId="40" xfId="48" applyNumberFormat="1" applyFont="1" applyBorder="1" applyAlignment="1">
      <alignment horizontal="center" vertical="center" wrapText="1"/>
    </xf>
    <xf numFmtId="9" fontId="49" fillId="0" borderId="22" xfId="0" applyNumberFormat="1" applyFont="1" applyBorder="1" applyAlignment="1">
      <alignment horizontal="center" vertical="center" wrapText="1"/>
    </xf>
    <xf numFmtId="9" fontId="49" fillId="25" borderId="22" xfId="60" applyNumberFormat="1" applyFont="1" applyFill="1" applyBorder="1" applyAlignment="1" applyProtection="1">
      <alignment horizontal="center" vertical="center" wrapText="1"/>
      <protection hidden="1"/>
    </xf>
    <xf numFmtId="1" fontId="48" fillId="0" borderId="22" xfId="65" applyNumberFormat="1" applyFont="1" applyBorder="1" applyAlignment="1">
      <alignment horizontal="center" vertical="center" wrapText="1"/>
    </xf>
    <xf numFmtId="1" fontId="48" fillId="0" borderId="22" xfId="48" applyNumberFormat="1" applyFont="1" applyBorder="1" applyAlignment="1">
      <alignment horizontal="center" vertical="center" wrapText="1"/>
    </xf>
    <xf numFmtId="0" fontId="49" fillId="24" borderId="23" xfId="0" applyFont="1" applyFill="1" applyBorder="1" applyAlignment="1">
      <alignment horizontal="center" vertical="center" wrapText="1"/>
    </xf>
    <xf numFmtId="9" fontId="49" fillId="25" borderId="25" xfId="60" applyNumberFormat="1" applyFont="1" applyFill="1" applyBorder="1" applyAlignment="1" applyProtection="1">
      <alignment horizontal="center" vertical="center" wrapText="1"/>
      <protection hidden="1"/>
    </xf>
    <xf numFmtId="14" fontId="49" fillId="24" borderId="40" xfId="60" applyNumberFormat="1" applyFont="1" applyFill="1" applyBorder="1" applyAlignment="1" applyProtection="1">
      <alignment horizontal="center" vertical="center" wrapText="1"/>
      <protection hidden="1"/>
    </xf>
    <xf numFmtId="3" fontId="49" fillId="25" borderId="40" xfId="0" applyNumberFormat="1" applyFont="1" applyFill="1" applyBorder="1" applyAlignment="1">
      <alignment horizontal="center" vertical="center" wrapText="1"/>
    </xf>
    <xf numFmtId="14" fontId="49" fillId="24" borderId="22" xfId="60" applyNumberFormat="1" applyFont="1" applyFill="1" applyBorder="1" applyAlignment="1" applyProtection="1">
      <alignment horizontal="center" vertical="center" wrapText="1"/>
      <protection hidden="1"/>
    </xf>
    <xf numFmtId="9" fontId="49" fillId="25" borderId="22" xfId="65" applyFont="1" applyFill="1" applyBorder="1" applyAlignment="1" applyProtection="1">
      <alignment horizontal="center" vertical="center" wrapText="1"/>
      <protection hidden="1"/>
    </xf>
    <xf numFmtId="9" fontId="48" fillId="0" borderId="22" xfId="65" applyFont="1" applyBorder="1" applyAlignment="1">
      <alignment horizontal="center" vertical="center" wrapText="1"/>
    </xf>
    <xf numFmtId="0" fontId="49" fillId="0" borderId="25" xfId="0" applyFont="1" applyBorder="1" applyAlignment="1">
      <alignment horizontal="center" vertical="center" wrapText="1"/>
    </xf>
    <xf numFmtId="0" fontId="49" fillId="24" borderId="22" xfId="0" applyNumberFormat="1" applyFont="1" applyFill="1" applyBorder="1" applyAlignment="1">
      <alignment horizontal="center" vertical="center" wrapText="1"/>
    </xf>
    <xf numFmtId="0" fontId="49" fillId="25" borderId="22" xfId="60" applyNumberFormat="1" applyFont="1" applyFill="1" applyBorder="1" applyAlignment="1" applyProtection="1">
      <alignment horizontal="center" vertical="center" wrapText="1"/>
      <protection hidden="1"/>
    </xf>
    <xf numFmtId="0" fontId="49" fillId="24" borderId="22" xfId="60" applyNumberFormat="1" applyFont="1" applyFill="1" applyBorder="1" applyAlignment="1" applyProtection="1">
      <alignment horizontal="center" vertical="center" wrapText="1"/>
      <protection hidden="1"/>
    </xf>
    <xf numFmtId="0" fontId="76" fillId="25" borderId="22" xfId="60" applyFont="1" applyFill="1" applyBorder="1" applyAlignment="1" applyProtection="1">
      <alignment horizontal="center" vertical="center" wrapText="1"/>
      <protection hidden="1"/>
    </xf>
    <xf numFmtId="0" fontId="76" fillId="24" borderId="73" xfId="60" applyFont="1" applyFill="1" applyBorder="1" applyAlignment="1" applyProtection="1">
      <alignment horizontal="center" vertical="center" wrapText="1"/>
      <protection hidden="1"/>
    </xf>
    <xf numFmtId="175" fontId="49" fillId="24" borderId="22" xfId="48" applyNumberFormat="1" applyFont="1" applyFill="1" applyBorder="1" applyAlignment="1" applyProtection="1">
      <alignment horizontal="center" vertical="center" wrapText="1"/>
      <protection hidden="1"/>
    </xf>
    <xf numFmtId="0" fontId="48" fillId="24" borderId="22" xfId="60" applyFont="1" applyFill="1" applyBorder="1" applyAlignment="1" applyProtection="1">
      <alignment horizontal="center" vertical="center" wrapText="1"/>
      <protection hidden="1"/>
    </xf>
    <xf numFmtId="14" fontId="49" fillId="24" borderId="25" xfId="60" applyNumberFormat="1" applyFont="1" applyFill="1" applyBorder="1" applyAlignment="1" applyProtection="1">
      <alignment horizontal="center" vertical="center" wrapText="1"/>
      <protection hidden="1"/>
    </xf>
    <xf numFmtId="1" fontId="48" fillId="0" borderId="25" xfId="48" applyNumberFormat="1" applyFont="1" applyBorder="1" applyAlignment="1">
      <alignment horizontal="center" vertical="center" wrapText="1"/>
    </xf>
    <xf numFmtId="9" fontId="53" fillId="17" borderId="15" xfId="65" applyFont="1" applyFill="1" applyBorder="1" applyAlignment="1">
      <alignment horizontal="center" vertical="center" wrapText="1"/>
    </xf>
    <xf numFmtId="9" fontId="34" fillId="18" borderId="15" xfId="65" applyFont="1" applyFill="1" applyBorder="1" applyAlignment="1">
      <alignment horizontal="center" vertical="center" wrapText="1"/>
    </xf>
    <xf numFmtId="0" fontId="48" fillId="10" borderId="14" xfId="0" applyFont="1" applyFill="1" applyBorder="1" applyAlignment="1">
      <alignment horizontal="center" vertical="center" wrapText="1"/>
    </xf>
    <xf numFmtId="0" fontId="53" fillId="10" borderId="15" xfId="0" applyFont="1" applyFill="1" applyBorder="1" applyAlignment="1">
      <alignment horizontal="center" vertical="center" wrapText="1"/>
    </xf>
    <xf numFmtId="0" fontId="48" fillId="10" borderId="15" xfId="0" applyFont="1" applyFill="1" applyBorder="1" applyAlignment="1">
      <alignment horizontal="center" vertical="center" wrapText="1"/>
    </xf>
    <xf numFmtId="1" fontId="48" fillId="10" borderId="15" xfId="48" applyNumberFormat="1" applyFont="1" applyFill="1" applyBorder="1" applyAlignment="1">
      <alignment horizontal="center" vertical="center" wrapText="1"/>
    </xf>
    <xf numFmtId="9" fontId="48" fillId="10" borderId="15" xfId="0" applyNumberFormat="1" applyFont="1" applyFill="1" applyBorder="1" applyAlignment="1">
      <alignment horizontal="center" vertical="center" wrapText="1"/>
    </xf>
    <xf numFmtId="166" fontId="48" fillId="10" borderId="15" xfId="0" applyNumberFormat="1" applyFont="1" applyFill="1" applyBorder="1" applyAlignment="1">
      <alignment horizontal="center" vertical="center" wrapText="1"/>
    </xf>
    <xf numFmtId="1" fontId="48" fillId="10" borderId="15" xfId="0" applyNumberFormat="1" applyFont="1" applyFill="1" applyBorder="1" applyAlignment="1">
      <alignment horizontal="center" vertical="center" wrapText="1"/>
    </xf>
    <xf numFmtId="165" fontId="53" fillId="10" borderId="15" xfId="0" applyNumberFormat="1" applyFont="1" applyFill="1" applyBorder="1" applyAlignment="1">
      <alignment horizontal="center" vertical="center" wrapText="1"/>
    </xf>
    <xf numFmtId="0" fontId="48" fillId="10" borderId="70" xfId="0" applyFont="1" applyFill="1" applyBorder="1" applyAlignment="1">
      <alignment horizontal="center" vertical="center" wrapText="1"/>
    </xf>
    <xf numFmtId="9" fontId="34" fillId="19" borderId="22" xfId="65" applyFont="1" applyFill="1" applyBorder="1" applyAlignment="1">
      <alignment horizontal="center" vertical="center"/>
    </xf>
    <xf numFmtId="9" fontId="53" fillId="17" borderId="45" xfId="0" applyNumberFormat="1" applyFont="1" applyFill="1" applyBorder="1" applyAlignment="1">
      <alignment horizontal="center" vertical="center"/>
    </xf>
    <xf numFmtId="44" fontId="49" fillId="24" borderId="82" xfId="55" applyFont="1" applyFill="1" applyBorder="1" applyAlignment="1" applyProtection="1">
      <alignment vertical="center" wrapText="1"/>
      <protection hidden="1"/>
    </xf>
    <xf numFmtId="44" fontId="49" fillId="24" borderId="83" xfId="55" applyFont="1" applyFill="1" applyBorder="1" applyAlignment="1" applyProtection="1">
      <alignment vertical="center" wrapText="1"/>
      <protection hidden="1"/>
    </xf>
    <xf numFmtId="1" fontId="48" fillId="25" borderId="22" xfId="48" applyNumberFormat="1" applyFont="1" applyFill="1" applyBorder="1" applyAlignment="1">
      <alignment horizontal="center" vertical="center" wrapText="1"/>
    </xf>
    <xf numFmtId="1" fontId="48" fillId="24" borderId="58" xfId="65" applyNumberFormat="1" applyFont="1" applyFill="1" applyBorder="1" applyAlignment="1">
      <alignment horizontal="center" vertical="center" wrapText="1"/>
    </xf>
    <xf numFmtId="175" fontId="34" fillId="26" borderId="41" xfId="48" applyNumberFormat="1" applyFont="1" applyFill="1" applyBorder="1" applyAlignment="1">
      <alignment horizontal="center" vertical="center"/>
    </xf>
    <xf numFmtId="1" fontId="34" fillId="26" borderId="22" xfId="0" applyNumberFormat="1" applyFont="1" applyFill="1" applyBorder="1" applyAlignment="1">
      <alignment horizontal="center" vertical="center"/>
    </xf>
    <xf numFmtId="0" fontId="0" fillId="0" borderId="0" xfId="0" applyAlignment="1">
      <alignment horizontal="center" vertical="center"/>
    </xf>
    <xf numFmtId="0" fontId="39" fillId="25" borderId="25" xfId="60" applyFont="1" applyFill="1" applyBorder="1" applyAlignment="1" applyProtection="1">
      <alignment horizontal="center" vertical="center" wrapText="1"/>
      <protection hidden="1"/>
    </xf>
    <xf numFmtId="0" fontId="17" fillId="0" borderId="0" xfId="0" applyFont="1" applyBorder="1" applyAlignment="1" applyProtection="1">
      <alignment horizontal="center" vertical="center" wrapText="1"/>
      <protection hidden="1"/>
    </xf>
    <xf numFmtId="0" fontId="6" fillId="18" borderId="84" xfId="0" applyFont="1" applyFill="1" applyBorder="1" applyAlignment="1" applyProtection="1">
      <alignment horizontal="center" vertical="center" wrapText="1"/>
      <protection hidden="1"/>
    </xf>
    <xf numFmtId="0" fontId="7" fillId="18" borderId="0" xfId="0" applyFont="1" applyFill="1" applyBorder="1" applyAlignment="1" applyProtection="1">
      <alignment horizontal="center" vertical="center" wrapText="1"/>
      <protection hidden="1"/>
    </xf>
    <xf numFmtId="0" fontId="7" fillId="18" borderId="15" xfId="0" applyFont="1" applyFill="1" applyBorder="1" applyAlignment="1" applyProtection="1">
      <alignment horizontal="center" vertical="center" wrapText="1"/>
      <protection hidden="1"/>
    </xf>
    <xf numFmtId="0" fontId="15" fillId="17" borderId="49" xfId="0" applyFont="1" applyFill="1" applyBorder="1" applyAlignment="1">
      <alignment horizontal="center" vertical="center" wrapText="1"/>
    </xf>
    <xf numFmtId="0" fontId="7" fillId="18" borderId="0" xfId="0" applyFont="1" applyFill="1" applyBorder="1" applyAlignment="1">
      <alignment horizontal="center" vertical="center" wrapText="1"/>
    </xf>
    <xf numFmtId="0" fontId="7" fillId="18" borderId="15"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8" fillId="0" borderId="0" xfId="0" applyFont="1" applyAlignment="1">
      <alignment horizontal="center" vertical="center"/>
    </xf>
    <xf numFmtId="49" fontId="8" fillId="0" borderId="0" xfId="0" applyNumberFormat="1" applyFont="1" applyAlignment="1">
      <alignment horizontal="center" vertical="center"/>
    </xf>
    <xf numFmtId="0" fontId="5" fillId="0" borderId="0" xfId="0" applyFont="1" applyBorder="1" applyAlignment="1" applyProtection="1">
      <alignment horizontal="center" vertical="center"/>
      <protection hidden="1"/>
    </xf>
    <xf numFmtId="0" fontId="5" fillId="0" borderId="0" xfId="0" applyFont="1" applyBorder="1" applyAlignment="1">
      <alignment horizontal="center" vertical="center"/>
    </xf>
    <xf numFmtId="0" fontId="6" fillId="18" borderId="84" xfId="0" applyFont="1" applyFill="1" applyBorder="1" applyAlignment="1">
      <alignment horizontal="center" vertical="center" wrapText="1"/>
    </xf>
    <xf numFmtId="0" fontId="8" fillId="0" borderId="0" xfId="0" applyFont="1" applyAlignment="1">
      <alignment/>
    </xf>
    <xf numFmtId="49" fontId="8" fillId="0" borderId="0" xfId="0" applyNumberFormat="1" applyFont="1" applyAlignment="1">
      <alignment/>
    </xf>
    <xf numFmtId="0" fontId="5" fillId="17" borderId="44" xfId="0" applyFont="1" applyFill="1" applyBorder="1" applyAlignment="1" applyProtection="1">
      <alignment horizontal="center" vertical="center" wrapText="1"/>
      <protection hidden="1"/>
    </xf>
    <xf numFmtId="0" fontId="10" fillId="17" borderId="45" xfId="0" applyFont="1" applyFill="1" applyBorder="1" applyAlignment="1" applyProtection="1">
      <alignment horizontal="center" vertical="center" wrapText="1"/>
      <protection hidden="1"/>
    </xf>
    <xf numFmtId="0" fontId="10" fillId="17" borderId="45" xfId="0" applyFont="1" applyFill="1" applyBorder="1" applyAlignment="1">
      <alignment horizontal="center" vertical="center" wrapText="1"/>
    </xf>
    <xf numFmtId="49" fontId="8" fillId="0" borderId="0" xfId="0" applyNumberFormat="1" applyFont="1" applyBorder="1" applyAlignment="1">
      <alignment horizontal="center" vertical="center" wrapText="1"/>
    </xf>
    <xf numFmtId="0" fontId="5" fillId="11" borderId="44" xfId="0" applyFont="1" applyFill="1" applyBorder="1" applyAlignment="1" applyProtection="1">
      <alignment horizontal="center" vertical="center" wrapText="1"/>
      <protection hidden="1"/>
    </xf>
    <xf numFmtId="0" fontId="10" fillId="11" borderId="45" xfId="0" applyFont="1" applyFill="1" applyBorder="1" applyAlignment="1" applyProtection="1">
      <alignment horizontal="center" vertical="center" wrapText="1"/>
      <protection hidden="1"/>
    </xf>
    <xf numFmtId="0" fontId="10" fillId="11" borderId="45" xfId="0" applyFont="1" applyFill="1" applyBorder="1" applyAlignment="1">
      <alignment horizontal="center" vertical="center" wrapText="1"/>
    </xf>
    <xf numFmtId="0" fontId="17" fillId="0" borderId="0" xfId="0" applyFont="1" applyBorder="1" applyAlignment="1">
      <alignment horizontal="center" vertical="center" wrapText="1"/>
    </xf>
    <xf numFmtId="0" fontId="8" fillId="0" borderId="0" xfId="0" applyFont="1" applyAlignment="1" applyProtection="1">
      <alignment/>
      <protection hidden="1"/>
    </xf>
    <xf numFmtId="0" fontId="12" fillId="18" borderId="63" xfId="60" applyFont="1" applyFill="1" applyBorder="1" applyAlignment="1" applyProtection="1">
      <alignment horizontal="center" vertical="center" wrapText="1"/>
      <protection hidden="1"/>
    </xf>
    <xf numFmtId="0" fontId="12" fillId="18" borderId="45" xfId="60" applyFont="1" applyFill="1" applyBorder="1" applyAlignment="1" applyProtection="1">
      <alignment horizontal="center" vertical="center" wrapText="1"/>
      <protection hidden="1"/>
    </xf>
    <xf numFmtId="0" fontId="26" fillId="26" borderId="64" xfId="60" applyFont="1" applyFill="1" applyBorder="1" applyAlignment="1" applyProtection="1">
      <alignment horizontal="center" vertical="center" wrapText="1"/>
      <protection hidden="1"/>
    </xf>
    <xf numFmtId="0" fontId="26" fillId="26" borderId="85" xfId="60" applyFont="1" applyFill="1" applyBorder="1" applyAlignment="1" applyProtection="1">
      <alignment horizontal="center" vertical="center" wrapText="1"/>
      <protection hidden="1"/>
    </xf>
    <xf numFmtId="0" fontId="13" fillId="11" borderId="63" xfId="60" applyFont="1" applyFill="1" applyBorder="1" applyAlignment="1" applyProtection="1">
      <alignment horizontal="center" vertical="center" wrapText="1"/>
      <protection hidden="1"/>
    </xf>
    <xf numFmtId="0" fontId="13" fillId="18" borderId="63" xfId="60" applyFont="1" applyFill="1" applyBorder="1" applyAlignment="1" applyProtection="1">
      <alignment horizontal="center" vertical="center" wrapText="1"/>
      <protection hidden="1"/>
    </xf>
    <xf numFmtId="0" fontId="26" fillId="13" borderId="63" xfId="60" applyFont="1" applyFill="1" applyBorder="1" applyAlignment="1" applyProtection="1">
      <alignment horizontal="center" vertical="center" wrapText="1"/>
      <protection hidden="1"/>
    </xf>
    <xf numFmtId="0" fontId="26" fillId="28" borderId="63" xfId="60" applyFont="1" applyFill="1" applyBorder="1" applyAlignment="1" applyProtection="1">
      <alignment horizontal="center" vertical="center" wrapText="1"/>
      <protection hidden="1"/>
    </xf>
    <xf numFmtId="0" fontId="11" fillId="0" borderId="75" xfId="60" applyFont="1" applyFill="1" applyBorder="1" applyAlignment="1" applyProtection="1">
      <alignment horizontal="center" vertical="center" wrapText="1"/>
      <protection hidden="1"/>
    </xf>
    <xf numFmtId="0" fontId="11" fillId="0" borderId="47" xfId="60" applyFont="1" applyFill="1" applyBorder="1" applyAlignment="1" applyProtection="1">
      <alignment horizontal="center" vertical="center" wrapText="1"/>
      <protection hidden="1"/>
    </xf>
    <xf numFmtId="0" fontId="11" fillId="0" borderId="86" xfId="60" applyFont="1" applyFill="1" applyBorder="1" applyAlignment="1" applyProtection="1">
      <alignment horizontal="center" vertical="center" wrapText="1"/>
      <protection hidden="1"/>
    </xf>
    <xf numFmtId="0" fontId="11" fillId="16" borderId="84" xfId="60" applyFont="1" applyFill="1" applyBorder="1" applyAlignment="1" applyProtection="1">
      <alignment horizontal="center" vertical="center" wrapText="1"/>
      <protection hidden="1"/>
    </xf>
    <xf numFmtId="9" fontId="11" fillId="16" borderId="87" xfId="60" applyNumberFormat="1" applyFont="1" applyFill="1" applyBorder="1" applyAlignment="1" applyProtection="1">
      <alignment horizontal="center" vertical="center" wrapText="1"/>
      <protection hidden="1"/>
    </xf>
    <xf numFmtId="0" fontId="11" fillId="16" borderId="87" xfId="60" applyFont="1" applyFill="1" applyBorder="1" applyAlignment="1" applyProtection="1">
      <alignment horizontal="center" vertical="center" wrapText="1"/>
      <protection hidden="1"/>
    </xf>
    <xf numFmtId="0" fontId="11" fillId="0" borderId="87" xfId="60" applyFont="1" applyFill="1" applyBorder="1" applyAlignment="1" applyProtection="1">
      <alignment horizontal="center" vertical="center" wrapText="1"/>
      <protection hidden="1"/>
    </xf>
    <xf numFmtId="9" fontId="11" fillId="0" borderId="88" xfId="65" applyFont="1" applyFill="1" applyBorder="1" applyAlignment="1" applyProtection="1">
      <alignment horizontal="center" vertical="center" wrapText="1"/>
      <protection hidden="1"/>
    </xf>
    <xf numFmtId="0" fontId="11" fillId="0" borderId="88" xfId="60" applyFont="1" applyFill="1" applyBorder="1" applyAlignment="1" applyProtection="1">
      <alignment horizontal="center" vertical="center" wrapText="1"/>
      <protection hidden="1"/>
    </xf>
    <xf numFmtId="14" fontId="11" fillId="0" borderId="88" xfId="60" applyNumberFormat="1" applyFont="1" applyFill="1" applyBorder="1" applyAlignment="1" applyProtection="1">
      <alignment horizontal="center" vertical="center" wrapText="1"/>
      <protection hidden="1"/>
    </xf>
    <xf numFmtId="0" fontId="16" fillId="0" borderId="88" xfId="60" applyFont="1" applyFill="1" applyBorder="1" applyAlignment="1" applyProtection="1">
      <alignment horizontal="center" vertical="center" wrapText="1"/>
      <protection hidden="1"/>
    </xf>
    <xf numFmtId="167" fontId="11" fillId="24" borderId="89" xfId="60" applyNumberFormat="1" applyFont="1" applyFill="1" applyBorder="1" applyAlignment="1" applyProtection="1">
      <alignment horizontal="center" vertical="center" wrapText="1"/>
      <protection hidden="1"/>
    </xf>
    <xf numFmtId="0" fontId="11" fillId="24" borderId="88" xfId="60" applyFont="1" applyFill="1" applyBorder="1" applyAlignment="1" applyProtection="1">
      <alignment horizontal="center" vertical="center" wrapText="1"/>
      <protection hidden="1"/>
    </xf>
    <xf numFmtId="0" fontId="77" fillId="26" borderId="89" xfId="60" applyFont="1" applyFill="1" applyBorder="1" applyAlignment="1" applyProtection="1">
      <alignment horizontal="center" vertical="center" wrapText="1"/>
      <protection hidden="1"/>
    </xf>
    <xf numFmtId="0" fontId="77" fillId="11" borderId="89" xfId="60" applyNumberFormat="1" applyFont="1" applyFill="1" applyBorder="1" applyAlignment="1" applyProtection="1">
      <alignment horizontal="center" vertical="center" wrapText="1"/>
      <protection hidden="1"/>
    </xf>
    <xf numFmtId="0" fontId="77" fillId="11" borderId="88" xfId="60" applyNumberFormat="1" applyFont="1" applyFill="1" applyBorder="1" applyAlignment="1" applyProtection="1">
      <alignment horizontal="center" vertical="center" wrapText="1"/>
      <protection hidden="1"/>
    </xf>
    <xf numFmtId="0" fontId="77" fillId="18" borderId="62" xfId="0" applyNumberFormat="1" applyFont="1" applyFill="1" applyBorder="1" applyAlignment="1">
      <alignment horizontal="center" vertical="center" wrapText="1"/>
    </xf>
    <xf numFmtId="0" fontId="77" fillId="13" borderId="62" xfId="0" applyNumberFormat="1" applyFont="1" applyFill="1" applyBorder="1" applyAlignment="1">
      <alignment horizontal="center" vertical="center" wrapText="1"/>
    </xf>
    <xf numFmtId="0" fontId="77" fillId="28" borderId="47" xfId="65" applyNumberFormat="1" applyFont="1" applyFill="1" applyBorder="1" applyAlignment="1">
      <alignment horizontal="center" vertical="center" wrapText="1"/>
    </xf>
    <xf numFmtId="0" fontId="77" fillId="28" borderId="45" xfId="65" applyNumberFormat="1" applyFont="1" applyFill="1" applyBorder="1" applyAlignment="1">
      <alignment horizontal="center" vertical="center" wrapText="1"/>
    </xf>
    <xf numFmtId="9" fontId="77" fillId="26" borderId="12" xfId="65" applyFont="1" applyFill="1" applyBorder="1" applyAlignment="1" applyProtection="1">
      <alignment horizontal="center" vertical="center"/>
      <protection hidden="1"/>
    </xf>
    <xf numFmtId="0" fontId="77" fillId="26" borderId="12" xfId="0" applyFont="1" applyFill="1" applyBorder="1" applyAlignment="1" applyProtection="1">
      <alignment horizontal="center" vertical="center"/>
      <protection hidden="1"/>
    </xf>
    <xf numFmtId="0" fontId="77" fillId="26" borderId="12" xfId="0" applyFont="1" applyFill="1" applyBorder="1" applyAlignment="1" applyProtection="1">
      <alignment horizontal="center" vertical="center" wrapText="1"/>
      <protection hidden="1"/>
    </xf>
    <xf numFmtId="0" fontId="16" fillId="11" borderId="63" xfId="0" applyFont="1" applyFill="1" applyBorder="1" applyAlignment="1">
      <alignment horizontal="center" vertical="center" wrapText="1"/>
    </xf>
    <xf numFmtId="9" fontId="16" fillId="11" borderId="63" xfId="65" applyFont="1" applyFill="1" applyBorder="1" applyAlignment="1">
      <alignment horizontal="center" vertical="center" wrapText="1"/>
    </xf>
    <xf numFmtId="44" fontId="27" fillId="11" borderId="63" xfId="55" applyFont="1" applyFill="1" applyBorder="1" applyAlignment="1">
      <alignment horizontal="center" vertical="center" wrapText="1"/>
    </xf>
    <xf numFmtId="0" fontId="27" fillId="11" borderId="63" xfId="0" applyFont="1" applyFill="1" applyBorder="1" applyAlignment="1">
      <alignment horizontal="center" vertical="center" wrapText="1"/>
    </xf>
    <xf numFmtId="0" fontId="18" fillId="11" borderId="63" xfId="0" applyFont="1" applyFill="1" applyBorder="1" applyAlignment="1">
      <alignment horizontal="center" vertical="center" wrapText="1"/>
    </xf>
    <xf numFmtId="0" fontId="16" fillId="18" borderId="63" xfId="0" applyFont="1" applyFill="1" applyBorder="1" applyAlignment="1">
      <alignment horizontal="center" vertical="center" wrapText="1"/>
    </xf>
    <xf numFmtId="9" fontId="16" fillId="18" borderId="63" xfId="65" applyFont="1" applyFill="1" applyBorder="1" applyAlignment="1">
      <alignment horizontal="center" vertical="center" wrapText="1"/>
    </xf>
    <xf numFmtId="44" fontId="27" fillId="18" borderId="63" xfId="55" applyFont="1" applyFill="1" applyBorder="1" applyAlignment="1">
      <alignment horizontal="center" vertical="center" wrapText="1"/>
    </xf>
    <xf numFmtId="0" fontId="27" fillId="18" borderId="63" xfId="0" applyFont="1" applyFill="1" applyBorder="1" applyAlignment="1">
      <alignment horizontal="center" vertical="center" wrapText="1"/>
    </xf>
    <xf numFmtId="0" fontId="18" fillId="18" borderId="63" xfId="0" applyFont="1" applyFill="1" applyBorder="1" applyAlignment="1">
      <alignment horizontal="center" vertical="center" wrapText="1"/>
    </xf>
    <xf numFmtId="0" fontId="12" fillId="13" borderId="63" xfId="0" applyFont="1" applyFill="1" applyBorder="1" applyAlignment="1">
      <alignment horizontal="center" vertical="center" wrapText="1"/>
    </xf>
    <xf numFmtId="9" fontId="12" fillId="13" borderId="63" xfId="65" applyFont="1" applyFill="1" applyBorder="1" applyAlignment="1">
      <alignment horizontal="center" vertical="center" wrapText="1"/>
    </xf>
    <xf numFmtId="44" fontId="25" fillId="13" borderId="63" xfId="55" applyFont="1" applyFill="1" applyBorder="1" applyAlignment="1">
      <alignment horizontal="center" vertical="center" wrapText="1"/>
    </xf>
    <xf numFmtId="0" fontId="25" fillId="13" borderId="63" xfId="0" applyFont="1" applyFill="1" applyBorder="1" applyAlignment="1">
      <alignment horizontal="center" vertical="center" wrapText="1"/>
    </xf>
    <xf numFmtId="0" fontId="78" fillId="13" borderId="63" xfId="0" applyFont="1" applyFill="1" applyBorder="1" applyAlignment="1">
      <alignment horizontal="center" vertical="center" wrapText="1"/>
    </xf>
    <xf numFmtId="0" fontId="12" fillId="28" borderId="63" xfId="0" applyFont="1" applyFill="1" applyBorder="1" applyAlignment="1">
      <alignment horizontal="center" vertical="center" wrapText="1"/>
    </xf>
    <xf numFmtId="9" fontId="12" fillId="28" borderId="63" xfId="65" applyFont="1" applyFill="1" applyBorder="1" applyAlignment="1">
      <alignment horizontal="center" vertical="center" wrapText="1"/>
    </xf>
    <xf numFmtId="44" fontId="25" fillId="28" borderId="63" xfId="55" applyFont="1" applyFill="1" applyBorder="1" applyAlignment="1">
      <alignment horizontal="center" vertical="center" wrapText="1"/>
    </xf>
    <xf numFmtId="0" fontId="25" fillId="28" borderId="63" xfId="0" applyFont="1" applyFill="1" applyBorder="1" applyAlignment="1">
      <alignment horizontal="center" vertical="center" wrapText="1"/>
    </xf>
    <xf numFmtId="0" fontId="78" fillId="28" borderId="63" xfId="0" applyFont="1" applyFill="1" applyBorder="1" applyAlignment="1">
      <alignment horizontal="center" vertical="center" wrapText="1"/>
    </xf>
    <xf numFmtId="0" fontId="17" fillId="0" borderId="90" xfId="0" applyFont="1" applyBorder="1" applyAlignment="1" applyProtection="1">
      <alignment horizontal="center" vertical="center" wrapText="1"/>
      <protection hidden="1"/>
    </xf>
    <xf numFmtId="0" fontId="17" fillId="0" borderId="91"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wrapText="1"/>
      <protection hidden="1"/>
    </xf>
    <xf numFmtId="0" fontId="17" fillId="0" borderId="18" xfId="0" applyFont="1" applyBorder="1" applyAlignment="1" applyProtection="1">
      <alignment horizontal="center" vertical="center" wrapText="1"/>
      <protection hidden="1"/>
    </xf>
    <xf numFmtId="14" fontId="11" fillId="24" borderId="18" xfId="51" applyNumberFormat="1" applyFont="1" applyFill="1" applyBorder="1" applyAlignment="1" applyProtection="1">
      <alignment horizontal="center" vertical="center" wrapText="1"/>
      <protection hidden="1"/>
    </xf>
    <xf numFmtId="9" fontId="11" fillId="25" borderId="18" xfId="65" applyFont="1" applyFill="1" applyBorder="1" applyAlignment="1" applyProtection="1">
      <alignment horizontal="center" vertical="center" wrapText="1"/>
      <protection hidden="1"/>
    </xf>
    <xf numFmtId="9" fontId="66" fillId="25" borderId="18" xfId="65" applyFont="1" applyFill="1" applyBorder="1" applyAlignment="1" applyProtection="1">
      <alignment horizontal="center" vertical="center" wrapText="1"/>
      <protection hidden="1"/>
    </xf>
    <xf numFmtId="0" fontId="11" fillId="25" borderId="18" xfId="60" applyFont="1" applyFill="1" applyBorder="1" applyAlignment="1" applyProtection="1">
      <alignment horizontal="center" vertical="center" wrapText="1"/>
      <protection hidden="1"/>
    </xf>
    <xf numFmtId="0" fontId="11" fillId="24" borderId="87" xfId="60" applyFont="1" applyFill="1" applyBorder="1" applyAlignment="1" applyProtection="1">
      <alignment horizontal="center" vertical="center" wrapText="1"/>
      <protection hidden="1"/>
    </xf>
    <xf numFmtId="0" fontId="77" fillId="26" borderId="18" xfId="60" applyFont="1" applyFill="1" applyBorder="1" applyAlignment="1" applyProtection="1">
      <alignment horizontal="center" vertical="center" wrapText="1"/>
      <protection hidden="1"/>
    </xf>
    <xf numFmtId="0" fontId="77" fillId="26" borderId="19" xfId="0" applyFont="1" applyFill="1" applyBorder="1" applyAlignment="1" applyProtection="1">
      <alignment horizontal="center" vertical="center"/>
      <protection hidden="1"/>
    </xf>
    <xf numFmtId="0" fontId="77" fillId="26" borderId="19" xfId="0" applyFont="1" applyFill="1" applyBorder="1" applyAlignment="1" applyProtection="1">
      <alignment horizontal="center" vertical="center" wrapText="1"/>
      <protection hidden="1"/>
    </xf>
    <xf numFmtId="0" fontId="15" fillId="17" borderId="45" xfId="0" applyFont="1" applyFill="1" applyBorder="1" applyAlignment="1" applyProtection="1">
      <alignment horizontal="center" vertical="center" wrapText="1"/>
      <protection hidden="1"/>
    </xf>
    <xf numFmtId="9" fontId="15" fillId="17" borderId="45" xfId="65" applyFont="1" applyFill="1" applyBorder="1" applyAlignment="1" applyProtection="1">
      <alignment horizontal="center" vertical="center" wrapText="1"/>
      <protection hidden="1"/>
    </xf>
    <xf numFmtId="167" fontId="15" fillId="17" borderId="56" xfId="0" applyNumberFormat="1" applyFont="1" applyFill="1" applyBorder="1" applyAlignment="1" applyProtection="1">
      <alignment horizontal="center" vertical="center" wrapText="1"/>
      <protection hidden="1"/>
    </xf>
    <xf numFmtId="0" fontId="17" fillId="17" borderId="45" xfId="0" applyFont="1" applyFill="1" applyBorder="1" applyAlignment="1" applyProtection="1">
      <alignment horizontal="center" vertical="center" wrapText="1"/>
      <protection hidden="1"/>
    </xf>
    <xf numFmtId="0" fontId="17" fillId="17" borderId="45" xfId="0" applyFont="1" applyFill="1" applyBorder="1" applyAlignment="1" applyProtection="1">
      <alignment horizontal="center" vertical="center" wrapText="1"/>
      <protection locked="0"/>
    </xf>
    <xf numFmtId="0" fontId="17" fillId="17" borderId="45" xfId="0" applyFont="1" applyFill="1" applyBorder="1" applyAlignment="1">
      <alignment horizontal="center" vertical="center" wrapText="1"/>
    </xf>
    <xf numFmtId="0" fontId="17" fillId="17" borderId="92" xfId="0" applyFont="1" applyFill="1" applyBorder="1" applyAlignment="1" applyProtection="1">
      <alignment/>
      <protection hidden="1"/>
    </xf>
    <xf numFmtId="0" fontId="17" fillId="17" borderId="93" xfId="0" applyFont="1" applyFill="1" applyBorder="1" applyAlignment="1" applyProtection="1">
      <alignment/>
      <protection hidden="1"/>
    </xf>
    <xf numFmtId="0" fontId="17" fillId="17" borderId="82" xfId="0" applyFont="1" applyFill="1" applyBorder="1" applyAlignment="1" applyProtection="1">
      <alignment/>
      <protection hidden="1"/>
    </xf>
    <xf numFmtId="0" fontId="17" fillId="17" borderId="82" xfId="0" applyFont="1" applyFill="1" applyBorder="1" applyAlignment="1" applyProtection="1">
      <alignment/>
      <protection locked="0"/>
    </xf>
    <xf numFmtId="0" fontId="16" fillId="24" borderId="76" xfId="60" applyFont="1" applyFill="1" applyBorder="1" applyAlignment="1" applyProtection="1">
      <alignment horizontal="center" vertical="center" wrapText="1"/>
      <protection hidden="1"/>
    </xf>
    <xf numFmtId="0" fontId="16" fillId="25" borderId="75" xfId="0" applyFont="1" applyFill="1" applyBorder="1" applyAlignment="1" applyProtection="1">
      <alignment horizontal="center" vertical="center" wrapText="1"/>
      <protection hidden="1"/>
    </xf>
    <xf numFmtId="0" fontId="17" fillId="0" borderId="75" xfId="0" applyFont="1" applyFill="1" applyBorder="1" applyAlignment="1" applyProtection="1">
      <alignment horizontal="center" vertical="center" wrapText="1"/>
      <protection hidden="1"/>
    </xf>
    <xf numFmtId="0" fontId="17" fillId="0" borderId="47" xfId="0" applyFont="1" applyFill="1" applyBorder="1" applyAlignment="1">
      <alignment horizontal="center" vertical="center" wrapText="1"/>
    </xf>
    <xf numFmtId="0" fontId="17" fillId="16" borderId="90" xfId="0" applyFont="1" applyFill="1" applyBorder="1" applyAlignment="1" applyProtection="1">
      <alignment horizontal="center" vertical="center" wrapText="1"/>
      <protection hidden="1"/>
    </xf>
    <xf numFmtId="14" fontId="11" fillId="0" borderId="89" xfId="0" applyNumberFormat="1" applyFont="1" applyBorder="1" applyAlignment="1" applyProtection="1">
      <alignment horizontal="center" vertical="center" wrapText="1"/>
      <protection hidden="1"/>
    </xf>
    <xf numFmtId="0" fontId="77" fillId="26" borderId="18" xfId="60" applyNumberFormat="1" applyFont="1" applyFill="1" applyBorder="1" applyAlignment="1" applyProtection="1">
      <alignment horizontal="center" vertical="center" wrapText="1"/>
      <protection hidden="1"/>
    </xf>
    <xf numFmtId="9" fontId="77" fillId="26" borderId="19" xfId="65" applyFont="1" applyFill="1" applyBorder="1" applyAlignment="1" applyProtection="1">
      <alignment horizontal="center" vertical="center"/>
      <protection hidden="1"/>
    </xf>
    <xf numFmtId="0" fontId="15" fillId="17" borderId="45" xfId="0" applyFont="1" applyFill="1" applyBorder="1" applyAlignment="1" applyProtection="1">
      <alignment horizontal="center" vertical="center" wrapText="1"/>
      <protection locked="0"/>
    </xf>
    <xf numFmtId="0" fontId="15" fillId="17" borderId="45" xfId="0" applyFont="1" applyFill="1" applyBorder="1" applyAlignment="1">
      <alignment horizontal="center" vertical="center" wrapText="1"/>
    </xf>
    <xf numFmtId="0" fontId="8" fillId="17" borderId="92" xfId="0" applyFont="1" applyFill="1" applyBorder="1" applyAlignment="1" applyProtection="1">
      <alignment/>
      <protection hidden="1"/>
    </xf>
    <xf numFmtId="0" fontId="8" fillId="17" borderId="93" xfId="0" applyFont="1" applyFill="1" applyBorder="1" applyAlignment="1" applyProtection="1">
      <alignment/>
      <protection hidden="1"/>
    </xf>
    <xf numFmtId="0" fontId="8" fillId="17" borderId="82" xfId="0" applyFont="1" applyFill="1" applyBorder="1" applyAlignment="1">
      <alignment/>
    </xf>
    <xf numFmtId="0" fontId="12" fillId="18" borderId="45" xfId="0" applyFont="1" applyFill="1" applyBorder="1" applyAlignment="1" applyProtection="1">
      <alignment horizontal="center" vertical="center" wrapText="1"/>
      <protection hidden="1"/>
    </xf>
    <xf numFmtId="0" fontId="12" fillId="18" borderId="44" xfId="0" applyFont="1" applyFill="1" applyBorder="1" applyAlignment="1" applyProtection="1">
      <alignment horizontal="center" vertical="center" wrapText="1"/>
      <protection hidden="1"/>
    </xf>
    <xf numFmtId="167" fontId="12" fillId="18" borderId="94" xfId="0" applyNumberFormat="1" applyFont="1" applyFill="1" applyBorder="1" applyAlignment="1" applyProtection="1">
      <alignment horizontal="center" vertical="center" wrapText="1"/>
      <protection hidden="1"/>
    </xf>
    <xf numFmtId="0" fontId="12" fillId="18" borderId="95" xfId="0" applyFont="1" applyFill="1" applyBorder="1" applyAlignment="1" applyProtection="1">
      <alignment horizontal="center" vertical="center" wrapText="1"/>
      <protection hidden="1"/>
    </xf>
    <xf numFmtId="0" fontId="12" fillId="18" borderId="45" xfId="0" applyFont="1" applyFill="1" applyBorder="1" applyAlignment="1">
      <alignment horizontal="center" vertical="center" wrapText="1"/>
    </xf>
    <xf numFmtId="0" fontId="8" fillId="18" borderId="96" xfId="0" applyFont="1" applyFill="1" applyBorder="1" applyAlignment="1" applyProtection="1">
      <alignment/>
      <protection hidden="1"/>
    </xf>
    <xf numFmtId="0" fontId="8" fillId="18" borderId="97" xfId="0" applyFont="1" applyFill="1" applyBorder="1" applyAlignment="1" applyProtection="1">
      <alignment/>
      <protection hidden="1"/>
    </xf>
    <xf numFmtId="0" fontId="8" fillId="18" borderId="98" xfId="0" applyFont="1" applyFill="1" applyBorder="1" applyAlignment="1">
      <alignment/>
    </xf>
    <xf numFmtId="0" fontId="79" fillId="0" borderId="63" xfId="0" applyFont="1" applyFill="1" applyBorder="1" applyAlignment="1">
      <alignment horizontal="center" vertical="center" wrapText="1"/>
    </xf>
    <xf numFmtId="9" fontId="79" fillId="0" borderId="63" xfId="65" applyFont="1" applyFill="1" applyBorder="1" applyAlignment="1">
      <alignment horizontal="center" vertical="center" wrapText="1"/>
    </xf>
    <xf numFmtId="175" fontId="79" fillId="0" borderId="63" xfId="48" applyNumberFormat="1" applyFont="1" applyFill="1" applyBorder="1" applyAlignment="1">
      <alignment horizontal="center" vertical="center" wrapText="1"/>
    </xf>
    <xf numFmtId="0" fontId="79" fillId="0" borderId="63" xfId="0" applyNumberFormat="1" applyFont="1" applyFill="1" applyBorder="1" applyAlignment="1">
      <alignment horizontal="center" vertical="center" wrapText="1"/>
    </xf>
    <xf numFmtId="44" fontId="79" fillId="0" borderId="63" xfId="55" applyFont="1" applyFill="1" applyBorder="1" applyAlignment="1">
      <alignment horizontal="center" vertical="center" wrapText="1"/>
    </xf>
    <xf numFmtId="49" fontId="79" fillId="0" borderId="63" xfId="0" applyNumberFormat="1" applyFont="1" applyFill="1" applyBorder="1" applyAlignment="1">
      <alignment horizontal="center" vertical="center" wrapText="1"/>
    </xf>
    <xf numFmtId="0" fontId="16" fillId="0" borderId="63" xfId="0" applyFont="1" applyFill="1" applyBorder="1" applyAlignment="1">
      <alignment horizontal="center" vertical="center" wrapText="1"/>
    </xf>
    <xf numFmtId="9" fontId="16" fillId="0" borderId="63" xfId="65" applyFont="1" applyFill="1" applyBorder="1" applyAlignment="1">
      <alignment horizontal="center" vertical="center" wrapText="1"/>
    </xf>
    <xf numFmtId="44" fontId="27" fillId="0" borderId="63" xfId="55" applyFont="1" applyFill="1" applyBorder="1" applyAlignment="1">
      <alignment horizontal="center" vertical="center" wrapText="1"/>
    </xf>
    <xf numFmtId="0" fontId="18" fillId="0" borderId="63" xfId="0" applyFont="1" applyFill="1" applyBorder="1" applyAlignment="1">
      <alignment horizontal="center" vertical="center" wrapText="1"/>
    </xf>
    <xf numFmtId="0" fontId="27" fillId="0" borderId="63" xfId="0" applyFont="1" applyFill="1" applyBorder="1" applyAlignment="1">
      <alignment horizontal="center" vertical="center" wrapText="1"/>
    </xf>
    <xf numFmtId="0" fontId="12" fillId="0" borderId="63" xfId="0" applyFont="1" applyFill="1" applyBorder="1" applyAlignment="1">
      <alignment horizontal="center" vertical="center" wrapText="1"/>
    </xf>
    <xf numFmtId="9" fontId="12" fillId="0" borderId="63" xfId="65" applyFont="1" applyFill="1" applyBorder="1" applyAlignment="1">
      <alignment horizontal="center" vertical="center" wrapText="1"/>
    </xf>
    <xf numFmtId="44" fontId="25" fillId="0" borderId="63" xfId="55" applyFont="1" applyFill="1" applyBorder="1" applyAlignment="1">
      <alignment horizontal="center" vertical="center" wrapText="1"/>
    </xf>
    <xf numFmtId="0" fontId="78" fillId="0" borderId="63" xfId="0" applyFont="1" applyFill="1" applyBorder="1" applyAlignment="1">
      <alignment horizontal="center" vertical="center" wrapText="1"/>
    </xf>
    <xf numFmtId="0" fontId="25" fillId="0" borderId="63" xfId="0" applyFont="1" applyFill="1" applyBorder="1" applyAlignment="1">
      <alignment horizontal="center" vertical="center" wrapText="1"/>
    </xf>
    <xf numFmtId="0" fontId="5" fillId="11" borderId="45" xfId="0" applyFont="1" applyFill="1" applyBorder="1" applyAlignment="1" applyProtection="1">
      <alignment horizontal="center" vertical="center" wrapText="1"/>
      <protection hidden="1"/>
    </xf>
    <xf numFmtId="0" fontId="10" fillId="11" borderId="45" xfId="0" applyFont="1" applyFill="1" applyBorder="1" applyAlignment="1" applyProtection="1">
      <alignment horizontal="center" vertical="center" wrapText="1"/>
      <protection hidden="1"/>
    </xf>
    <xf numFmtId="0" fontId="10" fillId="11" borderId="45" xfId="0" applyFont="1" applyFill="1" applyBorder="1" applyAlignment="1">
      <alignment horizontal="center" vertical="center" wrapText="1"/>
    </xf>
    <xf numFmtId="0" fontId="12" fillId="18" borderId="63" xfId="60" applyFont="1" applyFill="1" applyBorder="1" applyAlignment="1" applyProtection="1">
      <alignment horizontal="center" vertical="center" wrapText="1"/>
      <protection hidden="1"/>
    </xf>
    <xf numFmtId="0" fontId="12" fillId="18" borderId="84" xfId="60" applyFont="1" applyFill="1" applyBorder="1" applyAlignment="1" applyProtection="1">
      <alignment horizontal="center" vertical="center" wrapText="1"/>
      <protection hidden="1"/>
    </xf>
    <xf numFmtId="0" fontId="12" fillId="18" borderId="64" xfId="60" applyFont="1" applyFill="1" applyBorder="1" applyAlignment="1" applyProtection="1">
      <alignment horizontal="center" vertical="center" wrapText="1"/>
      <protection hidden="1"/>
    </xf>
    <xf numFmtId="0" fontId="12" fillId="18" borderId="90" xfId="60" applyFont="1" applyFill="1" applyBorder="1" applyAlignment="1" applyProtection="1">
      <alignment horizontal="center" vertical="center" wrapText="1"/>
      <protection hidden="1"/>
    </xf>
    <xf numFmtId="1" fontId="12" fillId="18" borderId="18" xfId="48" applyNumberFormat="1" applyFont="1" applyFill="1" applyBorder="1" applyAlignment="1" applyProtection="1">
      <alignment horizontal="center" vertical="center" wrapText="1"/>
      <protection hidden="1"/>
    </xf>
    <xf numFmtId="0" fontId="12" fillId="18" borderId="18" xfId="60" applyFont="1" applyFill="1" applyBorder="1" applyAlignment="1" applyProtection="1">
      <alignment horizontal="center" vertical="center" wrapText="1"/>
      <protection hidden="1"/>
    </xf>
    <xf numFmtId="9" fontId="12" fillId="18" borderId="18" xfId="60" applyNumberFormat="1" applyFont="1" applyFill="1" applyBorder="1" applyAlignment="1" applyProtection="1">
      <alignment horizontal="center" vertical="center" wrapText="1"/>
      <protection hidden="1"/>
    </xf>
    <xf numFmtId="0" fontId="12" fillId="18" borderId="18" xfId="60" applyFont="1" applyFill="1" applyBorder="1" applyAlignment="1" applyProtection="1">
      <alignment horizontal="center" vertical="center" textRotation="90" wrapText="1"/>
      <protection hidden="1"/>
    </xf>
    <xf numFmtId="167" fontId="12" fillId="18" borderId="18" xfId="60" applyNumberFormat="1" applyFont="1" applyFill="1" applyBorder="1" applyAlignment="1" applyProtection="1">
      <alignment horizontal="center" vertical="center" wrapText="1"/>
      <protection hidden="1"/>
    </xf>
    <xf numFmtId="0" fontId="12" fillId="18" borderId="99" xfId="60" applyFont="1" applyFill="1" applyBorder="1" applyAlignment="1" applyProtection="1">
      <alignment horizontal="center" vertical="center" wrapText="1"/>
      <protection hidden="1"/>
    </xf>
    <xf numFmtId="0" fontId="26" fillId="26" borderId="64" xfId="60" applyFont="1" applyFill="1" applyBorder="1" applyAlignment="1" applyProtection="1">
      <alignment horizontal="center" vertical="center" wrapText="1"/>
      <protection hidden="1"/>
    </xf>
    <xf numFmtId="0" fontId="26" fillId="26" borderId="85" xfId="60" applyFont="1" applyFill="1" applyBorder="1" applyAlignment="1" applyProtection="1">
      <alignment horizontal="center" vertical="center" wrapText="1"/>
      <protection hidden="1"/>
    </xf>
    <xf numFmtId="0" fontId="13" fillId="11" borderId="63" xfId="60" applyFont="1" applyFill="1" applyBorder="1" applyAlignment="1" applyProtection="1">
      <alignment horizontal="center" vertical="center" wrapText="1"/>
      <protection hidden="1"/>
    </xf>
    <xf numFmtId="0" fontId="13" fillId="18" borderId="63" xfId="60" applyFont="1" applyFill="1" applyBorder="1" applyAlignment="1" applyProtection="1">
      <alignment horizontal="center" vertical="center" wrapText="1"/>
      <protection hidden="1"/>
    </xf>
    <xf numFmtId="0" fontId="26" fillId="13" borderId="63" xfId="60" applyFont="1" applyFill="1" applyBorder="1" applyAlignment="1" applyProtection="1">
      <alignment horizontal="center" vertical="center" wrapText="1"/>
      <protection hidden="1"/>
    </xf>
    <xf numFmtId="0" fontId="26" fillId="28" borderId="63" xfId="60" applyFont="1" applyFill="1" applyBorder="1" applyAlignment="1" applyProtection="1">
      <alignment horizontal="center" vertical="center" wrapText="1"/>
      <protection hidden="1"/>
    </xf>
    <xf numFmtId="0" fontId="11" fillId="0" borderId="63" xfId="60" applyFont="1" applyFill="1" applyBorder="1" applyAlignment="1" applyProtection="1">
      <alignment horizontal="center" vertical="center" wrapText="1"/>
      <protection hidden="1"/>
    </xf>
    <xf numFmtId="0" fontId="11" fillId="0" borderId="35" xfId="60" applyFont="1" applyFill="1" applyBorder="1" applyAlignment="1" applyProtection="1">
      <alignment horizontal="center" vertical="center" wrapText="1"/>
      <protection hidden="1"/>
    </xf>
    <xf numFmtId="0" fontId="11" fillId="0" borderId="47" xfId="60" applyFont="1" applyFill="1" applyBorder="1" applyAlignment="1" applyProtection="1">
      <alignment horizontal="center" vertical="center" wrapText="1"/>
      <protection hidden="1"/>
    </xf>
    <xf numFmtId="0" fontId="11" fillId="0" borderId="100" xfId="60" applyFont="1" applyFill="1" applyBorder="1" applyAlignment="1" applyProtection="1">
      <alignment horizontal="center" vertical="center" wrapText="1"/>
      <protection hidden="1"/>
    </xf>
    <xf numFmtId="0" fontId="11" fillId="0" borderId="89" xfId="60" applyFont="1" applyFill="1" applyBorder="1" applyAlignment="1" applyProtection="1">
      <alignment horizontal="center" vertical="center" wrapText="1"/>
      <protection hidden="1"/>
    </xf>
    <xf numFmtId="0" fontId="11" fillId="24" borderId="89" xfId="60" applyFont="1" applyFill="1" applyBorder="1" applyAlignment="1" applyProtection="1">
      <alignment horizontal="center" vertical="center" wrapText="1"/>
      <protection hidden="1"/>
    </xf>
    <xf numFmtId="9" fontId="11" fillId="24" borderId="89" xfId="65" applyFont="1" applyFill="1" applyBorder="1" applyAlignment="1" applyProtection="1">
      <alignment horizontal="center" vertical="center" wrapText="1"/>
      <protection hidden="1"/>
    </xf>
    <xf numFmtId="14" fontId="11" fillId="0" borderId="101" xfId="51" applyNumberFormat="1" applyFont="1" applyFill="1" applyBorder="1" applyAlignment="1" applyProtection="1">
      <alignment horizontal="center" vertical="center" wrapText="1"/>
      <protection hidden="1"/>
    </xf>
    <xf numFmtId="9" fontId="20" fillId="25" borderId="101" xfId="65" applyFont="1" applyFill="1" applyBorder="1" applyAlignment="1" applyProtection="1">
      <alignment horizontal="center" vertical="center" wrapText="1"/>
      <protection hidden="1"/>
    </xf>
    <xf numFmtId="9" fontId="11" fillId="25" borderId="101" xfId="65" applyFont="1" applyFill="1" applyBorder="1" applyAlignment="1" applyProtection="1">
      <alignment horizontal="center" vertical="center" wrapText="1"/>
      <protection hidden="1"/>
    </xf>
    <xf numFmtId="9" fontId="17" fillId="0" borderId="89" xfId="65" applyFont="1" applyBorder="1" applyAlignment="1" applyProtection="1">
      <alignment horizontal="center" vertical="center" wrapText="1"/>
      <protection hidden="1"/>
    </xf>
    <xf numFmtId="44" fontId="11" fillId="24" borderId="95" xfId="55" applyFont="1" applyFill="1" applyBorder="1" applyAlignment="1" applyProtection="1">
      <alignment horizontal="center" vertical="center" wrapText="1"/>
      <protection hidden="1"/>
    </xf>
    <xf numFmtId="44" fontId="77" fillId="26" borderId="12" xfId="55" applyFont="1" applyFill="1" applyBorder="1" applyAlignment="1" applyProtection="1">
      <alignment horizontal="center" vertical="center" wrapText="1"/>
      <protection hidden="1"/>
    </xf>
    <xf numFmtId="0" fontId="11" fillId="0" borderId="79" xfId="60" applyFont="1" applyFill="1" applyBorder="1" applyAlignment="1" applyProtection="1">
      <alignment horizontal="center" vertical="center" wrapText="1"/>
      <protection hidden="1"/>
    </xf>
    <xf numFmtId="0" fontId="11" fillId="0" borderId="102" xfId="60" applyFont="1" applyFill="1" applyBorder="1" applyAlignment="1" applyProtection="1">
      <alignment horizontal="center" vertical="center" wrapText="1"/>
      <protection hidden="1"/>
    </xf>
    <xf numFmtId="14" fontId="11" fillId="0" borderId="89" xfId="51" applyNumberFormat="1" applyFont="1" applyFill="1" applyBorder="1" applyAlignment="1" applyProtection="1">
      <alignment horizontal="center" vertical="center" wrapText="1"/>
      <protection hidden="1"/>
    </xf>
    <xf numFmtId="9" fontId="11" fillId="0" borderId="89" xfId="65" applyFont="1" applyBorder="1" applyAlignment="1" applyProtection="1">
      <alignment horizontal="center" vertical="center" wrapText="1"/>
      <protection hidden="1"/>
    </xf>
    <xf numFmtId="44" fontId="20" fillId="24" borderId="88" xfId="55" applyFont="1" applyFill="1" applyBorder="1" applyAlignment="1" applyProtection="1">
      <alignment horizontal="center" vertical="center" wrapText="1"/>
      <protection hidden="1"/>
    </xf>
    <xf numFmtId="9" fontId="77" fillId="26" borderId="12" xfId="0" applyNumberFormat="1" applyFont="1" applyFill="1" applyBorder="1" applyAlignment="1" applyProtection="1">
      <alignment horizontal="center" vertical="center"/>
      <protection hidden="1"/>
    </xf>
    <xf numFmtId="0" fontId="11" fillId="0" borderId="78" xfId="60" applyFont="1" applyFill="1" applyBorder="1" applyAlignment="1" applyProtection="1">
      <alignment horizontal="center" vertical="center" wrapText="1"/>
      <protection hidden="1"/>
    </xf>
    <xf numFmtId="0" fontId="11" fillId="0" borderId="103" xfId="60" applyFont="1" applyFill="1" applyBorder="1" applyAlignment="1" applyProtection="1">
      <alignment horizontal="center" vertical="center" wrapText="1"/>
      <protection hidden="1"/>
    </xf>
    <xf numFmtId="167" fontId="11" fillId="16" borderId="89" xfId="60" applyNumberFormat="1" applyFont="1" applyFill="1" applyBorder="1" applyAlignment="1" applyProtection="1">
      <alignment horizontal="center" vertical="center" wrapText="1"/>
      <protection hidden="1"/>
    </xf>
    <xf numFmtId="44" fontId="20" fillId="24" borderId="95" xfId="55" applyFont="1" applyFill="1" applyBorder="1" applyAlignment="1" applyProtection="1">
      <alignment horizontal="center" vertical="center" wrapText="1"/>
      <protection hidden="1"/>
    </xf>
    <xf numFmtId="9" fontId="77" fillId="26" borderId="101" xfId="65" applyFont="1" applyFill="1" applyBorder="1" applyAlignment="1" applyProtection="1">
      <alignment horizontal="center" vertical="center" wrapText="1"/>
      <protection hidden="1"/>
    </xf>
    <xf numFmtId="9" fontId="77" fillId="11" borderId="89" xfId="65" applyFont="1" applyFill="1" applyBorder="1" applyAlignment="1" applyProtection="1">
      <alignment horizontal="center" vertical="center" wrapText="1"/>
      <protection hidden="1"/>
    </xf>
    <xf numFmtId="9" fontId="77" fillId="11" borderId="88" xfId="65" applyFont="1" applyFill="1" applyBorder="1" applyAlignment="1" applyProtection="1">
      <alignment horizontal="center" vertical="center" wrapText="1"/>
      <protection hidden="1"/>
    </xf>
    <xf numFmtId="9" fontId="77" fillId="18" borderId="62" xfId="65" applyFont="1" applyFill="1" applyBorder="1" applyAlignment="1">
      <alignment horizontal="center" vertical="center" wrapText="1"/>
    </xf>
    <xf numFmtId="9" fontId="77" fillId="13" borderId="62" xfId="65" applyFont="1" applyFill="1" applyBorder="1" applyAlignment="1">
      <alignment horizontal="center" vertical="center" wrapText="1"/>
    </xf>
    <xf numFmtId="9" fontId="77" fillId="28" borderId="47" xfId="65" applyFont="1" applyFill="1" applyBorder="1" applyAlignment="1">
      <alignment horizontal="center" vertical="center" wrapText="1"/>
    </xf>
    <xf numFmtId="9" fontId="77" fillId="28" borderId="45" xfId="65" applyFont="1" applyFill="1" applyBorder="1" applyAlignment="1">
      <alignment horizontal="center" vertical="center" wrapText="1"/>
    </xf>
    <xf numFmtId="167" fontId="77" fillId="26" borderId="12" xfId="0" applyNumberFormat="1" applyFont="1" applyFill="1" applyBorder="1" applyAlignment="1" applyProtection="1">
      <alignment horizontal="center" vertical="center"/>
      <protection hidden="1"/>
    </xf>
    <xf numFmtId="9" fontId="11" fillId="0" borderId="89" xfId="65" applyFont="1" applyFill="1" applyBorder="1" applyAlignment="1" applyProtection="1">
      <alignment horizontal="center" vertical="center" wrapText="1"/>
      <protection hidden="1"/>
    </xf>
    <xf numFmtId="0" fontId="17" fillId="25" borderId="101" xfId="0" applyNumberFormat="1" applyFont="1" applyFill="1" applyBorder="1" applyAlignment="1" applyProtection="1">
      <alignment horizontal="center" vertical="center" wrapText="1"/>
      <protection hidden="1"/>
    </xf>
    <xf numFmtId="1" fontId="17" fillId="25" borderId="101" xfId="65" applyNumberFormat="1" applyFont="1" applyFill="1" applyBorder="1" applyAlignment="1" applyProtection="1">
      <alignment horizontal="center" vertical="center" wrapText="1"/>
      <protection hidden="1"/>
    </xf>
    <xf numFmtId="0" fontId="17" fillId="25" borderId="101" xfId="65" applyNumberFormat="1" applyFont="1" applyFill="1" applyBorder="1" applyAlignment="1" applyProtection="1">
      <alignment horizontal="center" vertical="center" wrapText="1"/>
      <protection hidden="1"/>
    </xf>
    <xf numFmtId="1" fontId="17" fillId="0" borderId="89" xfId="65" applyNumberFormat="1" applyFont="1" applyBorder="1" applyAlignment="1" applyProtection="1">
      <alignment horizontal="center" vertical="center" wrapText="1"/>
      <protection hidden="1"/>
    </xf>
    <xf numFmtId="0" fontId="77" fillId="26" borderId="101" xfId="0" applyNumberFormat="1" applyFont="1" applyFill="1" applyBorder="1" applyAlignment="1" applyProtection="1">
      <alignment horizontal="center" vertical="center" wrapText="1"/>
      <protection hidden="1"/>
    </xf>
    <xf numFmtId="0" fontId="11" fillId="0" borderId="64" xfId="0" applyFont="1" applyFill="1" applyBorder="1" applyAlignment="1" applyProtection="1">
      <alignment horizontal="center" vertical="center" wrapText="1"/>
      <protection hidden="1"/>
    </xf>
    <xf numFmtId="0" fontId="11" fillId="0" borderId="3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86" xfId="0" applyFont="1" applyFill="1" applyBorder="1" applyAlignment="1">
      <alignment horizontal="center" vertical="center" wrapText="1"/>
    </xf>
    <xf numFmtId="9" fontId="11" fillId="24" borderId="89" xfId="60" applyNumberFormat="1" applyFont="1" applyFill="1" applyBorder="1" applyAlignment="1" applyProtection="1">
      <alignment horizontal="center" vertical="center" wrapText="1"/>
      <protection hidden="1"/>
    </xf>
    <xf numFmtId="0" fontId="11" fillId="0" borderId="78" xfId="0" applyFont="1" applyFill="1" applyBorder="1" applyAlignment="1">
      <alignment horizontal="center" vertical="center" wrapText="1"/>
    </xf>
    <xf numFmtId="0" fontId="11" fillId="0" borderId="103" xfId="0" applyFont="1" applyFill="1" applyBorder="1" applyAlignment="1">
      <alignment horizontal="center" vertical="center" wrapText="1"/>
    </xf>
    <xf numFmtId="0" fontId="11" fillId="24" borderId="45" xfId="60" applyFont="1" applyFill="1" applyBorder="1" applyAlignment="1" applyProtection="1">
      <alignment horizontal="center" vertical="center" wrapText="1"/>
      <protection hidden="1"/>
    </xf>
    <xf numFmtId="0" fontId="11" fillId="0" borderId="18" xfId="60" applyFont="1" applyFill="1" applyBorder="1" applyAlignment="1" applyProtection="1">
      <alignment horizontal="center" vertical="center" wrapText="1"/>
      <protection hidden="1"/>
    </xf>
    <xf numFmtId="14" fontId="11" fillId="0" borderId="18" xfId="51" applyNumberFormat="1" applyFont="1" applyFill="1" applyBorder="1" applyAlignment="1" applyProtection="1">
      <alignment horizontal="center" vertical="center" wrapText="1"/>
      <protection hidden="1"/>
    </xf>
    <xf numFmtId="3" fontId="17" fillId="0" borderId="89" xfId="0" applyNumberFormat="1" applyFont="1" applyBorder="1" applyAlignment="1" applyProtection="1">
      <alignment horizontal="center" vertical="center" wrapText="1"/>
      <protection hidden="1"/>
    </xf>
    <xf numFmtId="0" fontId="11" fillId="0" borderId="64" xfId="60" applyFont="1" applyFill="1" applyBorder="1" applyAlignment="1" applyProtection="1">
      <alignment horizontal="center" vertical="center" wrapText="1"/>
      <protection hidden="1"/>
    </xf>
    <xf numFmtId="3" fontId="17" fillId="0" borderId="89" xfId="0" applyNumberFormat="1" applyFont="1" applyFill="1" applyBorder="1" applyAlignment="1" applyProtection="1">
      <alignment horizontal="center" vertical="center" wrapText="1"/>
      <protection hidden="1"/>
    </xf>
    <xf numFmtId="167" fontId="11" fillId="0" borderId="89" xfId="60" applyNumberFormat="1" applyFont="1" applyFill="1" applyBorder="1" applyAlignment="1" applyProtection="1">
      <alignment horizontal="center" vertical="center" wrapText="1"/>
      <protection hidden="1"/>
    </xf>
    <xf numFmtId="0" fontId="11" fillId="16" borderId="64" xfId="60" applyFont="1" applyFill="1" applyBorder="1" applyAlignment="1" applyProtection="1">
      <alignment horizontal="center" vertical="center" wrapText="1"/>
      <protection hidden="1"/>
    </xf>
    <xf numFmtId="0" fontId="11" fillId="16" borderId="100" xfId="60" applyFont="1" applyFill="1" applyBorder="1" applyAlignment="1" applyProtection="1">
      <alignment horizontal="center" vertical="center" wrapText="1"/>
      <protection hidden="1"/>
    </xf>
    <xf numFmtId="0" fontId="11" fillId="16" borderId="18" xfId="60" applyFont="1" applyFill="1" applyBorder="1" applyAlignment="1" applyProtection="1">
      <alignment horizontal="center" vertical="center" wrapText="1"/>
      <protection hidden="1"/>
    </xf>
    <xf numFmtId="9" fontId="11" fillId="16" borderId="89" xfId="65" applyNumberFormat="1" applyFont="1" applyFill="1" applyBorder="1" applyAlignment="1" applyProtection="1">
      <alignment horizontal="center" vertical="center" wrapText="1"/>
      <protection hidden="1"/>
    </xf>
    <xf numFmtId="14" fontId="11" fillId="16" borderId="18" xfId="51" applyNumberFormat="1" applyFont="1" applyFill="1" applyBorder="1" applyAlignment="1" applyProtection="1">
      <alignment horizontal="center" vertical="center" wrapText="1"/>
      <protection hidden="1"/>
    </xf>
    <xf numFmtId="0" fontId="11" fillId="24" borderId="64" xfId="60" applyFont="1" applyFill="1" applyBorder="1" applyAlignment="1" applyProtection="1">
      <alignment horizontal="center" vertical="center" wrapText="1"/>
      <protection hidden="1"/>
    </xf>
    <xf numFmtId="0" fontId="11" fillId="24" borderId="18" xfId="60" applyFont="1" applyFill="1" applyBorder="1" applyAlignment="1" applyProtection="1">
      <alignment horizontal="center" vertical="center" wrapText="1"/>
      <protection hidden="1"/>
    </xf>
    <xf numFmtId="3" fontId="17" fillId="24" borderId="89" xfId="0" applyNumberFormat="1" applyFont="1" applyFill="1" applyBorder="1" applyAlignment="1" applyProtection="1">
      <alignment horizontal="center" vertical="center" wrapText="1"/>
      <protection hidden="1"/>
    </xf>
    <xf numFmtId="9" fontId="11" fillId="16" borderId="18" xfId="60" applyNumberFormat="1" applyFont="1" applyFill="1" applyBorder="1" applyAlignment="1" applyProtection="1">
      <alignment horizontal="center" vertical="center" wrapText="1"/>
      <protection hidden="1"/>
    </xf>
    <xf numFmtId="167" fontId="11" fillId="0" borderId="18" xfId="60" applyNumberFormat="1" applyFont="1" applyFill="1" applyBorder="1" applyAlignment="1" applyProtection="1">
      <alignment horizontal="center" vertical="center" wrapText="1"/>
      <protection hidden="1"/>
    </xf>
    <xf numFmtId="9" fontId="11" fillId="0" borderId="18" xfId="65" applyFont="1" applyFill="1" applyBorder="1" applyAlignment="1" applyProtection="1">
      <alignment horizontal="center" vertical="center" wrapText="1"/>
      <protection hidden="1"/>
    </xf>
    <xf numFmtId="3" fontId="17" fillId="0" borderId="18" xfId="0" applyNumberFormat="1" applyFont="1" applyBorder="1" applyAlignment="1" applyProtection="1">
      <alignment horizontal="center" vertical="center" wrapText="1"/>
      <protection hidden="1"/>
    </xf>
    <xf numFmtId="0" fontId="15" fillId="17" borderId="44" xfId="0" applyFont="1" applyFill="1" applyBorder="1" applyAlignment="1" applyProtection="1">
      <alignment horizontal="center" vertical="center" wrapText="1"/>
      <protection hidden="1"/>
    </xf>
    <xf numFmtId="167" fontId="15" fillId="17" borderId="45" xfId="0" applyNumberFormat="1" applyFont="1" applyFill="1" applyBorder="1" applyAlignment="1" applyProtection="1">
      <alignment horizontal="center" vertical="center" wrapText="1"/>
      <protection hidden="1"/>
    </xf>
    <xf numFmtId="0" fontId="12" fillId="17" borderId="45" xfId="0" applyFont="1" applyFill="1" applyBorder="1" applyAlignment="1" applyProtection="1">
      <alignment horizontal="center" vertical="center" wrapText="1"/>
      <protection hidden="1"/>
    </xf>
    <xf numFmtId="0" fontId="77" fillId="17" borderId="45" xfId="0" applyFont="1" applyFill="1" applyBorder="1" applyAlignment="1" applyProtection="1">
      <alignment horizontal="center" vertical="center" wrapText="1"/>
      <protection locked="0"/>
    </xf>
    <xf numFmtId="0" fontId="77" fillId="17" borderId="45" xfId="0" applyFont="1" applyFill="1" applyBorder="1" applyAlignment="1">
      <alignment horizontal="center" vertical="center" wrapText="1"/>
    </xf>
    <xf numFmtId="0" fontId="17" fillId="17" borderId="93" xfId="0" applyFont="1" applyFill="1" applyBorder="1" applyAlignment="1" applyProtection="1">
      <alignment wrapText="1"/>
      <protection hidden="1"/>
    </xf>
    <xf numFmtId="0" fontId="17" fillId="17" borderId="82" xfId="0" applyFont="1" applyFill="1" applyBorder="1" applyAlignment="1" applyProtection="1">
      <alignment wrapText="1"/>
      <protection hidden="1"/>
    </xf>
    <xf numFmtId="0" fontId="17" fillId="17" borderId="82" xfId="0" applyFont="1" applyFill="1" applyBorder="1" applyAlignment="1" applyProtection="1">
      <alignment wrapText="1"/>
      <protection locked="0"/>
    </xf>
    <xf numFmtId="0" fontId="11" fillId="0" borderId="63" xfId="0" applyFont="1" applyFill="1" applyBorder="1" applyAlignment="1" applyProtection="1">
      <alignment horizontal="center" vertical="center" wrapText="1"/>
      <protection hidden="1"/>
    </xf>
    <xf numFmtId="0" fontId="11" fillId="0" borderId="100" xfId="0" applyFont="1" applyFill="1" applyBorder="1" applyAlignment="1">
      <alignment horizontal="center" vertical="center" wrapText="1"/>
    </xf>
    <xf numFmtId="14" fontId="11" fillId="24" borderId="89" xfId="60" applyNumberFormat="1" applyFont="1" applyFill="1" applyBorder="1" applyAlignment="1" applyProtection="1">
      <alignment horizontal="center" vertical="center" wrapText="1"/>
      <protection hidden="1"/>
    </xf>
    <xf numFmtId="0" fontId="17" fillId="0" borderId="35" xfId="0" applyFont="1" applyFill="1" applyBorder="1" applyAlignment="1">
      <alignment horizontal="center" vertical="center" wrapText="1"/>
    </xf>
    <xf numFmtId="0" fontId="17" fillId="25" borderId="90" xfId="0" applyFont="1" applyFill="1" applyBorder="1" applyAlignment="1" applyProtection="1">
      <alignment horizontal="center" vertical="center" wrapText="1"/>
      <protection hidden="1"/>
    </xf>
    <xf numFmtId="0" fontId="17" fillId="25" borderId="18" xfId="0" applyFont="1" applyFill="1" applyBorder="1" applyAlignment="1" applyProtection="1">
      <alignment horizontal="center" vertical="center" wrapText="1"/>
      <protection hidden="1"/>
    </xf>
    <xf numFmtId="0" fontId="17" fillId="25" borderId="87" xfId="0" applyFont="1" applyFill="1" applyBorder="1" applyAlignment="1" applyProtection="1">
      <alignment horizontal="center" vertical="center" wrapText="1"/>
      <protection hidden="1"/>
    </xf>
    <xf numFmtId="1" fontId="17" fillId="25" borderId="104" xfId="65" applyNumberFormat="1" applyFont="1" applyFill="1" applyBorder="1" applyAlignment="1" applyProtection="1">
      <alignment horizontal="center" vertical="center" wrapText="1"/>
      <protection hidden="1"/>
    </xf>
    <xf numFmtId="1" fontId="17" fillId="25" borderId="18" xfId="65" applyNumberFormat="1" applyFont="1" applyFill="1" applyBorder="1" applyAlignment="1" applyProtection="1">
      <alignment horizontal="center" vertical="center" wrapText="1"/>
      <protection hidden="1"/>
    </xf>
    <xf numFmtId="1" fontId="17" fillId="25" borderId="87" xfId="65" applyNumberFormat="1" applyFont="1" applyFill="1" applyBorder="1" applyAlignment="1" applyProtection="1">
      <alignment horizontal="center" vertical="center" wrapText="1"/>
      <protection hidden="1"/>
    </xf>
    <xf numFmtId="167" fontId="11" fillId="24" borderId="18" xfId="60" applyNumberFormat="1" applyFont="1" applyFill="1" applyBorder="1" applyAlignment="1" applyProtection="1">
      <alignment horizontal="center" vertical="center" wrapText="1"/>
      <protection hidden="1"/>
    </xf>
    <xf numFmtId="0" fontId="77" fillId="26" borderId="90" xfId="0" applyNumberFormat="1" applyFont="1" applyFill="1" applyBorder="1" applyAlignment="1" applyProtection="1">
      <alignment horizontal="center" vertical="center" wrapText="1"/>
      <protection hidden="1"/>
    </xf>
    <xf numFmtId="0" fontId="77" fillId="26" borderId="18" xfId="0" applyNumberFormat="1" applyFont="1" applyFill="1" applyBorder="1" applyAlignment="1" applyProtection="1">
      <alignment horizontal="center" vertical="center" wrapText="1"/>
      <protection hidden="1"/>
    </xf>
    <xf numFmtId="0" fontId="17" fillId="0" borderId="78" xfId="0" applyFont="1" applyFill="1" applyBorder="1" applyAlignment="1">
      <alignment horizontal="center" vertical="center" wrapText="1"/>
    </xf>
    <xf numFmtId="0" fontId="11" fillId="16" borderId="75" xfId="0" applyFont="1" applyFill="1" applyBorder="1" applyAlignment="1" applyProtection="1">
      <alignment horizontal="center" vertical="center" wrapText="1"/>
      <protection hidden="1"/>
    </xf>
    <xf numFmtId="0" fontId="11" fillId="0" borderId="84" xfId="0" applyFont="1" applyFill="1" applyBorder="1" applyAlignment="1" applyProtection="1">
      <alignment horizontal="center" vertical="center" wrapText="1"/>
      <protection hidden="1"/>
    </xf>
    <xf numFmtId="0" fontId="11" fillId="16" borderId="47" xfId="0" applyFont="1" applyFill="1" applyBorder="1" applyAlignment="1" applyProtection="1">
      <alignment horizontal="center" vertical="center" wrapText="1"/>
      <protection hidden="1"/>
    </xf>
    <xf numFmtId="0" fontId="11" fillId="0" borderId="56" xfId="0" applyFont="1" applyFill="1" applyBorder="1" applyAlignment="1" applyProtection="1">
      <alignment horizontal="center" vertical="center" wrapText="1"/>
      <protection hidden="1"/>
    </xf>
    <xf numFmtId="0" fontId="11" fillId="16" borderId="45" xfId="0" applyFont="1" applyFill="1" applyBorder="1" applyAlignment="1" applyProtection="1">
      <alignment horizontal="center" vertical="center" wrapText="1"/>
      <protection hidden="1"/>
    </xf>
    <xf numFmtId="14" fontId="11" fillId="0" borderId="89" xfId="60" applyNumberFormat="1" applyFont="1" applyFill="1" applyBorder="1" applyAlignment="1" applyProtection="1">
      <alignment horizontal="center" vertical="center" wrapText="1"/>
      <protection hidden="1"/>
    </xf>
    <xf numFmtId="0" fontId="17" fillId="25" borderId="94" xfId="0" applyFont="1" applyFill="1" applyBorder="1" applyAlignment="1" applyProtection="1">
      <alignment horizontal="center" vertical="center" wrapText="1"/>
      <protection hidden="1"/>
    </xf>
    <xf numFmtId="0" fontId="17" fillId="25" borderId="89" xfId="0" applyFont="1" applyFill="1" applyBorder="1" applyAlignment="1" applyProtection="1">
      <alignment horizontal="center" vertical="center" wrapText="1"/>
      <protection hidden="1"/>
    </xf>
    <xf numFmtId="1" fontId="17" fillId="25" borderId="89" xfId="65" applyNumberFormat="1" applyFont="1" applyFill="1" applyBorder="1" applyAlignment="1" applyProtection="1">
      <alignment horizontal="center" vertical="center" wrapText="1"/>
      <protection hidden="1"/>
    </xf>
    <xf numFmtId="1" fontId="17" fillId="25" borderId="88" xfId="65" applyNumberFormat="1" applyFont="1" applyFill="1" applyBorder="1" applyAlignment="1" applyProtection="1">
      <alignment horizontal="center" vertical="center" wrapText="1"/>
      <protection hidden="1"/>
    </xf>
    <xf numFmtId="0" fontId="77" fillId="26" borderId="94" xfId="0" applyNumberFormat="1" applyFont="1" applyFill="1" applyBorder="1" applyAlignment="1" applyProtection="1">
      <alignment horizontal="center" vertical="center" wrapText="1"/>
      <protection hidden="1"/>
    </xf>
    <xf numFmtId="0" fontId="77" fillId="26" borderId="89" xfId="0" applyNumberFormat="1" applyFont="1" applyFill="1" applyBorder="1" applyAlignment="1" applyProtection="1">
      <alignment horizontal="center" vertical="center" wrapText="1"/>
      <protection hidden="1"/>
    </xf>
    <xf numFmtId="0" fontId="11" fillId="16" borderId="63" xfId="0" applyFont="1" applyFill="1" applyBorder="1" applyAlignment="1" applyProtection="1">
      <alignment horizontal="center" vertical="center" wrapText="1"/>
      <protection hidden="1"/>
    </xf>
    <xf numFmtId="0" fontId="11" fillId="0" borderId="45" xfId="0" applyFont="1" applyFill="1" applyBorder="1" applyAlignment="1" applyProtection="1">
      <alignment horizontal="center" vertical="center" wrapText="1"/>
      <protection hidden="1"/>
    </xf>
    <xf numFmtId="0" fontId="11" fillId="16" borderId="56" xfId="0" applyFont="1" applyFill="1" applyBorder="1" applyAlignment="1" applyProtection="1">
      <alignment horizontal="center" vertical="center" wrapText="1"/>
      <protection hidden="1"/>
    </xf>
    <xf numFmtId="0" fontId="11" fillId="16" borderId="1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6" fillId="25" borderId="63" xfId="60" applyFont="1" applyFill="1" applyBorder="1" applyAlignment="1" applyProtection="1" quotePrefix="1">
      <alignment horizontal="center" vertical="center" wrapText="1"/>
      <protection hidden="1"/>
    </xf>
    <xf numFmtId="0" fontId="17" fillId="0" borderId="64" xfId="0" applyFont="1" applyFill="1" applyBorder="1" applyAlignment="1" applyProtection="1">
      <alignment horizontal="center" vertical="center" wrapText="1"/>
      <protection hidden="1"/>
    </xf>
    <xf numFmtId="0" fontId="17" fillId="0" borderId="105" xfId="0" applyFont="1" applyFill="1" applyBorder="1" applyAlignment="1">
      <alignment horizontal="center" vertical="center" wrapText="1"/>
    </xf>
    <xf numFmtId="0" fontId="17" fillId="0" borderId="105" xfId="0" applyFont="1" applyBorder="1" applyAlignment="1" applyProtection="1">
      <alignment horizontal="center" vertical="center" wrapText="1"/>
      <protection hidden="1"/>
    </xf>
    <xf numFmtId="9" fontId="17" fillId="0" borderId="100" xfId="0" applyNumberFormat="1" applyFont="1" applyBorder="1" applyAlignment="1" applyProtection="1">
      <alignment horizontal="center" vertical="center" wrapText="1"/>
      <protection hidden="1"/>
    </xf>
    <xf numFmtId="0" fontId="17" fillId="0" borderId="104" xfId="0" applyFont="1" applyBorder="1" applyAlignment="1" applyProtection="1">
      <alignment horizontal="center" vertical="center" wrapText="1"/>
      <protection hidden="1"/>
    </xf>
    <xf numFmtId="0" fontId="11" fillId="16" borderId="18" xfId="0" applyFont="1" applyFill="1" applyBorder="1" applyAlignment="1" applyProtection="1">
      <alignment horizontal="center" vertical="center" wrapText="1"/>
      <protection hidden="1"/>
    </xf>
    <xf numFmtId="14" fontId="17" fillId="0" borderId="18" xfId="0" applyNumberFormat="1" applyFont="1" applyBorder="1" applyAlignment="1" applyProtection="1">
      <alignment horizontal="center" vertical="center" wrapText="1"/>
      <protection hidden="1"/>
    </xf>
    <xf numFmtId="9" fontId="69" fillId="25" borderId="18" xfId="65" applyFont="1" applyFill="1" applyBorder="1" applyAlignment="1" applyProtection="1">
      <alignment horizontal="center" vertical="center" wrapText="1"/>
      <protection hidden="1"/>
    </xf>
    <xf numFmtId="9" fontId="70" fillId="0" borderId="89" xfId="65" applyFont="1" applyBorder="1" applyAlignment="1" applyProtection="1">
      <alignment horizontal="center" vertical="center" wrapText="1"/>
      <protection hidden="1"/>
    </xf>
    <xf numFmtId="44" fontId="11" fillId="24" borderId="87" xfId="55" applyFont="1" applyFill="1" applyBorder="1" applyAlignment="1" applyProtection="1">
      <alignment horizontal="center" vertical="center" wrapText="1"/>
      <protection hidden="1"/>
    </xf>
    <xf numFmtId="9" fontId="77" fillId="26" borderId="18" xfId="65" applyFont="1" applyFill="1" applyBorder="1" applyAlignment="1" applyProtection="1">
      <alignment horizontal="center" vertical="center" wrapText="1"/>
      <protection hidden="1"/>
    </xf>
    <xf numFmtId="0" fontId="16" fillId="25" borderId="64" xfId="60" applyFont="1" applyFill="1" applyBorder="1" applyAlignment="1" applyProtection="1">
      <alignment horizontal="center" vertical="center" wrapText="1"/>
      <protection hidden="1"/>
    </xf>
    <xf numFmtId="0" fontId="11" fillId="0" borderId="106" xfId="60" applyFont="1" applyFill="1" applyBorder="1" applyAlignment="1" applyProtection="1">
      <alignment horizontal="center" vertical="center" wrapText="1"/>
      <protection hidden="1"/>
    </xf>
    <xf numFmtId="0" fontId="17" fillId="0" borderId="107" xfId="0" applyFont="1" applyFill="1" applyBorder="1" applyAlignment="1">
      <alignment horizontal="center" vertical="center" wrapText="1"/>
    </xf>
    <xf numFmtId="0" fontId="11" fillId="24" borderId="47" xfId="60" applyFont="1" applyFill="1" applyBorder="1" applyAlignment="1" applyProtection="1">
      <alignment horizontal="center" vertical="center" wrapText="1"/>
      <protection hidden="1"/>
    </xf>
    <xf numFmtId="9" fontId="11" fillId="0" borderId="47" xfId="0" applyNumberFormat="1" applyFont="1" applyBorder="1" applyAlignment="1" applyProtection="1">
      <alignment horizontal="center" vertical="center" wrapText="1"/>
      <protection hidden="1"/>
    </xf>
    <xf numFmtId="0" fontId="11" fillId="0" borderId="62" xfId="0" applyFont="1" applyBorder="1" applyAlignment="1" applyProtection="1">
      <alignment horizontal="center" vertical="center" wrapText="1"/>
      <protection hidden="1"/>
    </xf>
    <xf numFmtId="0" fontId="11" fillId="24" borderId="56" xfId="60" applyFont="1" applyFill="1" applyBorder="1" applyAlignment="1" applyProtection="1">
      <alignment horizontal="center" vertical="center" wrapText="1"/>
      <protection hidden="1"/>
    </xf>
    <xf numFmtId="14" fontId="11" fillId="24" borderId="56" xfId="60" applyNumberFormat="1" applyFont="1" applyFill="1" applyBorder="1" applyAlignment="1" applyProtection="1">
      <alignment horizontal="center" vertical="center" wrapText="1"/>
      <protection hidden="1"/>
    </xf>
    <xf numFmtId="14" fontId="11" fillId="24" borderId="89" xfId="51" applyNumberFormat="1" applyFont="1" applyFill="1" applyBorder="1" applyAlignment="1" applyProtection="1">
      <alignment horizontal="center" vertical="center" wrapText="1"/>
      <protection hidden="1"/>
    </xf>
    <xf numFmtId="167" fontId="17" fillId="24" borderId="89" xfId="60" applyNumberFormat="1" applyFont="1" applyFill="1" applyBorder="1" applyAlignment="1" applyProtection="1">
      <alignment horizontal="center" vertical="center" wrapText="1"/>
      <protection hidden="1"/>
    </xf>
    <xf numFmtId="0" fontId="11" fillId="0" borderId="105" xfId="60" applyFont="1" applyFill="1" applyBorder="1" applyAlignment="1" applyProtection="1">
      <alignment horizontal="center" vertical="center" wrapText="1"/>
      <protection hidden="1"/>
    </xf>
    <xf numFmtId="0" fontId="11" fillId="0" borderId="18" xfId="0" applyFont="1" applyFill="1" applyBorder="1" applyAlignment="1" applyProtection="1">
      <alignment horizontal="center" vertical="center" wrapText="1"/>
      <protection hidden="1"/>
    </xf>
    <xf numFmtId="9" fontId="77" fillId="26" borderId="33" xfId="65" applyFont="1" applyFill="1" applyBorder="1" applyAlignment="1" applyProtection="1">
      <alignment horizontal="center" vertical="center" wrapText="1"/>
      <protection hidden="1"/>
    </xf>
    <xf numFmtId="0" fontId="11" fillId="0" borderId="108" xfId="60" applyFont="1" applyFill="1" applyBorder="1" applyAlignment="1" applyProtection="1">
      <alignment horizontal="center" vertical="center" wrapText="1"/>
      <protection hidden="1"/>
    </xf>
    <xf numFmtId="0" fontId="11" fillId="0" borderId="109" xfId="60" applyFont="1" applyFill="1" applyBorder="1" applyAlignment="1" applyProtection="1">
      <alignment horizontal="center" vertical="center" wrapText="1"/>
      <protection hidden="1"/>
    </xf>
    <xf numFmtId="0" fontId="11" fillId="0" borderId="90" xfId="60" applyFont="1" applyFill="1" applyBorder="1" applyAlignment="1" applyProtection="1">
      <alignment horizontal="center" vertical="center" wrapText="1"/>
      <protection hidden="1"/>
    </xf>
    <xf numFmtId="9" fontId="11" fillId="0" borderId="91" xfId="48" applyNumberFormat="1" applyFont="1" applyFill="1" applyBorder="1" applyAlignment="1" applyProtection="1">
      <alignment horizontal="center" vertical="center" wrapText="1"/>
      <protection hidden="1"/>
    </xf>
    <xf numFmtId="9" fontId="11" fillId="25" borderId="18" xfId="60" applyNumberFormat="1" applyFont="1" applyFill="1" applyBorder="1" applyAlignment="1" applyProtection="1">
      <alignment horizontal="center" vertical="center" wrapText="1"/>
      <protection hidden="1"/>
    </xf>
    <xf numFmtId="0" fontId="11" fillId="0" borderId="94" xfId="60" applyFont="1" applyFill="1" applyBorder="1" applyAlignment="1" applyProtection="1">
      <alignment horizontal="center" vertical="center" wrapText="1"/>
      <protection hidden="1"/>
    </xf>
    <xf numFmtId="9" fontId="11" fillId="0" borderId="110" xfId="48" applyNumberFormat="1" applyFont="1" applyFill="1" applyBorder="1" applyAlignment="1" applyProtection="1">
      <alignment horizontal="center" vertical="center" wrapText="1"/>
      <protection hidden="1"/>
    </xf>
    <xf numFmtId="9" fontId="11" fillId="25" borderId="89" xfId="65" applyFont="1" applyFill="1" applyBorder="1" applyAlignment="1" applyProtection="1">
      <alignment horizontal="center" vertical="center" wrapText="1"/>
      <protection hidden="1"/>
    </xf>
    <xf numFmtId="9" fontId="77" fillId="26" borderId="89" xfId="65" applyFont="1" applyFill="1" applyBorder="1" applyAlignment="1" applyProtection="1">
      <alignment horizontal="center" vertical="center" wrapText="1"/>
      <protection hidden="1"/>
    </xf>
    <xf numFmtId="167" fontId="77" fillId="26" borderId="19" xfId="0" applyNumberFormat="1" applyFont="1" applyFill="1" applyBorder="1" applyAlignment="1" applyProtection="1">
      <alignment horizontal="center" vertical="center"/>
      <protection hidden="1"/>
    </xf>
    <xf numFmtId="0" fontId="77" fillId="17" borderId="45" xfId="0" applyFont="1" applyFill="1" applyBorder="1" applyAlignment="1" applyProtection="1">
      <alignment horizontal="center" vertical="center" wrapText="1"/>
      <protection hidden="1"/>
    </xf>
    <xf numFmtId="0" fontId="16" fillId="25" borderId="75" xfId="60" applyFont="1" applyFill="1" applyBorder="1" applyAlignment="1" applyProtection="1" quotePrefix="1">
      <alignment horizontal="center" vertical="center" wrapText="1"/>
      <protection hidden="1"/>
    </xf>
    <xf numFmtId="0" fontId="11" fillId="31" borderId="100" xfId="60" applyFont="1" applyFill="1" applyBorder="1" applyAlignment="1" applyProtection="1">
      <alignment horizontal="center" vertical="center" wrapText="1"/>
      <protection hidden="1"/>
    </xf>
    <xf numFmtId="0" fontId="11" fillId="0" borderId="84" xfId="60" applyFont="1" applyFill="1" applyBorder="1" applyAlignment="1" applyProtection="1">
      <alignment horizontal="center" vertical="center" wrapText="1"/>
      <protection hidden="1"/>
    </xf>
    <xf numFmtId="9" fontId="11" fillId="0" borderId="56" xfId="0" applyNumberFormat="1" applyFont="1" applyFill="1" applyBorder="1" applyAlignment="1" applyProtection="1">
      <alignment horizontal="center" vertical="center" wrapText="1"/>
      <protection hidden="1"/>
    </xf>
    <xf numFmtId="0" fontId="11" fillId="0" borderId="111" xfId="0" applyFont="1" applyFill="1" applyBorder="1" applyAlignment="1" applyProtection="1">
      <alignment horizontal="center" vertical="center" wrapText="1"/>
      <protection hidden="1"/>
    </xf>
    <xf numFmtId="0" fontId="11" fillId="25" borderId="62" xfId="60" applyFont="1" applyFill="1" applyBorder="1" applyAlignment="1" applyProtection="1">
      <alignment horizontal="center" vertical="center" wrapText="1"/>
      <protection hidden="1"/>
    </xf>
    <xf numFmtId="0" fontId="11" fillId="25" borderId="47" xfId="60" applyFont="1" applyFill="1" applyBorder="1" applyAlignment="1" applyProtection="1">
      <alignment horizontal="center" vertical="center" wrapText="1"/>
      <protection hidden="1"/>
    </xf>
    <xf numFmtId="0" fontId="11" fillId="25" borderId="56" xfId="60" applyFont="1" applyFill="1" applyBorder="1" applyAlignment="1" applyProtection="1">
      <alignment horizontal="center" vertical="center" wrapText="1"/>
      <protection hidden="1"/>
    </xf>
    <xf numFmtId="0" fontId="11" fillId="25" borderId="45" xfId="60" applyFont="1" applyFill="1" applyBorder="1" applyAlignment="1" applyProtection="1">
      <alignment horizontal="center" vertical="center" wrapText="1"/>
      <protection hidden="1"/>
    </xf>
    <xf numFmtId="3" fontId="17" fillId="25" borderId="47" xfId="0" applyNumberFormat="1" applyFont="1" applyFill="1" applyBorder="1" applyAlignment="1" applyProtection="1">
      <alignment horizontal="center" vertical="center" wrapText="1"/>
      <protection hidden="1"/>
    </xf>
    <xf numFmtId="3" fontId="17" fillId="25" borderId="45" xfId="0" applyNumberFormat="1" applyFont="1" applyFill="1" applyBorder="1" applyAlignment="1" applyProtection="1">
      <alignment horizontal="center" vertical="center" wrapText="1"/>
      <protection hidden="1"/>
    </xf>
    <xf numFmtId="9" fontId="11" fillId="25" borderId="94" xfId="65" applyFont="1" applyFill="1" applyBorder="1" applyAlignment="1" applyProtection="1">
      <alignment vertical="center" wrapText="1"/>
      <protection hidden="1"/>
    </xf>
    <xf numFmtId="9" fontId="77" fillId="26" borderId="62" xfId="65" applyFont="1" applyFill="1" applyBorder="1" applyAlignment="1" applyProtection="1">
      <alignment horizontal="center" vertical="center" wrapText="1"/>
      <protection hidden="1"/>
    </xf>
    <xf numFmtId="9" fontId="77" fillId="26" borderId="47" xfId="65" applyFont="1" applyFill="1" applyBorder="1" applyAlignment="1" applyProtection="1">
      <alignment horizontal="center" vertical="center" wrapText="1"/>
      <protection hidden="1"/>
    </xf>
    <xf numFmtId="9" fontId="12" fillId="11" borderId="89" xfId="65" applyFont="1" applyFill="1" applyBorder="1" applyAlignment="1" applyProtection="1">
      <alignment horizontal="center" vertical="center" wrapText="1"/>
      <protection hidden="1"/>
    </xf>
    <xf numFmtId="9" fontId="12" fillId="11" borderId="88" xfId="65" applyFont="1" applyFill="1" applyBorder="1" applyAlignment="1" applyProtection="1">
      <alignment horizontal="center" vertical="center" wrapText="1"/>
      <protection hidden="1"/>
    </xf>
    <xf numFmtId="0" fontId="16" fillId="25" borderId="75" xfId="60" applyFont="1" applyFill="1" applyBorder="1" applyAlignment="1" applyProtection="1">
      <alignment horizontal="center" vertical="center" wrapText="1"/>
      <protection hidden="1"/>
    </xf>
    <xf numFmtId="0" fontId="11" fillId="0" borderId="112" xfId="0" applyFont="1" applyBorder="1" applyAlignment="1" applyProtection="1">
      <alignment horizontal="center" vertical="center" wrapText="1"/>
      <protection hidden="1"/>
    </xf>
    <xf numFmtId="9" fontId="11" fillId="24" borderId="56" xfId="65" applyFont="1" applyFill="1" applyBorder="1" applyAlignment="1" applyProtection="1">
      <alignment horizontal="center" vertical="center" wrapText="1"/>
      <protection hidden="1"/>
    </xf>
    <xf numFmtId="14" fontId="11" fillId="24" borderId="45" xfId="60" applyNumberFormat="1" applyFont="1" applyFill="1" applyBorder="1" applyAlignment="1" applyProtection="1">
      <alignment horizontal="center" vertical="center" wrapText="1"/>
      <protection hidden="1"/>
    </xf>
    <xf numFmtId="3" fontId="17" fillId="25" borderId="56" xfId="0" applyNumberFormat="1" applyFont="1" applyFill="1" applyBorder="1" applyAlignment="1" applyProtection="1">
      <alignment horizontal="center" vertical="center" wrapText="1"/>
      <protection hidden="1"/>
    </xf>
    <xf numFmtId="167" fontId="17" fillId="0" borderId="89" xfId="60" applyNumberFormat="1" applyFont="1" applyFill="1" applyBorder="1" applyAlignment="1" applyProtection="1">
      <alignment horizontal="center" vertical="center" wrapText="1"/>
      <protection hidden="1"/>
    </xf>
    <xf numFmtId="0" fontId="77" fillId="26" borderId="62" xfId="60" applyFont="1" applyFill="1" applyBorder="1" applyAlignment="1" applyProtection="1">
      <alignment horizontal="center" vertical="center" wrapText="1"/>
      <protection hidden="1"/>
    </xf>
    <xf numFmtId="0" fontId="77" fillId="26" borderId="47" xfId="60" applyFont="1" applyFill="1" applyBorder="1" applyAlignment="1" applyProtection="1">
      <alignment horizontal="center" vertical="center" wrapText="1"/>
      <protection hidden="1"/>
    </xf>
    <xf numFmtId="0" fontId="12" fillId="11" borderId="89" xfId="60" applyNumberFormat="1" applyFont="1" applyFill="1" applyBorder="1" applyAlignment="1" applyProtection="1">
      <alignment horizontal="center" vertical="center" wrapText="1"/>
      <protection hidden="1"/>
    </xf>
    <xf numFmtId="0" fontId="12" fillId="11" borderId="88" xfId="60" applyNumberFormat="1" applyFont="1" applyFill="1" applyBorder="1" applyAlignment="1" applyProtection="1">
      <alignment horizontal="center" vertical="center" wrapText="1"/>
      <protection hidden="1"/>
    </xf>
    <xf numFmtId="0" fontId="18" fillId="32" borderId="0" xfId="45" applyFont="1" applyFill="1" applyAlignment="1">
      <alignment horizontal="center" vertical="center" wrapText="1"/>
      <protection/>
    </xf>
    <xf numFmtId="0" fontId="17" fillId="17" borderId="82" xfId="0" applyFont="1" applyFill="1" applyBorder="1" applyAlignment="1">
      <alignment/>
    </xf>
    <xf numFmtId="0" fontId="12" fillId="18" borderId="45" xfId="0" applyFont="1" applyFill="1" applyBorder="1" applyAlignment="1" applyProtection="1">
      <alignment vertical="center" wrapText="1"/>
      <protection hidden="1"/>
    </xf>
    <xf numFmtId="0" fontId="12" fillId="18" borderId="15" xfId="0" applyFont="1" applyFill="1" applyBorder="1" applyAlignment="1" applyProtection="1">
      <alignment horizontal="center" vertical="center" wrapText="1"/>
      <protection hidden="1"/>
    </xf>
    <xf numFmtId="0" fontId="12" fillId="18" borderId="15" xfId="0" applyFont="1" applyFill="1" applyBorder="1" applyAlignment="1">
      <alignment horizontal="center" vertical="center" wrapText="1"/>
    </xf>
    <xf numFmtId="0" fontId="17" fillId="18" borderId="12" xfId="0" applyFont="1" applyFill="1" applyBorder="1" applyAlignment="1" applyProtection="1">
      <alignment/>
      <protection hidden="1"/>
    </xf>
    <xf numFmtId="0" fontId="17" fillId="18" borderId="12" xfId="0" applyFont="1" applyFill="1" applyBorder="1" applyAlignment="1">
      <alignment/>
    </xf>
    <xf numFmtId="0" fontId="17" fillId="0" borderId="0" xfId="0" applyFont="1" applyAlignment="1" applyProtection="1">
      <alignment/>
      <protection hidden="1"/>
    </xf>
    <xf numFmtId="0" fontId="5" fillId="11" borderId="44" xfId="0" applyFont="1" applyFill="1" applyBorder="1" applyAlignment="1" applyProtection="1">
      <alignment horizontal="center" vertical="center" wrapText="1"/>
      <protection hidden="1"/>
    </xf>
    <xf numFmtId="0" fontId="16" fillId="11" borderId="45" xfId="0" applyFont="1" applyFill="1" applyBorder="1" applyAlignment="1" applyProtection="1">
      <alignment horizontal="center" vertical="center" wrapText="1"/>
      <protection hidden="1"/>
    </xf>
    <xf numFmtId="0" fontId="16" fillId="11" borderId="45" xfId="0" applyFont="1" applyFill="1" applyBorder="1" applyAlignment="1">
      <alignment horizontal="center" vertical="center" wrapText="1"/>
    </xf>
    <xf numFmtId="0" fontId="12" fillId="18" borderId="45" xfId="60" applyFont="1" applyFill="1" applyBorder="1" applyAlignment="1" applyProtection="1">
      <alignment horizontal="center" vertical="center" wrapText="1"/>
      <protection hidden="1"/>
    </xf>
    <xf numFmtId="0" fontId="12" fillId="18" borderId="75" xfId="60" applyFont="1" applyFill="1" applyBorder="1" applyAlignment="1" applyProtection="1">
      <alignment horizontal="center" vertical="center" wrapText="1"/>
      <protection hidden="1"/>
    </xf>
    <xf numFmtId="0" fontId="12" fillId="18" borderId="29" xfId="60" applyFont="1" applyFill="1" applyBorder="1" applyAlignment="1" applyProtection="1">
      <alignment horizontal="center" vertical="center" wrapText="1"/>
      <protection hidden="1"/>
    </xf>
    <xf numFmtId="0" fontId="12" fillId="18" borderId="29" xfId="60" applyFont="1" applyFill="1" applyBorder="1" applyAlignment="1" applyProtection="1">
      <alignment horizontal="center" vertical="center" textRotation="90" wrapText="1"/>
      <protection hidden="1"/>
    </xf>
    <xf numFmtId="167" fontId="12" fillId="18" borderId="29" xfId="60" applyNumberFormat="1" applyFont="1" applyFill="1" applyBorder="1" applyAlignment="1" applyProtection="1">
      <alignment horizontal="center" vertical="center" wrapText="1"/>
      <protection hidden="1"/>
    </xf>
    <xf numFmtId="0" fontId="16" fillId="32" borderId="113" xfId="60" applyFont="1" applyFill="1" applyBorder="1" applyAlignment="1" applyProtection="1">
      <alignment horizontal="center" vertical="center" wrapText="1"/>
      <protection hidden="1"/>
    </xf>
    <xf numFmtId="0" fontId="16" fillId="33" borderId="113" xfId="60" applyFont="1" applyFill="1" applyBorder="1" applyAlignment="1" applyProtection="1">
      <alignment horizontal="center" vertical="center" wrapText="1"/>
      <protection hidden="1"/>
    </xf>
    <xf numFmtId="0" fontId="17" fillId="0" borderId="114" xfId="60" applyFont="1" applyFill="1" applyBorder="1" applyAlignment="1" applyProtection="1">
      <alignment horizontal="center" vertical="center" wrapText="1"/>
      <protection hidden="1"/>
    </xf>
    <xf numFmtId="0" fontId="17" fillId="0" borderId="115" xfId="60" applyFont="1" applyFill="1" applyBorder="1" applyAlignment="1" applyProtection="1">
      <alignment horizontal="center" vertical="center" wrapText="1"/>
      <protection hidden="1"/>
    </xf>
    <xf numFmtId="9" fontId="17" fillId="0" borderId="115" xfId="45" applyNumberFormat="1" applyFont="1" applyFill="1" applyBorder="1" applyAlignment="1" applyProtection="1">
      <alignment horizontal="center" vertical="center" wrapText="1"/>
      <protection hidden="1"/>
    </xf>
    <xf numFmtId="0" fontId="17" fillId="0" borderId="115" xfId="45" applyFont="1" applyFill="1" applyBorder="1" applyAlignment="1" applyProtection="1">
      <alignment horizontal="center" vertical="center" wrapText="1"/>
      <protection hidden="1"/>
    </xf>
    <xf numFmtId="0" fontId="11" fillId="32" borderId="116" xfId="60" applyFont="1" applyFill="1" applyBorder="1" applyAlignment="1" applyProtection="1">
      <alignment horizontal="center" vertical="center" wrapText="1"/>
      <protection hidden="1"/>
    </xf>
    <xf numFmtId="9" fontId="17" fillId="32" borderId="116" xfId="65" applyFont="1" applyFill="1" applyBorder="1" applyAlignment="1" applyProtection="1">
      <alignment horizontal="center" vertical="center" wrapText="1"/>
      <protection hidden="1"/>
    </xf>
    <xf numFmtId="0" fontId="17" fillId="32" borderId="116" xfId="60" applyFont="1" applyFill="1" applyBorder="1" applyAlignment="1" applyProtection="1">
      <alignment horizontal="center" vertical="center" wrapText="1"/>
      <protection hidden="1"/>
    </xf>
    <xf numFmtId="14" fontId="17" fillId="32" borderId="116" xfId="60" applyNumberFormat="1" applyFont="1" applyFill="1" applyBorder="1" applyAlignment="1" applyProtection="1">
      <alignment horizontal="center" vertical="center" wrapText="1"/>
      <protection hidden="1"/>
    </xf>
    <xf numFmtId="9" fontId="11" fillId="32" borderId="116" xfId="65" applyFont="1" applyFill="1" applyBorder="1" applyAlignment="1" applyProtection="1">
      <alignment horizontal="center" vertical="center" wrapText="1"/>
      <protection hidden="1"/>
    </xf>
    <xf numFmtId="0" fontId="11" fillId="32" borderId="117" xfId="60" applyFont="1" applyFill="1" applyBorder="1" applyAlignment="1" applyProtection="1">
      <alignment horizontal="center" vertical="center" wrapText="1"/>
      <protection hidden="1"/>
    </xf>
    <xf numFmtId="0" fontId="17" fillId="17" borderId="84" xfId="0" applyFont="1" applyFill="1" applyBorder="1" applyAlignment="1" applyProtection="1">
      <alignment horizontal="center" vertical="center" wrapText="1"/>
      <protection locked="0"/>
    </xf>
    <xf numFmtId="0" fontId="17" fillId="0" borderId="113" xfId="45" applyFont="1" applyFill="1" applyBorder="1" applyAlignment="1" applyProtection="1">
      <alignment horizontal="center" vertical="center" wrapText="1"/>
      <protection hidden="1"/>
    </xf>
    <xf numFmtId="0" fontId="17" fillId="0" borderId="118" xfId="45" applyFont="1" applyFill="1" applyBorder="1" applyAlignment="1" applyProtection="1">
      <alignment horizontal="center" vertical="center" wrapText="1"/>
      <protection hidden="1"/>
    </xf>
    <xf numFmtId="9" fontId="17" fillId="0" borderId="119" xfId="45" applyNumberFormat="1" applyFont="1" applyFill="1" applyBorder="1" applyAlignment="1" applyProtection="1">
      <alignment horizontal="center" vertical="center" wrapText="1"/>
      <protection hidden="1"/>
    </xf>
    <xf numFmtId="0" fontId="17" fillId="0" borderId="119" xfId="45" applyFont="1" applyFill="1" applyBorder="1" applyAlignment="1" applyProtection="1">
      <alignment horizontal="center" vertical="center" wrapText="1"/>
      <protection hidden="1"/>
    </xf>
    <xf numFmtId="9" fontId="11" fillId="0" borderId="120" xfId="65" applyFont="1" applyFill="1" applyBorder="1" applyAlignment="1" applyProtection="1">
      <alignment horizontal="center" vertical="center" wrapText="1"/>
      <protection hidden="1"/>
    </xf>
    <xf numFmtId="0" fontId="17" fillId="0" borderId="120" xfId="45" applyFont="1" applyBorder="1" applyAlignment="1" applyProtection="1">
      <alignment horizontal="center" vertical="center" wrapText="1"/>
      <protection hidden="1"/>
    </xf>
    <xf numFmtId="14" fontId="11" fillId="32" borderId="120" xfId="51" applyNumberFormat="1" applyFont="1" applyFill="1" applyBorder="1" applyAlignment="1" applyProtection="1">
      <alignment horizontal="center" vertical="center" wrapText="1"/>
      <protection hidden="1"/>
    </xf>
    <xf numFmtId="172" fontId="11" fillId="32" borderId="116" xfId="60" applyNumberFormat="1" applyFont="1" applyFill="1" applyBorder="1" applyAlignment="1" applyProtection="1">
      <alignment horizontal="center" vertical="center" wrapText="1"/>
      <protection hidden="1"/>
    </xf>
    <xf numFmtId="0" fontId="17" fillId="0" borderId="114" xfId="45" applyFont="1" applyFill="1" applyBorder="1" applyAlignment="1" applyProtection="1">
      <alignment horizontal="center" vertical="center" wrapText="1"/>
      <protection hidden="1"/>
    </xf>
    <xf numFmtId="0" fontId="17" fillId="24" borderId="121" xfId="45" applyFont="1" applyFill="1" applyBorder="1" applyAlignment="1" applyProtection="1">
      <alignment horizontal="center" vertical="center" wrapText="1"/>
      <protection hidden="1"/>
    </xf>
    <xf numFmtId="0" fontId="17" fillId="0" borderId="116" xfId="45" applyFont="1" applyBorder="1" applyAlignment="1" applyProtection="1">
      <alignment horizontal="center" vertical="center" wrapText="1"/>
      <protection hidden="1"/>
    </xf>
    <xf numFmtId="0" fontId="17" fillId="0" borderId="122" xfId="45" applyFont="1" applyFill="1" applyBorder="1" applyAlignment="1" applyProtection="1">
      <alignment horizontal="center" vertical="center" wrapText="1"/>
      <protection hidden="1"/>
    </xf>
    <xf numFmtId="0" fontId="17" fillId="24" borderId="123" xfId="45" applyFont="1" applyFill="1" applyBorder="1" applyAlignment="1" applyProtection="1">
      <alignment horizontal="center" vertical="center" wrapText="1"/>
      <protection hidden="1"/>
    </xf>
    <xf numFmtId="1" fontId="11" fillId="32" borderId="124" xfId="48" applyNumberFormat="1" applyFont="1" applyFill="1" applyBorder="1" applyAlignment="1" applyProtection="1">
      <alignment horizontal="center" vertical="center" wrapText="1"/>
      <protection hidden="1"/>
    </xf>
    <xf numFmtId="0" fontId="11" fillId="33" borderId="120" xfId="60" applyFont="1" applyFill="1" applyBorder="1" applyAlignment="1" applyProtection="1">
      <alignment horizontal="center" vertical="center" wrapText="1"/>
      <protection hidden="1"/>
    </xf>
    <xf numFmtId="1" fontId="11" fillId="32" borderId="120" xfId="60" applyNumberFormat="1" applyFont="1" applyFill="1" applyBorder="1" applyAlignment="1" applyProtection="1">
      <alignment horizontal="center" vertical="center" wrapText="1"/>
      <protection hidden="1"/>
    </xf>
    <xf numFmtId="0" fontId="77" fillId="34" borderId="120" xfId="60" applyNumberFormat="1" applyFont="1" applyFill="1" applyBorder="1" applyAlignment="1" applyProtection="1">
      <alignment horizontal="center" vertical="center" wrapText="1"/>
      <protection hidden="1"/>
    </xf>
    <xf numFmtId="1" fontId="77" fillId="26" borderId="12" xfId="65" applyNumberFormat="1" applyFont="1" applyFill="1" applyBorder="1" applyAlignment="1" applyProtection="1">
      <alignment horizontal="center" vertical="center"/>
      <protection hidden="1"/>
    </xf>
    <xf numFmtId="0" fontId="17" fillId="0" borderId="125" xfId="45" applyFont="1" applyFill="1" applyBorder="1" applyAlignment="1" applyProtection="1">
      <alignment horizontal="center" vertical="center" wrapText="1"/>
      <protection hidden="1"/>
    </xf>
    <xf numFmtId="0" fontId="17" fillId="24" borderId="126" xfId="45" applyFont="1" applyFill="1" applyBorder="1" applyAlignment="1" applyProtection="1">
      <alignment horizontal="center" vertical="center" wrapText="1"/>
      <protection hidden="1"/>
    </xf>
    <xf numFmtId="1" fontId="11" fillId="32" borderId="127" xfId="48" applyNumberFormat="1" applyFont="1" applyFill="1" applyBorder="1" applyAlignment="1" applyProtection="1">
      <alignment horizontal="center" vertical="center" wrapText="1"/>
      <protection hidden="1"/>
    </xf>
    <xf numFmtId="0" fontId="11" fillId="32" borderId="121" xfId="60" applyFont="1" applyFill="1" applyBorder="1" applyAlignment="1" applyProtection="1">
      <alignment horizontal="center" vertical="center" wrapText="1"/>
      <protection hidden="1"/>
    </xf>
    <xf numFmtId="1" fontId="11" fillId="32" borderId="116" xfId="60" applyNumberFormat="1" applyFont="1" applyFill="1" applyBorder="1" applyAlignment="1" applyProtection="1">
      <alignment horizontal="center" vertical="center" wrapText="1"/>
      <protection hidden="1"/>
    </xf>
    <xf numFmtId="0" fontId="17" fillId="24" borderId="118" xfId="45" applyFont="1" applyFill="1" applyBorder="1" applyAlignment="1" applyProtection="1">
      <alignment horizontal="center" vertical="center" wrapText="1"/>
      <protection hidden="1"/>
    </xf>
    <xf numFmtId="1" fontId="11" fillId="32" borderId="118" xfId="48" applyNumberFormat="1" applyFont="1" applyFill="1" applyBorder="1" applyAlignment="1" applyProtection="1">
      <alignment horizontal="center" vertical="center" wrapText="1"/>
      <protection hidden="1"/>
    </xf>
    <xf numFmtId="0" fontId="17" fillId="24" borderId="119" xfId="45" applyFont="1" applyFill="1" applyBorder="1" applyAlignment="1" applyProtection="1">
      <alignment horizontal="center" vertical="center" wrapText="1"/>
      <protection hidden="1"/>
    </xf>
    <xf numFmtId="0" fontId="17" fillId="0" borderId="124" xfId="45" applyFont="1" applyBorder="1" applyAlignment="1" applyProtection="1">
      <alignment horizontal="center" vertical="center" wrapText="1"/>
      <protection hidden="1"/>
    </xf>
    <xf numFmtId="0" fontId="17" fillId="24" borderId="115" xfId="45" applyFont="1" applyFill="1" applyBorder="1" applyAlignment="1" applyProtection="1">
      <alignment horizontal="center" vertical="center" wrapText="1"/>
      <protection hidden="1"/>
    </xf>
    <xf numFmtId="9" fontId="15" fillId="17" borderId="45" xfId="0" applyNumberFormat="1" applyFont="1" applyFill="1" applyBorder="1" applyAlignment="1" applyProtection="1">
      <alignment horizontal="center" vertical="center" wrapText="1"/>
      <protection hidden="1"/>
    </xf>
    <xf numFmtId="0" fontId="12" fillId="18" borderId="45" xfId="0" applyFont="1" applyFill="1" applyBorder="1" applyAlignment="1" applyProtection="1">
      <alignment horizontal="center" vertical="center" wrapText="1"/>
      <protection locked="0"/>
    </xf>
    <xf numFmtId="0" fontId="17" fillId="18" borderId="92" xfId="0" applyFont="1" applyFill="1" applyBorder="1" applyAlignment="1" applyProtection="1">
      <alignment horizontal="center" vertical="center"/>
      <protection hidden="1"/>
    </xf>
    <xf numFmtId="0" fontId="17" fillId="18" borderId="93" xfId="0" applyFont="1" applyFill="1" applyBorder="1" applyAlignment="1" applyProtection="1">
      <alignment horizontal="center" vertical="center"/>
      <protection hidden="1"/>
    </xf>
    <xf numFmtId="0" fontId="17" fillId="18" borderId="82" xfId="0" applyFont="1" applyFill="1" applyBorder="1" applyAlignment="1">
      <alignment horizontal="center" vertical="center"/>
    </xf>
    <xf numFmtId="0" fontId="8" fillId="10" borderId="14" xfId="0" applyFont="1" applyFill="1" applyBorder="1" applyAlignment="1" applyProtection="1">
      <alignment horizontal="center" vertical="center" wrapText="1"/>
      <protection hidden="1"/>
    </xf>
    <xf numFmtId="0" fontId="5" fillId="10" borderId="15" xfId="0" applyFont="1" applyFill="1" applyBorder="1" applyAlignment="1" applyProtection="1">
      <alignment horizontal="center" vertical="center" wrapText="1"/>
      <protection hidden="1"/>
    </xf>
    <xf numFmtId="0" fontId="8" fillId="10" borderId="15" xfId="0" applyFont="1" applyFill="1" applyBorder="1" applyAlignment="1" applyProtection="1">
      <alignment horizontal="center" vertical="center" wrapText="1"/>
      <protection hidden="1"/>
    </xf>
    <xf numFmtId="1" fontId="8" fillId="10" borderId="15" xfId="48" applyNumberFormat="1" applyFont="1" applyFill="1" applyBorder="1" applyAlignment="1" applyProtection="1">
      <alignment horizontal="center" vertical="center" wrapText="1"/>
      <protection hidden="1"/>
    </xf>
    <xf numFmtId="9" fontId="8" fillId="10" borderId="15" xfId="0" applyNumberFormat="1" applyFont="1" applyFill="1" applyBorder="1" applyAlignment="1" applyProtection="1">
      <alignment horizontal="center" vertical="center" wrapText="1"/>
      <protection hidden="1"/>
    </xf>
    <xf numFmtId="166" fontId="8" fillId="10" borderId="15" xfId="0" applyNumberFormat="1" applyFont="1" applyFill="1" applyBorder="1" applyAlignment="1" applyProtection="1">
      <alignment horizontal="center" vertical="center" wrapText="1"/>
      <protection hidden="1"/>
    </xf>
    <xf numFmtId="0" fontId="17" fillId="10" borderId="15" xfId="0" applyFont="1" applyFill="1" applyBorder="1" applyAlignment="1" applyProtection="1">
      <alignment horizontal="center" vertical="center" wrapText="1"/>
      <protection hidden="1"/>
    </xf>
    <xf numFmtId="0" fontId="17" fillId="10" borderId="15" xfId="0" applyFont="1" applyFill="1" applyBorder="1" applyAlignment="1" applyProtection="1">
      <alignment horizontal="center" vertical="center" wrapText="1"/>
      <protection locked="0"/>
    </xf>
    <xf numFmtId="0" fontId="17" fillId="10" borderId="15" xfId="0" applyFont="1" applyFill="1" applyBorder="1" applyAlignment="1">
      <alignment horizontal="center" vertical="center" wrapText="1"/>
    </xf>
    <xf numFmtId="0" fontId="17" fillId="10" borderId="96" xfId="0" applyFont="1" applyFill="1" applyBorder="1" applyAlignment="1" applyProtection="1">
      <alignment horizontal="center" vertical="center" wrapText="1"/>
      <protection hidden="1"/>
    </xf>
    <xf numFmtId="0" fontId="17" fillId="10" borderId="97" xfId="0" applyFont="1" applyFill="1" applyBorder="1" applyAlignment="1" applyProtection="1">
      <alignment horizontal="center" vertical="center" wrapText="1"/>
      <protection hidden="1"/>
    </xf>
    <xf numFmtId="0" fontId="17" fillId="10" borderId="98" xfId="0" applyFont="1" applyFill="1" applyBorder="1" applyAlignment="1">
      <alignment horizontal="center" vertical="center" wrapText="1"/>
    </xf>
    <xf numFmtId="0" fontId="5" fillId="0" borderId="0" xfId="0" applyFont="1" applyAlignment="1" applyProtection="1">
      <alignment horizontal="center" vertical="center"/>
      <protection hidden="1"/>
    </xf>
    <xf numFmtId="167" fontId="8" fillId="0" borderId="0" xfId="0" applyNumberFormat="1" applyFont="1" applyAlignment="1" applyProtection="1">
      <alignment horizontal="center" vertical="center"/>
      <protection hidden="1"/>
    </xf>
    <xf numFmtId="49" fontId="8" fillId="0" borderId="0" xfId="0" applyNumberFormat="1" applyFont="1" applyAlignment="1" applyProtection="1">
      <alignment/>
      <protection locked="0"/>
    </xf>
    <xf numFmtId="0" fontId="0" fillId="0" borderId="0" xfId="0" applyAlignment="1">
      <alignment horizontal="justify" vertical="center"/>
    </xf>
    <xf numFmtId="0" fontId="0" fillId="0" borderId="0" xfId="0" applyAlignment="1">
      <alignment vertical="center"/>
    </xf>
    <xf numFmtId="0" fontId="17" fillId="0" borderId="0" xfId="0" applyFont="1" applyAlignment="1">
      <alignment horizontal="center" vertical="center" wrapText="1"/>
    </xf>
    <xf numFmtId="1" fontId="17" fillId="0" borderId="0" xfId="48" applyNumberFormat="1" applyFont="1" applyAlignment="1">
      <alignment horizontal="center" vertical="center" wrapText="1"/>
    </xf>
    <xf numFmtId="9" fontId="17" fillId="0" borderId="0" xfId="0" applyNumberFormat="1" applyFont="1" applyAlignment="1">
      <alignment horizontal="center" vertical="center" wrapText="1"/>
    </xf>
    <xf numFmtId="166" fontId="17" fillId="0" borderId="0" xfId="0" applyNumberFormat="1" applyFont="1" applyAlignment="1">
      <alignment horizontal="center" vertical="center" wrapText="1"/>
    </xf>
    <xf numFmtId="1" fontId="17" fillId="0" borderId="0" xfId="0" applyNumberFormat="1" applyFont="1" applyAlignment="1">
      <alignment horizontal="center" vertical="center" wrapText="1"/>
    </xf>
    <xf numFmtId="165" fontId="17" fillId="0" borderId="0" xfId="0" applyNumberFormat="1" applyFont="1" applyAlignment="1">
      <alignment horizontal="center" vertical="center" wrapText="1"/>
    </xf>
    <xf numFmtId="0" fontId="17" fillId="0" borderId="0" xfId="0" applyFont="1" applyAlignment="1">
      <alignment horizontal="justify" vertical="center" wrapText="1"/>
    </xf>
    <xf numFmtId="0" fontId="17" fillId="0" borderId="0" xfId="0" applyFont="1" applyAlignment="1">
      <alignment vertical="center" wrapText="1"/>
    </xf>
    <xf numFmtId="0" fontId="5" fillId="0" borderId="0" xfId="0" applyFont="1" applyAlignment="1">
      <alignment horizontal="justify" vertical="center" wrapText="1"/>
    </xf>
    <xf numFmtId="0" fontId="5" fillId="0" borderId="0" xfId="0" applyFont="1" applyAlignment="1">
      <alignment vertical="center" wrapText="1"/>
    </xf>
    <xf numFmtId="0" fontId="12" fillId="18" borderId="63" xfId="61" applyFont="1" applyFill="1" applyBorder="1" applyAlignment="1" applyProtection="1">
      <alignment horizontal="center" vertical="center" wrapText="1"/>
      <protection hidden="1"/>
    </xf>
    <xf numFmtId="1" fontId="12" fillId="18" borderId="63" xfId="48" applyNumberFormat="1" applyFont="1" applyFill="1" applyBorder="1" applyAlignment="1" applyProtection="1">
      <alignment horizontal="center" vertical="center" wrapText="1"/>
      <protection hidden="1"/>
    </xf>
    <xf numFmtId="9" fontId="12" fillId="18" borderId="63" xfId="61" applyNumberFormat="1" applyFont="1" applyFill="1" applyBorder="1" applyAlignment="1" applyProtection="1">
      <alignment horizontal="center" vertical="center" wrapText="1"/>
      <protection hidden="1"/>
    </xf>
    <xf numFmtId="0" fontId="12" fillId="13" borderId="63" xfId="61" applyFont="1" applyFill="1" applyBorder="1" applyAlignment="1" applyProtection="1">
      <alignment horizontal="center" vertical="center" wrapText="1"/>
      <protection hidden="1"/>
    </xf>
    <xf numFmtId="0" fontId="12" fillId="13" borderId="44" xfId="61" applyFont="1" applyFill="1" applyBorder="1" applyAlignment="1" applyProtection="1">
      <alignment horizontal="center" vertical="center" wrapText="1"/>
      <protection hidden="1"/>
    </xf>
    <xf numFmtId="0" fontId="12" fillId="28" borderId="63" xfId="61" applyFont="1" applyFill="1" applyBorder="1" applyAlignment="1" applyProtection="1">
      <alignment horizontal="center" vertical="center" wrapText="1"/>
      <protection hidden="1"/>
    </xf>
    <xf numFmtId="0" fontId="12" fillId="28" borderId="63" xfId="61" applyFont="1" applyFill="1" applyBorder="1" applyAlignment="1" applyProtection="1">
      <alignment vertical="center" wrapText="1"/>
      <protection hidden="1"/>
    </xf>
    <xf numFmtId="0" fontId="12" fillId="28" borderId="44" xfId="61" applyFont="1" applyFill="1" applyBorder="1" applyAlignment="1" applyProtection="1">
      <alignment horizontal="center" vertical="center" wrapText="1"/>
      <protection hidden="1"/>
    </xf>
    <xf numFmtId="0" fontId="12" fillId="35" borderId="63" xfId="61" applyFont="1" applyFill="1" applyBorder="1" applyAlignment="1" applyProtection="1">
      <alignment horizontal="center" vertical="center" wrapText="1"/>
      <protection hidden="1"/>
    </xf>
    <xf numFmtId="0" fontId="12" fillId="35" borderId="63" xfId="61" applyFont="1" applyFill="1" applyBorder="1" applyAlignment="1" applyProtection="1">
      <alignment vertical="center" wrapText="1"/>
      <protection hidden="1"/>
    </xf>
    <xf numFmtId="0" fontId="12" fillId="35" borderId="44" xfId="61" applyFont="1" applyFill="1" applyBorder="1" applyAlignment="1" applyProtection="1">
      <alignment horizontal="center" vertical="center" wrapText="1"/>
      <protection hidden="1"/>
    </xf>
    <xf numFmtId="0" fontId="15" fillId="0" borderId="0" xfId="0" applyFont="1" applyAlignment="1">
      <alignment horizontal="center" vertical="center" wrapText="1"/>
    </xf>
    <xf numFmtId="0" fontId="11" fillId="24" borderId="63" xfId="61" applyFont="1" applyFill="1" applyBorder="1" applyAlignment="1" applyProtection="1">
      <alignment horizontal="center" vertical="center" wrapText="1"/>
      <protection hidden="1"/>
    </xf>
    <xf numFmtId="0" fontId="11" fillId="24" borderId="56" xfId="61" applyFont="1" applyFill="1" applyBorder="1" applyAlignment="1" applyProtection="1">
      <alignment horizontal="center" vertical="center" wrapText="1"/>
      <protection hidden="1"/>
    </xf>
    <xf numFmtId="1" fontId="11" fillId="24" borderId="63" xfId="61" applyNumberFormat="1" applyFont="1" applyFill="1" applyBorder="1" applyAlignment="1" applyProtection="1">
      <alignment horizontal="center" vertical="center" wrapText="1"/>
      <protection hidden="1"/>
    </xf>
    <xf numFmtId="14" fontId="11" fillId="24" borderId="110" xfId="52" applyNumberFormat="1" applyFont="1" applyFill="1" applyBorder="1" applyAlignment="1">
      <alignment horizontal="center" vertical="center" wrapText="1"/>
      <protection/>
    </xf>
    <xf numFmtId="0" fontId="11" fillId="32" borderId="115" xfId="61" applyFont="1" applyFill="1" applyBorder="1" applyAlignment="1" applyProtection="1">
      <alignment horizontal="center" vertical="center" wrapText="1"/>
      <protection hidden="1"/>
    </xf>
    <xf numFmtId="9" fontId="11" fillId="24" borderId="94" xfId="65" applyFont="1" applyFill="1" applyBorder="1" applyAlignment="1">
      <alignment horizontal="center" vertical="center" wrapText="1"/>
    </xf>
    <xf numFmtId="14" fontId="11" fillId="24" borderId="94" xfId="52" applyNumberFormat="1" applyFont="1" applyFill="1" applyBorder="1" applyAlignment="1">
      <alignment horizontal="center" vertical="center" wrapText="1"/>
      <protection/>
    </xf>
    <xf numFmtId="1" fontId="11" fillId="25" borderId="90" xfId="61" applyNumberFormat="1" applyFont="1" applyFill="1" applyBorder="1" applyAlignment="1" applyProtection="1">
      <alignment horizontal="center" vertical="center" wrapText="1"/>
      <protection hidden="1"/>
    </xf>
    <xf numFmtId="167" fontId="11" fillId="24" borderId="63" xfId="55" applyNumberFormat="1" applyFont="1" applyFill="1" applyBorder="1" applyAlignment="1" applyProtection="1">
      <alignment horizontal="center" vertical="center" wrapText="1"/>
      <protection hidden="1"/>
    </xf>
    <xf numFmtId="0" fontId="11" fillId="0" borderId="128" xfId="0" applyFont="1" applyFill="1" applyBorder="1" applyAlignment="1">
      <alignment horizontal="center" vertical="center" wrapText="1"/>
    </xf>
    <xf numFmtId="9" fontId="11" fillId="0" borderId="129" xfId="65" applyFont="1" applyFill="1" applyBorder="1" applyAlignment="1">
      <alignment horizontal="center" vertical="center" wrapText="1"/>
    </xf>
    <xf numFmtId="175" fontId="11" fillId="0" borderId="129" xfId="48" applyNumberFormat="1" applyFont="1" applyFill="1" applyBorder="1" applyAlignment="1">
      <alignment horizontal="center" vertical="center" wrapText="1"/>
    </xf>
    <xf numFmtId="9" fontId="11" fillId="0" borderId="129" xfId="0" applyNumberFormat="1" applyFont="1" applyFill="1" applyBorder="1" applyAlignment="1">
      <alignment horizontal="center" vertical="center" wrapText="1"/>
    </xf>
    <xf numFmtId="0" fontId="11" fillId="0" borderId="129" xfId="0" applyFont="1" applyFill="1" applyBorder="1" applyAlignment="1">
      <alignment horizontal="center" vertical="center" wrapText="1"/>
    </xf>
    <xf numFmtId="0" fontId="11" fillId="0" borderId="129" xfId="0" applyFont="1" applyFill="1" applyBorder="1" applyAlignment="1">
      <alignment horizontal="justify" vertical="center" wrapText="1"/>
    </xf>
    <xf numFmtId="0" fontId="11" fillId="0" borderId="130" xfId="0" applyFont="1" applyFill="1" applyBorder="1" applyAlignment="1">
      <alignment horizontal="center" vertical="center" wrapText="1"/>
    </xf>
    <xf numFmtId="175" fontId="11" fillId="0" borderId="129" xfId="48" applyNumberFormat="1" applyFont="1" applyFill="1" applyBorder="1" applyAlignment="1">
      <alignment vertical="center" wrapText="1"/>
    </xf>
    <xf numFmtId="0" fontId="11" fillId="25" borderId="90" xfId="61" applyFont="1" applyFill="1" applyBorder="1" applyAlignment="1" applyProtection="1">
      <alignment horizontal="center" vertical="center" wrapText="1"/>
      <protection hidden="1"/>
    </xf>
    <xf numFmtId="0" fontId="11" fillId="0" borderId="131" xfId="0" applyFont="1" applyFill="1" applyBorder="1" applyAlignment="1">
      <alignment horizontal="center" vertical="center" wrapText="1"/>
    </xf>
    <xf numFmtId="9" fontId="11" fillId="0" borderId="132" xfId="65" applyFont="1" applyFill="1" applyBorder="1" applyAlignment="1">
      <alignment horizontal="center" vertical="center" wrapText="1"/>
    </xf>
    <xf numFmtId="175" fontId="11" fillId="0" borderId="132" xfId="48" applyNumberFormat="1" applyFont="1" applyFill="1" applyBorder="1" applyAlignment="1">
      <alignment horizontal="center" vertical="center" wrapText="1"/>
    </xf>
    <xf numFmtId="9" fontId="11" fillId="0" borderId="132" xfId="0" applyNumberFormat="1" applyFont="1" applyFill="1" applyBorder="1" applyAlignment="1">
      <alignment horizontal="center" vertical="center" wrapText="1"/>
    </xf>
    <xf numFmtId="0" fontId="11" fillId="0" borderId="132" xfId="0" applyFont="1" applyFill="1" applyBorder="1" applyAlignment="1">
      <alignment horizontal="center" vertical="center" wrapText="1"/>
    </xf>
    <xf numFmtId="0" fontId="11" fillId="0" borderId="132" xfId="0" applyFont="1" applyFill="1" applyBorder="1" applyAlignment="1">
      <alignment horizontal="justify" vertical="center" wrapText="1"/>
    </xf>
    <xf numFmtId="0" fontId="11" fillId="0" borderId="133" xfId="0" applyFont="1" applyFill="1" applyBorder="1" applyAlignment="1">
      <alignment horizontal="center" vertical="center" wrapText="1"/>
    </xf>
    <xf numFmtId="175" fontId="11" fillId="0" borderId="132" xfId="48" applyNumberFormat="1" applyFont="1" applyFill="1" applyBorder="1" applyAlignment="1">
      <alignment vertical="center" wrapText="1"/>
    </xf>
    <xf numFmtId="0" fontId="11" fillId="0" borderId="0" xfId="0" applyFont="1" applyFill="1" applyAlignment="1">
      <alignment horizontal="center" vertical="center" wrapText="1"/>
    </xf>
    <xf numFmtId="0" fontId="20" fillId="25" borderId="90" xfId="61" applyFont="1" applyFill="1" applyBorder="1" applyAlignment="1" applyProtection="1">
      <alignment horizontal="center" vertical="center" wrapText="1"/>
      <protection hidden="1"/>
    </xf>
    <xf numFmtId="0" fontId="11" fillId="0" borderId="115" xfId="61" applyFont="1" applyFill="1" applyBorder="1" applyAlignment="1" applyProtection="1">
      <alignment horizontal="center" vertical="center" wrapText="1"/>
      <protection hidden="1"/>
    </xf>
    <xf numFmtId="0" fontId="11" fillId="0" borderId="63" xfId="61" applyFont="1" applyFill="1" applyBorder="1" applyAlignment="1" applyProtection="1">
      <alignment horizontal="center" vertical="center" wrapText="1"/>
      <protection hidden="1"/>
    </xf>
    <xf numFmtId="0" fontId="11" fillId="24" borderId="115" xfId="61" applyFont="1" applyFill="1" applyBorder="1" applyAlignment="1" applyProtection="1">
      <alignment horizontal="center" vertical="center" wrapText="1"/>
      <protection hidden="1"/>
    </xf>
    <xf numFmtId="171" fontId="11" fillId="0" borderId="132" xfId="55" applyNumberFormat="1" applyFont="1" applyFill="1" applyBorder="1" applyAlignment="1">
      <alignment horizontal="center" vertical="center" wrapText="1"/>
    </xf>
    <xf numFmtId="165" fontId="11" fillId="24" borderId="63" xfId="55" applyNumberFormat="1" applyFont="1" applyFill="1" applyBorder="1" applyAlignment="1" applyProtection="1">
      <alignment horizontal="center" vertical="center" wrapText="1"/>
      <protection hidden="1"/>
    </xf>
    <xf numFmtId="44" fontId="11" fillId="0" borderId="132" xfId="55" applyFont="1" applyFill="1" applyBorder="1" applyAlignment="1">
      <alignment horizontal="center" vertical="center" wrapText="1"/>
    </xf>
    <xf numFmtId="9" fontId="11" fillId="0" borderId="132" xfId="0" applyNumberFormat="1" applyFont="1" applyFill="1" applyBorder="1" applyAlignment="1">
      <alignment horizontal="justify" vertical="center" wrapText="1"/>
    </xf>
    <xf numFmtId="1" fontId="11" fillId="0" borderId="131" xfId="61" applyNumberFormat="1" applyFont="1" applyFill="1" applyBorder="1" applyAlignment="1" applyProtection="1">
      <alignment horizontal="center" vertical="center" wrapText="1"/>
      <protection hidden="1"/>
    </xf>
    <xf numFmtId="1" fontId="11" fillId="0" borderId="132" xfId="61" applyNumberFormat="1" applyFont="1" applyFill="1" applyBorder="1" applyAlignment="1" applyProtection="1">
      <alignment horizontal="center" vertical="center" wrapText="1"/>
      <protection hidden="1"/>
    </xf>
    <xf numFmtId="165" fontId="11" fillId="0" borderId="132" xfId="61" applyNumberFormat="1" applyFont="1" applyFill="1" applyBorder="1" applyAlignment="1" applyProtection="1">
      <alignment horizontal="center" vertical="center" wrapText="1"/>
      <protection hidden="1"/>
    </xf>
    <xf numFmtId="9" fontId="11" fillId="0" borderId="132" xfId="55" applyNumberFormat="1" applyFont="1" applyFill="1" applyBorder="1" applyAlignment="1" applyProtection="1">
      <alignment horizontal="center" vertical="center" wrapText="1"/>
      <protection hidden="1"/>
    </xf>
    <xf numFmtId="1" fontId="11" fillId="0" borderId="132" xfId="61" applyNumberFormat="1" applyFont="1" applyFill="1" applyBorder="1" applyAlignment="1" applyProtection="1">
      <alignment horizontal="justify" vertical="center" wrapText="1"/>
      <protection hidden="1"/>
    </xf>
    <xf numFmtId="167" fontId="11" fillId="0" borderId="133" xfId="55" applyNumberFormat="1" applyFont="1" applyFill="1" applyBorder="1" applyAlignment="1" applyProtection="1">
      <alignment horizontal="center" vertical="center" wrapText="1"/>
      <protection hidden="1"/>
    </xf>
    <xf numFmtId="1" fontId="11" fillId="0" borderId="132" xfId="61" applyNumberFormat="1" applyFont="1" applyFill="1" applyBorder="1" applyAlignment="1" applyProtection="1">
      <alignment vertical="center" wrapText="1"/>
      <protection hidden="1"/>
    </xf>
    <xf numFmtId="0" fontId="11" fillId="24" borderId="132" xfId="0" applyFont="1" applyFill="1" applyBorder="1" applyAlignment="1">
      <alignment horizontal="justify" vertical="center" wrapText="1"/>
    </xf>
    <xf numFmtId="0" fontId="11" fillId="0" borderId="134" xfId="0" applyFont="1" applyFill="1" applyBorder="1" applyAlignment="1">
      <alignment horizontal="center" vertical="center" wrapText="1"/>
    </xf>
    <xf numFmtId="0" fontId="69" fillId="0" borderId="132" xfId="0" applyFont="1" applyFill="1" applyBorder="1" applyAlignment="1">
      <alignment horizontal="justify" vertical="center" wrapText="1"/>
    </xf>
    <xf numFmtId="0" fontId="11" fillId="0" borderId="133" xfId="0" applyFont="1" applyFill="1" applyBorder="1" applyAlignment="1">
      <alignment horizontal="left" vertical="center" wrapText="1"/>
    </xf>
    <xf numFmtId="0" fontId="11" fillId="0" borderId="134" xfId="0" applyFont="1" applyFill="1" applyBorder="1" applyAlignment="1">
      <alignment horizontal="left" vertical="center" wrapText="1"/>
    </xf>
    <xf numFmtId="175" fontId="11" fillId="0" borderId="132" xfId="48" applyNumberFormat="1" applyFont="1" applyFill="1" applyBorder="1" applyAlignment="1">
      <alignment horizontal="justify" vertical="center" wrapText="1"/>
    </xf>
    <xf numFmtId="0" fontId="11" fillId="2" borderId="0" xfId="0" applyFont="1" applyFill="1" applyAlignment="1">
      <alignment horizontal="center" vertical="center" wrapText="1"/>
    </xf>
    <xf numFmtId="0" fontId="11" fillId="25" borderId="84" xfId="61" applyFont="1" applyFill="1" applyBorder="1" applyAlignment="1" applyProtection="1">
      <alignment horizontal="center" vertical="center" wrapText="1"/>
      <protection hidden="1"/>
    </xf>
    <xf numFmtId="167" fontId="11" fillId="24" borderId="65" xfId="55" applyNumberFormat="1" applyFont="1" applyFill="1" applyBorder="1" applyAlignment="1" applyProtection="1">
      <alignment horizontal="center" vertical="center" wrapText="1"/>
      <protection hidden="1"/>
    </xf>
    <xf numFmtId="0" fontId="11" fillId="0" borderId="76" xfId="0" applyFont="1" applyFill="1" applyBorder="1" applyAlignment="1">
      <alignment horizontal="center" vertical="center" wrapText="1"/>
    </xf>
    <xf numFmtId="0" fontId="11" fillId="0" borderId="90" xfId="0" applyFont="1" applyBorder="1" applyAlignment="1">
      <alignment horizontal="center" vertical="center" wrapText="1"/>
    </xf>
    <xf numFmtId="0" fontId="11" fillId="0" borderId="18" xfId="0" applyFont="1" applyBorder="1" applyAlignment="1">
      <alignment horizontal="center" vertical="center" wrapText="1"/>
    </xf>
    <xf numFmtId="0" fontId="11" fillId="25" borderId="18" xfId="61" applyFont="1" applyFill="1" applyBorder="1" applyAlignment="1" applyProtection="1">
      <alignment horizontal="center" vertical="center" wrapText="1"/>
      <protection hidden="1"/>
    </xf>
    <xf numFmtId="0" fontId="11" fillId="25" borderId="87" xfId="61" applyFont="1" applyFill="1" applyBorder="1" applyAlignment="1" applyProtection="1">
      <alignment horizontal="center" vertical="center" wrapText="1"/>
      <protection hidden="1"/>
    </xf>
    <xf numFmtId="167" fontId="11" fillId="24" borderId="94" xfId="61" applyNumberFormat="1" applyFont="1" applyFill="1" applyBorder="1" applyAlignment="1" applyProtection="1">
      <alignment horizontal="center" vertical="center" wrapText="1"/>
      <protection hidden="1"/>
    </xf>
    <xf numFmtId="0" fontId="11" fillId="0" borderId="63" xfId="0" applyFont="1" applyFill="1" applyBorder="1" applyAlignment="1">
      <alignment horizontal="center" vertical="center" wrapText="1"/>
    </xf>
    <xf numFmtId="0" fontId="11" fillId="0" borderId="135" xfId="0" applyFont="1" applyBorder="1" applyAlignment="1">
      <alignment horizontal="center" vertical="center" wrapText="1"/>
    </xf>
    <xf numFmtId="0" fontId="11" fillId="24" borderId="94" xfId="61" applyFont="1" applyFill="1" applyBorder="1" applyAlignment="1" applyProtection="1">
      <alignment horizontal="center" vertical="center" wrapText="1"/>
      <protection hidden="1"/>
    </xf>
    <xf numFmtId="0" fontId="11" fillId="0" borderId="89" xfId="0" applyFont="1" applyBorder="1" applyAlignment="1">
      <alignment horizontal="center" vertical="center" wrapText="1"/>
    </xf>
    <xf numFmtId="0" fontId="11" fillId="25" borderId="89" xfId="61" applyFont="1" applyFill="1" applyBorder="1" applyAlignment="1" applyProtection="1">
      <alignment horizontal="center" vertical="center" wrapText="1"/>
      <protection hidden="1"/>
    </xf>
    <xf numFmtId="0" fontId="11" fillId="25" borderId="88" xfId="61" applyFont="1" applyFill="1" applyBorder="1" applyAlignment="1" applyProtection="1">
      <alignment horizontal="center" vertical="center" wrapText="1"/>
      <protection hidden="1"/>
    </xf>
    <xf numFmtId="0" fontId="11" fillId="0" borderId="12" xfId="0" applyFont="1" applyFill="1" applyBorder="1" applyAlignment="1">
      <alignment horizontal="center" vertical="center" wrapText="1"/>
    </xf>
    <xf numFmtId="0" fontId="11" fillId="0" borderId="105" xfId="0" applyFont="1" applyBorder="1" applyAlignment="1">
      <alignment horizontal="center" vertical="center" wrapText="1"/>
    </xf>
    <xf numFmtId="1" fontId="11" fillId="24" borderId="64" xfId="61" applyNumberFormat="1" applyFont="1" applyFill="1" applyBorder="1" applyAlignment="1" applyProtection="1">
      <alignment horizontal="center" vertical="center" wrapText="1"/>
      <protection hidden="1"/>
    </xf>
    <xf numFmtId="0" fontId="11" fillId="0" borderId="84" xfId="0" applyFont="1" applyBorder="1" applyAlignment="1">
      <alignment horizontal="center" vertical="center" wrapText="1"/>
    </xf>
    <xf numFmtId="9" fontId="11" fillId="24" borderId="90" xfId="65" applyFont="1" applyFill="1" applyBorder="1" applyAlignment="1">
      <alignment horizontal="center" vertical="center" wrapText="1"/>
    </xf>
    <xf numFmtId="0" fontId="11" fillId="0" borderId="87" xfId="0" applyFont="1" applyBorder="1" applyAlignment="1">
      <alignment horizontal="center" vertical="center" wrapText="1"/>
    </xf>
    <xf numFmtId="167" fontId="11" fillId="24" borderId="90" xfId="61" applyNumberFormat="1" applyFont="1" applyFill="1" applyBorder="1" applyAlignment="1" applyProtection="1">
      <alignment horizontal="center" vertical="center" wrapText="1"/>
      <protection hidden="1"/>
    </xf>
    <xf numFmtId="0" fontId="11" fillId="24" borderId="64" xfId="61" applyFont="1" applyFill="1" applyBorder="1" applyAlignment="1" applyProtection="1">
      <alignment horizontal="center" vertical="center" wrapText="1"/>
      <protection hidden="1"/>
    </xf>
    <xf numFmtId="0" fontId="11" fillId="0" borderId="136" xfId="0" applyFont="1" applyFill="1" applyBorder="1" applyAlignment="1">
      <alignment horizontal="center" vertical="center" wrapText="1"/>
    </xf>
    <xf numFmtId="9" fontId="11" fillId="0" borderId="137" xfId="65" applyFont="1" applyFill="1" applyBorder="1" applyAlignment="1">
      <alignment horizontal="center" vertical="center" wrapText="1"/>
    </xf>
    <xf numFmtId="175" fontId="11" fillId="0" borderId="137" xfId="48" applyNumberFormat="1" applyFont="1" applyFill="1" applyBorder="1" applyAlignment="1">
      <alignment horizontal="center" vertical="center" wrapText="1"/>
    </xf>
    <xf numFmtId="9" fontId="11" fillId="0" borderId="137" xfId="0" applyNumberFormat="1" applyFont="1" applyFill="1" applyBorder="1" applyAlignment="1">
      <alignment horizontal="center" vertical="center" wrapText="1"/>
    </xf>
    <xf numFmtId="0" fontId="11" fillId="0" borderId="137" xfId="0" applyFont="1" applyFill="1" applyBorder="1" applyAlignment="1">
      <alignment horizontal="center" vertical="center" wrapText="1"/>
    </xf>
    <xf numFmtId="0" fontId="11" fillId="0" borderId="137" xfId="0" applyFont="1" applyFill="1" applyBorder="1" applyAlignment="1">
      <alignment horizontal="justify" vertical="center" wrapText="1"/>
    </xf>
    <xf numFmtId="0" fontId="11" fillId="0" borderId="138" xfId="0" applyFont="1" applyFill="1" applyBorder="1" applyAlignment="1">
      <alignment horizontal="center" vertical="center" wrapText="1"/>
    </xf>
    <xf numFmtId="175" fontId="11" fillId="0" borderId="137" xfId="48" applyNumberFormat="1" applyFont="1" applyFill="1" applyBorder="1" applyAlignment="1">
      <alignment vertical="center" wrapText="1"/>
    </xf>
    <xf numFmtId="0" fontId="15" fillId="17" borderId="44" xfId="0" applyFont="1" applyFill="1" applyBorder="1" applyAlignment="1">
      <alignment vertical="center" wrapText="1"/>
    </xf>
    <xf numFmtId="0" fontId="15" fillId="17" borderId="45" xfId="0" applyFont="1" applyFill="1" applyBorder="1" applyAlignment="1">
      <alignment vertical="center" wrapText="1"/>
    </xf>
    <xf numFmtId="9" fontId="15" fillId="17" borderId="45" xfId="65" applyFont="1" applyFill="1" applyBorder="1" applyAlignment="1">
      <alignment horizontal="center" vertical="center" wrapText="1"/>
    </xf>
    <xf numFmtId="3" fontId="15" fillId="17" borderId="45" xfId="0" applyNumberFormat="1" applyFont="1" applyFill="1" applyBorder="1" applyAlignment="1">
      <alignment horizontal="center" vertical="center" wrapText="1"/>
    </xf>
    <xf numFmtId="165" fontId="15" fillId="17" borderId="45" xfId="0" applyNumberFormat="1" applyFont="1" applyFill="1" applyBorder="1" applyAlignment="1">
      <alignment horizontal="center" vertical="center" wrapText="1"/>
    </xf>
    <xf numFmtId="0" fontId="15" fillId="0" borderId="0" xfId="0" applyFont="1" applyAlignment="1">
      <alignment horizontal="justify" vertical="center" wrapText="1"/>
    </xf>
    <xf numFmtId="0" fontId="15" fillId="0" borderId="0" xfId="0" applyFont="1" applyAlignment="1">
      <alignment vertical="center" wrapText="1"/>
    </xf>
    <xf numFmtId="0" fontId="12" fillId="18" borderId="45" xfId="0" applyFont="1" applyFill="1" applyBorder="1" applyAlignment="1">
      <alignment vertical="center" wrapText="1"/>
    </xf>
    <xf numFmtId="9" fontId="12" fillId="18" borderId="45" xfId="65" applyFont="1" applyFill="1" applyBorder="1" applyAlignment="1">
      <alignment horizontal="center" vertical="center" wrapText="1"/>
    </xf>
    <xf numFmtId="3" fontId="12" fillId="18" borderId="45" xfId="0" applyNumberFormat="1" applyFont="1" applyFill="1" applyBorder="1" applyAlignment="1">
      <alignment horizontal="center" vertical="center" wrapText="1"/>
    </xf>
    <xf numFmtId="165" fontId="12" fillId="18" borderId="45" xfId="0" applyNumberFormat="1" applyFont="1" applyFill="1" applyBorder="1" applyAlignment="1">
      <alignment horizontal="center" vertical="center" wrapText="1"/>
    </xf>
    <xf numFmtId="1" fontId="12" fillId="0" borderId="0" xfId="0" applyNumberFormat="1" applyFont="1" applyFill="1" applyBorder="1" applyAlignment="1">
      <alignment horizontal="center" vertical="center" wrapText="1"/>
    </xf>
    <xf numFmtId="9" fontId="12" fillId="0" borderId="0" xfId="0"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165" fontId="12" fillId="0" borderId="0"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0" fontId="15" fillId="0" borderId="0" xfId="0" applyFont="1" applyFill="1" applyAlignment="1">
      <alignment horizontal="justify" vertical="center" wrapText="1"/>
    </xf>
    <xf numFmtId="0" fontId="15" fillId="0" borderId="0" xfId="0" applyFont="1" applyFill="1" applyAlignment="1">
      <alignment vertical="center" wrapText="1"/>
    </xf>
    <xf numFmtId="0" fontId="16" fillId="25" borderId="63" xfId="0" applyFont="1" applyFill="1" applyBorder="1" applyAlignment="1">
      <alignment horizontal="center" vertical="center" wrapText="1"/>
    </xf>
    <xf numFmtId="0" fontId="17" fillId="0" borderId="63" xfId="0" applyFont="1" applyFill="1" applyBorder="1" applyAlignment="1">
      <alignment horizontal="center" vertical="center" wrapText="1"/>
    </xf>
    <xf numFmtId="175" fontId="11" fillId="24" borderId="94" xfId="48" applyNumberFormat="1" applyFont="1" applyFill="1" applyBorder="1" applyAlignment="1">
      <alignment horizontal="center" vertical="center" wrapText="1"/>
    </xf>
    <xf numFmtId="3" fontId="17" fillId="0" borderId="63" xfId="0" applyNumberFormat="1" applyFont="1" applyBorder="1" applyAlignment="1">
      <alignment horizontal="center" vertical="center" wrapText="1"/>
    </xf>
    <xf numFmtId="171" fontId="11" fillId="0" borderId="129" xfId="55" applyNumberFormat="1" applyFont="1" applyFill="1" applyBorder="1" applyAlignment="1">
      <alignment horizontal="center" vertical="center" wrapText="1"/>
    </xf>
    <xf numFmtId="0" fontId="16" fillId="25" borderId="64" xfId="0" applyFont="1" applyFill="1" applyBorder="1" applyAlignment="1">
      <alignment horizontal="center" vertical="center" wrapText="1"/>
    </xf>
    <xf numFmtId="0" fontId="17" fillId="0" borderId="64" xfId="0" applyFont="1" applyFill="1" applyBorder="1" applyAlignment="1">
      <alignment horizontal="center" vertical="center" wrapText="1"/>
    </xf>
    <xf numFmtId="0" fontId="11" fillId="24" borderId="105" xfId="61" applyFont="1" applyFill="1" applyBorder="1" applyAlignment="1" applyProtection="1">
      <alignment horizontal="center" vertical="center" wrapText="1"/>
      <protection hidden="1"/>
    </xf>
    <xf numFmtId="175" fontId="11" fillId="24" borderId="90" xfId="48" applyNumberFormat="1" applyFont="1" applyFill="1" applyBorder="1" applyAlignment="1">
      <alignment horizontal="center" vertical="center" wrapText="1"/>
    </xf>
    <xf numFmtId="14" fontId="11" fillId="24" borderId="91" xfId="52" applyNumberFormat="1" applyFont="1" applyFill="1" applyBorder="1" applyAlignment="1">
      <alignment horizontal="center" vertical="center" wrapText="1"/>
      <protection/>
    </xf>
    <xf numFmtId="14" fontId="11" fillId="24" borderId="90" xfId="52" applyNumberFormat="1" applyFont="1" applyFill="1" applyBorder="1" applyAlignment="1">
      <alignment horizontal="center" vertical="center" wrapText="1"/>
      <protection/>
    </xf>
    <xf numFmtId="3" fontId="17" fillId="0" borderId="64" xfId="0" applyNumberFormat="1" applyFont="1" applyBorder="1" applyAlignment="1">
      <alignment horizontal="center" vertical="center" wrapText="1"/>
    </xf>
    <xf numFmtId="167" fontId="11" fillId="24" borderId="64" xfId="55" applyNumberFormat="1" applyFont="1" applyFill="1" applyBorder="1" applyAlignment="1" applyProtection="1">
      <alignment horizontal="center" vertical="center" wrapText="1"/>
      <protection hidden="1"/>
    </xf>
    <xf numFmtId="171" fontId="11" fillId="0" borderId="137" xfId="55" applyNumberFormat="1" applyFont="1" applyFill="1" applyBorder="1" applyAlignment="1">
      <alignment horizontal="center" vertical="center" wrapText="1"/>
    </xf>
    <xf numFmtId="0" fontId="67" fillId="0" borderId="0" xfId="0" applyFont="1" applyBorder="1" applyAlignment="1">
      <alignment horizontal="center" vertical="center"/>
    </xf>
    <xf numFmtId="9" fontId="12" fillId="18" borderId="15" xfId="65" applyFont="1" applyFill="1" applyBorder="1" applyAlignment="1">
      <alignment horizontal="center" vertical="center" wrapText="1"/>
    </xf>
    <xf numFmtId="3" fontId="12" fillId="18" borderId="15" xfId="0" applyNumberFormat="1" applyFont="1" applyFill="1" applyBorder="1" applyAlignment="1">
      <alignment horizontal="center" vertical="center" wrapText="1"/>
    </xf>
    <xf numFmtId="165" fontId="12" fillId="18" borderId="15"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6" fillId="10" borderId="45" xfId="61" applyFont="1" applyFill="1" applyBorder="1" applyAlignment="1" applyProtection="1">
      <alignment horizontal="center" vertical="center" wrapText="1"/>
      <protection hidden="1"/>
    </xf>
    <xf numFmtId="9" fontId="16" fillId="10" borderId="45" xfId="61" applyNumberFormat="1" applyFont="1" applyFill="1" applyBorder="1" applyAlignment="1" applyProtection="1">
      <alignment horizontal="center" vertical="center" wrapText="1"/>
      <protection hidden="1"/>
    </xf>
    <xf numFmtId="2" fontId="16" fillId="10" borderId="45" xfId="61" applyNumberFormat="1" applyFont="1" applyFill="1" applyBorder="1" applyAlignment="1" applyProtection="1">
      <alignment horizontal="center" vertical="center" wrapText="1"/>
      <protection hidden="1"/>
    </xf>
    <xf numFmtId="165" fontId="16" fillId="10" borderId="45" xfId="61" applyNumberFormat="1" applyFont="1" applyFill="1" applyBorder="1" applyAlignment="1" applyProtection="1">
      <alignment horizontal="center" vertical="center" wrapText="1"/>
      <protection hidden="1"/>
    </xf>
    <xf numFmtId="165" fontId="24" fillId="10" borderId="45" xfId="61" applyNumberFormat="1" applyFont="1" applyFill="1" applyBorder="1" applyAlignment="1" applyProtection="1">
      <alignment horizontal="center" vertical="center" wrapText="1"/>
      <protection hidden="1"/>
    </xf>
    <xf numFmtId="0" fontId="30" fillId="0" borderId="0" xfId="45" applyFont="1" applyFill="1" applyBorder="1" applyAlignment="1" applyProtection="1">
      <alignment horizontal="center" vertical="center"/>
      <protection locked="0"/>
    </xf>
    <xf numFmtId="0" fontId="30" fillId="0" borderId="45" xfId="45" applyFont="1" applyFill="1" applyBorder="1" applyAlignment="1" applyProtection="1">
      <alignment vertical="center" wrapText="1"/>
      <protection locked="0"/>
    </xf>
    <xf numFmtId="1" fontId="12" fillId="18" borderId="18" xfId="60" applyNumberFormat="1" applyFont="1" applyFill="1" applyBorder="1" applyAlignment="1" applyProtection="1">
      <alignment horizontal="center" vertical="center" wrapText="1"/>
      <protection hidden="1"/>
    </xf>
    <xf numFmtId="0" fontId="25" fillId="28" borderId="63" xfId="60" applyFont="1" applyFill="1" applyBorder="1" applyAlignment="1" applyProtection="1">
      <alignment horizontal="center" vertical="center" wrapText="1"/>
      <protection hidden="1"/>
    </xf>
    <xf numFmtId="0" fontId="25" fillId="28" borderId="85" xfId="60" applyFont="1" applyFill="1" applyBorder="1" applyAlignment="1" applyProtection="1">
      <alignment horizontal="center" vertical="center" wrapText="1"/>
      <protection hidden="1"/>
    </xf>
    <xf numFmtId="0" fontId="11" fillId="24" borderId="12" xfId="0" applyFont="1" applyFill="1" applyBorder="1" applyAlignment="1">
      <alignment horizontal="justify" vertical="center" wrapText="1"/>
    </xf>
    <xf numFmtId="0" fontId="17" fillId="24" borderId="12" xfId="0" applyFont="1" applyFill="1" applyBorder="1" applyAlignment="1">
      <alignment horizontal="center" vertical="center" wrapText="1"/>
    </xf>
    <xf numFmtId="0" fontId="11" fillId="24" borderId="12" xfId="0" applyFont="1" applyFill="1" applyBorder="1" applyAlignment="1">
      <alignment horizontal="center" vertical="center" wrapText="1"/>
    </xf>
    <xf numFmtId="9" fontId="11" fillId="24" borderId="12" xfId="65" applyFont="1" applyFill="1" applyBorder="1" applyAlignment="1">
      <alignment horizontal="center" vertical="center" wrapText="1"/>
    </xf>
    <xf numFmtId="14" fontId="11" fillId="24" borderId="12" xfId="51" applyNumberFormat="1" applyFont="1" applyFill="1" applyBorder="1" applyAlignment="1">
      <alignment horizontal="center" vertical="center" wrapText="1"/>
    </xf>
    <xf numFmtId="0" fontId="11" fillId="25" borderId="12" xfId="60" applyFont="1" applyFill="1" applyBorder="1" applyAlignment="1" applyProtection="1">
      <alignment horizontal="center" vertical="center" wrapText="1"/>
      <protection hidden="1"/>
    </xf>
    <xf numFmtId="1" fontId="11" fillId="24" borderId="12" xfId="60" applyNumberFormat="1" applyFont="1" applyFill="1" applyBorder="1" applyAlignment="1" applyProtection="1">
      <alignment horizontal="center" vertical="center" wrapText="1"/>
      <protection hidden="1"/>
    </xf>
    <xf numFmtId="167" fontId="11" fillId="24" borderId="12" xfId="60" applyNumberFormat="1" applyFont="1" applyFill="1" applyBorder="1" applyAlignment="1" applyProtection="1">
      <alignment horizontal="center" vertical="center" wrapText="1"/>
      <protection hidden="1"/>
    </xf>
    <xf numFmtId="0" fontId="16" fillId="24" borderId="12" xfId="60" applyFont="1" applyFill="1" applyBorder="1" applyAlignment="1" applyProtection="1" quotePrefix="1">
      <alignment horizontal="center" vertical="center" wrapText="1"/>
      <protection hidden="1"/>
    </xf>
    <xf numFmtId="0" fontId="26" fillId="27" borderId="12" xfId="61" applyFont="1" applyFill="1" applyBorder="1" applyAlignment="1" applyProtection="1">
      <alignment horizontal="center" vertical="center" wrapText="1"/>
      <protection hidden="1"/>
    </xf>
    <xf numFmtId="9" fontId="26" fillId="27" borderId="12" xfId="65" applyFont="1" applyFill="1" applyBorder="1" applyAlignment="1" applyProtection="1">
      <alignment horizontal="center" vertical="center" wrapText="1"/>
      <protection hidden="1"/>
    </xf>
    <xf numFmtId="9" fontId="13" fillId="28" borderId="12" xfId="65" applyFont="1" applyFill="1" applyBorder="1" applyAlignment="1">
      <alignment horizontal="center" vertical="center" wrapText="1"/>
    </xf>
    <xf numFmtId="0" fontId="17" fillId="28" borderId="12" xfId="45" applyFont="1" applyFill="1" applyBorder="1" applyAlignment="1">
      <alignment horizontal="justify" vertical="center" wrapText="1"/>
      <protection/>
    </xf>
    <xf numFmtId="0" fontId="13" fillId="28" borderId="12" xfId="45" applyFont="1" applyFill="1" applyBorder="1" applyAlignment="1">
      <alignment vertical="center" wrapText="1"/>
      <protection/>
    </xf>
    <xf numFmtId="0" fontId="13" fillId="28" borderId="12" xfId="45" applyFont="1" applyFill="1" applyBorder="1" applyAlignment="1">
      <alignment horizontal="center" vertical="center" wrapText="1"/>
      <protection/>
    </xf>
    <xf numFmtId="9" fontId="27" fillId="27" borderId="12" xfId="65" applyFont="1" applyFill="1" applyBorder="1" applyAlignment="1" applyProtection="1">
      <alignment horizontal="center" vertical="center" wrapText="1"/>
      <protection hidden="1"/>
    </xf>
    <xf numFmtId="44" fontId="27" fillId="27" borderId="12" xfId="55" applyFont="1" applyFill="1" applyBorder="1" applyAlignment="1" applyProtection="1">
      <alignment horizontal="center" vertical="center" wrapText="1"/>
      <protection hidden="1"/>
    </xf>
    <xf numFmtId="0" fontId="28" fillId="28" borderId="12" xfId="45" applyFont="1" applyFill="1" applyBorder="1" applyAlignment="1">
      <alignment horizontal="center" vertical="center" wrapText="1"/>
      <protection/>
    </xf>
    <xf numFmtId="0" fontId="15" fillId="17" borderId="12" xfId="0" applyFont="1" applyFill="1" applyBorder="1" applyAlignment="1">
      <alignment horizontal="center" vertical="center" wrapText="1"/>
    </xf>
    <xf numFmtId="0" fontId="19" fillId="17" borderId="12" xfId="0" applyFont="1" applyFill="1" applyBorder="1" applyAlignment="1">
      <alignment horizontal="center" vertical="center" wrapText="1"/>
    </xf>
    <xf numFmtId="9" fontId="15" fillId="17" borderId="12" xfId="65" applyFont="1" applyFill="1" applyBorder="1" applyAlignment="1">
      <alignment horizontal="center" vertical="center" wrapText="1"/>
    </xf>
    <xf numFmtId="1" fontId="15" fillId="17" borderId="12" xfId="0" applyNumberFormat="1" applyFont="1" applyFill="1" applyBorder="1" applyAlignment="1">
      <alignment horizontal="center" vertical="center" wrapText="1"/>
    </xf>
    <xf numFmtId="167" fontId="15" fillId="17" borderId="12" xfId="0" applyNumberFormat="1" applyFont="1" applyFill="1" applyBorder="1" applyAlignment="1">
      <alignment horizontal="center" vertical="center" wrapText="1"/>
    </xf>
    <xf numFmtId="9" fontId="27" fillId="36" borderId="44" xfId="65" applyFont="1" applyFill="1" applyBorder="1" applyAlignment="1" applyProtection="1">
      <alignment horizontal="center" vertical="center" wrapText="1"/>
      <protection hidden="1"/>
    </xf>
    <xf numFmtId="9" fontId="27" fillId="36" borderId="45" xfId="65" applyFont="1" applyFill="1" applyBorder="1" applyAlignment="1" applyProtection="1">
      <alignment horizontal="center" vertical="center" wrapText="1"/>
      <protection hidden="1"/>
    </xf>
    <xf numFmtId="0" fontId="27" fillId="36" borderId="45" xfId="61" applyFont="1" applyFill="1" applyBorder="1" applyAlignment="1" applyProtection="1">
      <alignment horizontal="center" vertical="center" wrapText="1"/>
      <protection hidden="1"/>
    </xf>
    <xf numFmtId="44" fontId="27" fillId="36" borderId="45" xfId="55" applyFont="1" applyFill="1" applyBorder="1" applyAlignment="1" applyProtection="1">
      <alignment horizontal="center" vertical="center" wrapText="1"/>
      <protection hidden="1"/>
    </xf>
    <xf numFmtId="44" fontId="69" fillId="36" borderId="0" xfId="55" applyFont="1" applyFill="1" applyBorder="1" applyAlignment="1" applyProtection="1">
      <alignment horizontal="center" vertical="center" wrapText="1"/>
      <protection hidden="1"/>
    </xf>
    <xf numFmtId="0" fontId="11" fillId="24" borderId="12" xfId="60" applyFont="1" applyFill="1" applyBorder="1" applyAlignment="1" applyProtection="1">
      <alignment horizontal="center" vertical="center" wrapText="1"/>
      <protection hidden="1"/>
    </xf>
    <xf numFmtId="0" fontId="17" fillId="25" borderId="12" xfId="0" applyFont="1" applyFill="1" applyBorder="1" applyAlignment="1">
      <alignment horizontal="center" vertical="center" wrapText="1"/>
    </xf>
    <xf numFmtId="1" fontId="17" fillId="25" borderId="12" xfId="65" applyNumberFormat="1" applyFont="1" applyFill="1" applyBorder="1" applyAlignment="1">
      <alignment horizontal="center" vertical="center" wrapText="1"/>
    </xf>
    <xf numFmtId="1" fontId="17" fillId="24" borderId="12" xfId="48" applyNumberFormat="1" applyFont="1" applyFill="1" applyBorder="1" applyAlignment="1">
      <alignment horizontal="center" vertical="center" wrapText="1"/>
    </xf>
    <xf numFmtId="0" fontId="17" fillId="24" borderId="12" xfId="60" applyFont="1" applyFill="1" applyBorder="1" applyAlignment="1" applyProtection="1">
      <alignment horizontal="justify" vertical="center" wrapText="1"/>
      <protection hidden="1"/>
    </xf>
    <xf numFmtId="0" fontId="17" fillId="25" borderId="12" xfId="60" applyFont="1" applyFill="1" applyBorder="1" applyAlignment="1" applyProtection="1">
      <alignment horizontal="center" vertical="center" wrapText="1"/>
      <protection hidden="1"/>
    </xf>
    <xf numFmtId="3" fontId="17" fillId="25" borderId="12" xfId="0" applyNumberFormat="1" applyFont="1" applyFill="1" applyBorder="1" applyAlignment="1">
      <alignment horizontal="center" vertical="center" wrapText="1"/>
    </xf>
    <xf numFmtId="0" fontId="13" fillId="29" borderId="12" xfId="45" applyFont="1" applyFill="1" applyBorder="1" applyAlignment="1">
      <alignment horizontal="center" vertical="center" wrapText="1"/>
      <protection/>
    </xf>
    <xf numFmtId="9" fontId="5" fillId="29" borderId="12" xfId="45" applyNumberFormat="1" applyFont="1" applyFill="1" applyBorder="1" applyAlignment="1">
      <alignment horizontal="center" vertical="center" wrapText="1"/>
      <protection/>
    </xf>
    <xf numFmtId="0" fontId="29" fillId="27" borderId="12" xfId="61" applyFont="1" applyFill="1" applyBorder="1" applyAlignment="1" applyProtection="1">
      <alignment horizontal="center" vertical="center" wrapText="1"/>
      <protection hidden="1"/>
    </xf>
    <xf numFmtId="0" fontId="27" fillId="36" borderId="44" xfId="61" applyFont="1" applyFill="1" applyBorder="1" applyAlignment="1" applyProtection="1">
      <alignment horizontal="center" vertical="center" wrapText="1"/>
      <protection hidden="1"/>
    </xf>
    <xf numFmtId="0" fontId="11" fillId="0" borderId="12" xfId="60" applyFont="1" applyFill="1" applyBorder="1" applyAlignment="1" applyProtection="1">
      <alignment horizontal="justify" vertical="center" wrapText="1"/>
      <protection hidden="1"/>
    </xf>
    <xf numFmtId="167" fontId="17" fillId="24" borderId="12" xfId="60" applyNumberFormat="1" applyFont="1" applyFill="1" applyBorder="1" applyAlignment="1" applyProtection="1">
      <alignment horizontal="center" vertical="center" wrapText="1"/>
      <protection hidden="1"/>
    </xf>
    <xf numFmtId="0" fontId="29" fillId="27" borderId="55" xfId="61" applyFont="1" applyFill="1" applyBorder="1" applyAlignment="1" applyProtection="1">
      <alignment horizontal="center" vertical="center" wrapText="1"/>
      <protection hidden="1"/>
    </xf>
    <xf numFmtId="1" fontId="11" fillId="24" borderId="12" xfId="48" applyNumberFormat="1" applyFont="1" applyFill="1" applyBorder="1" applyAlignment="1" applyProtection="1">
      <alignment horizontal="center" vertical="center" wrapText="1"/>
      <protection hidden="1"/>
    </xf>
    <xf numFmtId="0" fontId="29" fillId="27" borderId="20" xfId="61" applyFont="1" applyFill="1" applyBorder="1" applyAlignment="1" applyProtection="1">
      <alignment horizontal="center" vertical="center" wrapText="1"/>
      <protection hidden="1"/>
    </xf>
    <xf numFmtId="0" fontId="17" fillId="0" borderId="12" xfId="60" applyFont="1" applyFill="1" applyBorder="1" applyAlignment="1" applyProtection="1">
      <alignment horizontal="justify" vertical="center" wrapText="1"/>
      <protection hidden="1"/>
    </xf>
    <xf numFmtId="0" fontId="17" fillId="0" borderId="12" xfId="0" applyFont="1" applyFill="1" applyBorder="1" applyAlignment="1">
      <alignment horizontal="justify" vertical="center" wrapText="1"/>
    </xf>
    <xf numFmtId="0" fontId="13" fillId="29" borderId="54" xfId="45" applyFont="1" applyFill="1" applyBorder="1" applyAlignment="1">
      <alignment horizontal="center" vertical="center" wrapText="1"/>
      <protection/>
    </xf>
    <xf numFmtId="0" fontId="0" fillId="17" borderId="85" xfId="0" applyFill="1" applyBorder="1" applyAlignment="1">
      <alignment/>
    </xf>
    <xf numFmtId="0" fontId="0" fillId="17" borderId="44" xfId="0" applyFill="1" applyBorder="1" applyAlignment="1">
      <alignment/>
    </xf>
    <xf numFmtId="0" fontId="0" fillId="17" borderId="45" xfId="0" applyFill="1" applyBorder="1" applyAlignment="1">
      <alignment/>
    </xf>
    <xf numFmtId="44" fontId="27" fillId="36" borderId="12" xfId="55" applyFont="1" applyFill="1" applyBorder="1" applyAlignment="1" applyProtection="1">
      <alignment horizontal="center" vertical="center" wrapText="1"/>
      <protection hidden="1"/>
    </xf>
    <xf numFmtId="0" fontId="80" fillId="17" borderId="12" xfId="0" applyFont="1" applyFill="1" applyBorder="1" applyAlignment="1">
      <alignment/>
    </xf>
    <xf numFmtId="0" fontId="13" fillId="17" borderId="12" xfId="0" applyFont="1" applyFill="1" applyBorder="1" applyAlignment="1">
      <alignment horizontal="center" vertical="center" wrapText="1"/>
    </xf>
    <xf numFmtId="0" fontId="11" fillId="24" borderId="12" xfId="60" applyFont="1" applyFill="1" applyBorder="1" applyAlignment="1" applyProtection="1">
      <alignment horizontal="justify" vertical="center" wrapText="1"/>
      <protection hidden="1"/>
    </xf>
    <xf numFmtId="0" fontId="17" fillId="25" borderId="12" xfId="0" applyNumberFormat="1" applyFont="1" applyFill="1" applyBorder="1" applyAlignment="1">
      <alignment horizontal="center" vertical="center" wrapText="1"/>
    </xf>
    <xf numFmtId="0" fontId="10" fillId="30" borderId="55" xfId="45" applyFont="1" applyFill="1" applyBorder="1" applyAlignment="1">
      <alignment vertical="center" wrapText="1"/>
      <protection/>
    </xf>
    <xf numFmtId="0" fontId="17" fillId="28" borderId="12" xfId="45" applyFont="1" applyFill="1" applyBorder="1" applyAlignment="1">
      <alignment horizontal="center" vertical="center" wrapText="1"/>
      <protection/>
    </xf>
    <xf numFmtId="0" fontId="8" fillId="28" borderId="20" xfId="45" applyFont="1" applyFill="1" applyBorder="1" applyAlignment="1">
      <alignment horizontal="center" vertical="center" wrapText="1"/>
      <protection/>
    </xf>
    <xf numFmtId="0" fontId="26" fillId="28" borderId="12" xfId="60" applyFont="1" applyFill="1" applyBorder="1" applyAlignment="1" applyProtection="1">
      <alignment horizontal="center" vertical="center" wrapText="1"/>
      <protection hidden="1"/>
    </xf>
    <xf numFmtId="0" fontId="26" fillId="28" borderId="20" xfId="60" applyFont="1" applyFill="1" applyBorder="1" applyAlignment="1" applyProtection="1">
      <alignment horizontal="center" vertical="center" wrapText="1"/>
      <protection hidden="1"/>
    </xf>
    <xf numFmtId="0" fontId="20" fillId="25" borderId="12" xfId="0" applyNumberFormat="1" applyFont="1" applyFill="1" applyBorder="1" applyAlignment="1">
      <alignment horizontal="center" vertical="center" wrapText="1"/>
    </xf>
    <xf numFmtId="0" fontId="11" fillId="25" borderId="12" xfId="0" applyNumberFormat="1" applyFont="1" applyFill="1" applyBorder="1" applyAlignment="1">
      <alignment horizontal="center" vertical="center" wrapText="1"/>
    </xf>
    <xf numFmtId="9" fontId="27" fillId="28" borderId="12" xfId="65" applyFont="1" applyFill="1" applyBorder="1" applyAlignment="1">
      <alignment horizontal="center" vertical="center" wrapText="1"/>
    </xf>
    <xf numFmtId="44" fontId="27" fillId="28" borderId="12" xfId="55" applyFont="1" applyFill="1" applyBorder="1" applyAlignment="1">
      <alignment horizontal="center" vertical="center" wrapText="1"/>
    </xf>
    <xf numFmtId="0" fontId="16" fillId="28" borderId="12" xfId="45" applyFont="1" applyFill="1" applyBorder="1" applyAlignment="1">
      <alignment horizontal="justify" vertical="center" wrapText="1"/>
      <protection/>
    </xf>
    <xf numFmtId="0" fontId="29" fillId="28" borderId="20" xfId="45" applyFont="1" applyFill="1" applyBorder="1" applyAlignment="1">
      <alignment horizontal="center" vertical="center" wrapText="1"/>
      <protection/>
    </xf>
    <xf numFmtId="0" fontId="17" fillId="28" borderId="20" xfId="45" applyFont="1" applyFill="1" applyBorder="1" applyAlignment="1">
      <alignment horizontal="justify" vertical="center" wrapText="1"/>
      <protection/>
    </xf>
    <xf numFmtId="9" fontId="24" fillId="28" borderId="12" xfId="45" applyNumberFormat="1" applyFont="1" applyFill="1" applyBorder="1" applyAlignment="1">
      <alignment horizontal="center" vertical="center" wrapText="1"/>
      <protection/>
    </xf>
    <xf numFmtId="0" fontId="13" fillId="28" borderId="20" xfId="45" applyFont="1" applyFill="1" applyBorder="1" applyAlignment="1">
      <alignment horizontal="center" vertical="center" wrapText="1"/>
      <protection/>
    </xf>
    <xf numFmtId="0" fontId="29" fillId="28" borderId="12" xfId="45" applyFont="1" applyFill="1" applyBorder="1" applyAlignment="1">
      <alignment horizontal="center" vertical="center" wrapText="1"/>
      <protection/>
    </xf>
    <xf numFmtId="0" fontId="29" fillId="28" borderId="54" xfId="45" applyFont="1" applyFill="1" applyBorder="1" applyAlignment="1">
      <alignment horizontal="center" vertical="center" wrapText="1"/>
      <protection/>
    </xf>
    <xf numFmtId="9" fontId="15" fillId="17" borderId="12" xfId="0" applyNumberFormat="1" applyFont="1" applyFill="1" applyBorder="1" applyAlignment="1">
      <alignment horizontal="center" vertical="center" wrapText="1"/>
    </xf>
    <xf numFmtId="0" fontId="8" fillId="37" borderId="96" xfId="45" applyFont="1" applyFill="1" applyBorder="1" applyAlignment="1">
      <alignment horizontal="center" vertical="center" wrapText="1"/>
      <protection/>
    </xf>
    <xf numFmtId="0" fontId="8" fillId="37" borderId="93" xfId="45" applyFont="1" applyFill="1" applyBorder="1" applyAlignment="1">
      <alignment horizontal="center" vertical="center" wrapText="1"/>
      <protection/>
    </xf>
    <xf numFmtId="0" fontId="8" fillId="37" borderId="139" xfId="45" applyFont="1" applyFill="1" applyBorder="1" applyAlignment="1">
      <alignment horizontal="center" vertical="center" wrapText="1"/>
      <protection/>
    </xf>
    <xf numFmtId="0" fontId="8" fillId="37" borderId="45" xfId="45" applyFont="1" applyFill="1" applyBorder="1" applyAlignment="1">
      <alignment horizontal="center" vertical="center" wrapText="1"/>
      <protection/>
    </xf>
    <xf numFmtId="3" fontId="11" fillId="25" borderId="12" xfId="0" applyNumberFormat="1" applyFont="1" applyFill="1" applyBorder="1" applyAlignment="1">
      <alignment horizontal="center" vertical="center" wrapText="1"/>
    </xf>
    <xf numFmtId="0" fontId="18" fillId="28" borderId="12" xfId="0" applyFont="1" applyFill="1" applyBorder="1" applyAlignment="1">
      <alignment horizontal="center" vertical="center" wrapText="1"/>
    </xf>
    <xf numFmtId="1" fontId="11" fillId="24" borderId="12" xfId="65" applyNumberFormat="1" applyFont="1" applyFill="1" applyBorder="1" applyAlignment="1">
      <alignment horizontal="center" vertical="center" wrapText="1"/>
    </xf>
    <xf numFmtId="1" fontId="11" fillId="25" borderId="12" xfId="60" applyNumberFormat="1" applyFont="1" applyFill="1" applyBorder="1" applyAlignment="1" applyProtection="1">
      <alignment horizontal="center" vertical="center" wrapText="1"/>
      <protection hidden="1"/>
    </xf>
    <xf numFmtId="0" fontId="20" fillId="25" borderId="12" xfId="60" applyFont="1" applyFill="1" applyBorder="1" applyAlignment="1" applyProtection="1">
      <alignment horizontal="center" vertical="center" wrapText="1"/>
      <protection hidden="1"/>
    </xf>
    <xf numFmtId="1" fontId="17" fillId="24" borderId="12" xfId="65" applyNumberFormat="1" applyFont="1" applyFill="1" applyBorder="1" applyAlignment="1">
      <alignment horizontal="center" vertical="center" wrapText="1"/>
    </xf>
    <xf numFmtId="0" fontId="17" fillId="24" borderId="12" xfId="0" applyFont="1" applyFill="1" applyBorder="1" applyAlignment="1">
      <alignment horizontal="justify" vertical="center" wrapText="1"/>
    </xf>
    <xf numFmtId="0" fontId="12" fillId="18" borderId="14" xfId="0" applyFont="1" applyFill="1" applyBorder="1" applyAlignment="1">
      <alignment horizontal="center" vertical="center" wrapText="1"/>
    </xf>
    <xf numFmtId="0" fontId="19" fillId="18" borderId="15" xfId="0" applyFont="1" applyFill="1" applyBorder="1" applyAlignment="1">
      <alignment horizontal="center" vertical="center" wrapText="1"/>
    </xf>
    <xf numFmtId="10" fontId="12" fillId="18" borderId="15" xfId="0" applyNumberFormat="1" applyFont="1" applyFill="1" applyBorder="1" applyAlignment="1">
      <alignment horizontal="center" vertical="center" wrapText="1"/>
    </xf>
    <xf numFmtId="1" fontId="12" fillId="18" borderId="45" xfId="0" applyNumberFormat="1" applyFont="1" applyFill="1" applyBorder="1" applyAlignment="1">
      <alignment horizontal="center" vertical="center" wrapText="1"/>
    </xf>
    <xf numFmtId="167" fontId="12" fillId="18" borderId="94" xfId="0" applyNumberFormat="1" applyFont="1" applyFill="1" applyBorder="1" applyAlignment="1">
      <alignment horizontal="center" vertical="center" wrapText="1"/>
    </xf>
    <xf numFmtId="167" fontId="12" fillId="18" borderId="15" xfId="0" applyNumberFormat="1" applyFont="1" applyFill="1" applyBorder="1" applyAlignment="1">
      <alignment horizontal="center" vertical="center" wrapText="1"/>
    </xf>
    <xf numFmtId="0" fontId="12" fillId="18" borderId="95" xfId="0" applyFont="1" applyFill="1" applyBorder="1" applyAlignment="1">
      <alignment horizontal="center" vertical="center" wrapText="1"/>
    </xf>
    <xf numFmtId="0" fontId="8" fillId="10" borderId="14" xfId="0" applyFont="1" applyFill="1" applyBorder="1" applyAlignment="1">
      <alignment horizontal="center" vertical="center" wrapText="1"/>
    </xf>
    <xf numFmtId="0" fontId="5" fillId="10" borderId="15" xfId="0" applyFont="1" applyFill="1" applyBorder="1" applyAlignment="1">
      <alignment horizontal="center" vertical="center" wrapText="1"/>
    </xf>
    <xf numFmtId="0" fontId="8" fillId="10" borderId="15" xfId="0" applyFont="1" applyFill="1" applyBorder="1" applyAlignment="1">
      <alignment horizontal="center" vertical="center" wrapText="1"/>
    </xf>
    <xf numFmtId="1" fontId="5" fillId="10" borderId="15" xfId="48" applyNumberFormat="1" applyFont="1" applyFill="1" applyBorder="1" applyAlignment="1">
      <alignment horizontal="center" vertical="center" wrapText="1"/>
    </xf>
    <xf numFmtId="0" fontId="9" fillId="10" borderId="15" xfId="0" applyFont="1" applyFill="1" applyBorder="1" applyAlignment="1">
      <alignment horizontal="center" vertical="center" wrapText="1"/>
    </xf>
    <xf numFmtId="9" fontId="5" fillId="10" borderId="15" xfId="0" applyNumberFormat="1" applyFont="1" applyFill="1" applyBorder="1" applyAlignment="1">
      <alignment horizontal="center" vertical="center" wrapText="1"/>
    </xf>
    <xf numFmtId="166" fontId="5" fillId="10" borderId="15" xfId="0" applyNumberFormat="1" applyFont="1" applyFill="1" applyBorder="1" applyAlignment="1">
      <alignment horizontal="center" vertical="center" wrapText="1"/>
    </xf>
    <xf numFmtId="1" fontId="5" fillId="10" borderId="15" xfId="0" applyNumberFormat="1" applyFont="1" applyFill="1" applyBorder="1" applyAlignment="1">
      <alignment horizontal="center" vertical="center" wrapText="1"/>
    </xf>
    <xf numFmtId="165" fontId="5" fillId="10" borderId="15" xfId="0" applyNumberFormat="1" applyFont="1" applyFill="1" applyBorder="1" applyAlignment="1">
      <alignment horizontal="center" vertical="center" wrapText="1"/>
    </xf>
    <xf numFmtId="0" fontId="5" fillId="10" borderId="96" xfId="0" applyFont="1" applyFill="1" applyBorder="1" applyAlignment="1">
      <alignment horizontal="center" vertical="center" wrapText="1"/>
    </xf>
    <xf numFmtId="0" fontId="5" fillId="10" borderId="97" xfId="0" applyFont="1" applyFill="1" applyBorder="1" applyAlignment="1">
      <alignment horizontal="center" vertical="center" wrapText="1"/>
    </xf>
    <xf numFmtId="0" fontId="5" fillId="10" borderId="93" xfId="0" applyFont="1" applyFill="1" applyBorder="1" applyAlignment="1">
      <alignment horizontal="center" vertical="center" wrapText="1"/>
    </xf>
    <xf numFmtId="0" fontId="0" fillId="0" borderId="0" xfId="0" applyFill="1" applyBorder="1" applyAlignment="1" applyProtection="1">
      <alignment horizontal="center" vertical="center"/>
      <protection locked="0"/>
    </xf>
    <xf numFmtId="0" fontId="53" fillId="0" borderId="0" xfId="0" applyFont="1" applyFill="1" applyBorder="1" applyAlignment="1" applyProtection="1">
      <alignment vertical="center" wrapText="1"/>
      <protection locked="0"/>
    </xf>
    <xf numFmtId="0" fontId="48" fillId="0" borderId="0" xfId="0" applyFont="1" applyFill="1" applyBorder="1" applyAlignment="1" applyProtection="1">
      <alignment vertical="center" wrapText="1"/>
      <protection locked="0"/>
    </xf>
    <xf numFmtId="9" fontId="30" fillId="0" borderId="0" xfId="0" applyNumberFormat="1" applyFont="1" applyAlignment="1">
      <alignment horizontal="center" vertical="center" wrapText="1"/>
    </xf>
    <xf numFmtId="165" fontId="30" fillId="0" borderId="0" xfId="0" applyNumberFormat="1" applyFont="1" applyAlignment="1">
      <alignment horizontal="center" vertical="center" wrapText="1"/>
    </xf>
    <xf numFmtId="9" fontId="30" fillId="0" borderId="0" xfId="0" applyNumberFormat="1" applyFont="1" applyBorder="1" applyAlignment="1">
      <alignment horizontal="center" vertical="center" wrapText="1"/>
    </xf>
    <xf numFmtId="165" fontId="30" fillId="0" borderId="0" xfId="0" applyNumberFormat="1" applyFont="1" applyBorder="1" applyAlignment="1">
      <alignment horizontal="center" vertical="center" wrapText="1"/>
    </xf>
    <xf numFmtId="0" fontId="36" fillId="18" borderId="63" xfId="60" applyFont="1" applyFill="1" applyBorder="1" applyAlignment="1" applyProtection="1">
      <alignment horizontal="center" vertical="center" wrapText="1"/>
      <protection hidden="1"/>
    </xf>
    <xf numFmtId="1" fontId="36" fillId="18" borderId="63" xfId="48" applyNumberFormat="1" applyFont="1" applyFill="1" applyBorder="1" applyAlignment="1" applyProtection="1">
      <alignment horizontal="center" vertical="center" wrapText="1"/>
      <protection hidden="1"/>
    </xf>
    <xf numFmtId="9" fontId="36" fillId="18" borderId="63" xfId="60" applyNumberFormat="1" applyFont="1" applyFill="1" applyBorder="1" applyAlignment="1" applyProtection="1">
      <alignment horizontal="center" vertical="center" wrapText="1"/>
      <protection hidden="1"/>
    </xf>
    <xf numFmtId="0" fontId="36" fillId="18" borderId="63" xfId="60" applyFont="1" applyFill="1" applyBorder="1" applyAlignment="1" applyProtection="1">
      <alignment horizontal="center" vertical="center" textRotation="90" wrapText="1"/>
      <protection hidden="1"/>
    </xf>
    <xf numFmtId="1" fontId="36" fillId="18" borderId="63" xfId="60" applyNumberFormat="1" applyFont="1" applyFill="1" applyBorder="1" applyAlignment="1" applyProtection="1">
      <alignment horizontal="center" vertical="center" wrapText="1"/>
      <protection hidden="1"/>
    </xf>
    <xf numFmtId="0" fontId="39" fillId="0" borderId="66" xfId="60" applyFont="1" applyFill="1" applyBorder="1" applyAlignment="1" applyProtection="1">
      <alignment vertical="center" wrapText="1"/>
      <protection hidden="1"/>
    </xf>
    <xf numFmtId="0" fontId="39" fillId="0" borderId="140" xfId="60" applyFont="1" applyFill="1" applyBorder="1" applyAlignment="1" applyProtection="1">
      <alignment horizontal="center" vertical="center" wrapText="1"/>
      <protection hidden="1"/>
    </xf>
    <xf numFmtId="0" fontId="39" fillId="0" borderId="40" xfId="60" applyFont="1" applyFill="1" applyBorder="1" applyAlignment="1" applyProtection="1">
      <alignment horizontal="center" vertical="center" wrapText="1"/>
      <protection hidden="1"/>
    </xf>
    <xf numFmtId="10" fontId="39" fillId="0" borderId="40" xfId="65" applyNumberFormat="1" applyFont="1" applyFill="1" applyBorder="1" applyAlignment="1" applyProtection="1">
      <alignment horizontal="center" vertical="center" wrapText="1"/>
      <protection hidden="1"/>
    </xf>
    <xf numFmtId="0" fontId="39" fillId="0" borderId="40" xfId="61" applyFont="1" applyFill="1" applyBorder="1" applyAlignment="1" applyProtection="1">
      <alignment horizontal="center" vertical="center" wrapText="1"/>
      <protection hidden="1"/>
    </xf>
    <xf numFmtId="14" fontId="39" fillId="0" borderId="40" xfId="51" applyNumberFormat="1" applyFont="1" applyFill="1" applyBorder="1" applyAlignment="1">
      <alignment horizontal="center" vertical="center" wrapText="1"/>
    </xf>
    <xf numFmtId="0" fontId="40" fillId="25" borderId="40" xfId="0" applyNumberFormat="1" applyFont="1" applyFill="1" applyBorder="1" applyAlignment="1">
      <alignment horizontal="center" vertical="center" wrapText="1"/>
    </xf>
    <xf numFmtId="1" fontId="40" fillId="25" borderId="40" xfId="65" applyNumberFormat="1" applyFont="1" applyFill="1" applyBorder="1" applyAlignment="1">
      <alignment horizontal="center" vertical="center" wrapText="1"/>
    </xf>
    <xf numFmtId="1" fontId="40" fillId="0" borderId="40" xfId="48" applyNumberFormat="1" applyFont="1" applyBorder="1" applyAlignment="1">
      <alignment horizontal="center" vertical="center" wrapText="1"/>
    </xf>
    <xf numFmtId="167" fontId="39" fillId="24" borderId="40" xfId="60" applyNumberFormat="1" applyFont="1" applyFill="1" applyBorder="1" applyAlignment="1" applyProtection="1">
      <alignment horizontal="center" vertical="center" wrapText="1"/>
      <protection hidden="1"/>
    </xf>
    <xf numFmtId="0" fontId="39" fillId="0" borderId="67" xfId="61" applyFont="1" applyFill="1" applyBorder="1" applyAlignment="1" applyProtection="1">
      <alignment horizontal="center" vertical="center" wrapText="1"/>
      <protection hidden="1"/>
    </xf>
    <xf numFmtId="0" fontId="40" fillId="25" borderId="22" xfId="0" applyNumberFormat="1" applyFont="1" applyFill="1" applyBorder="1" applyAlignment="1">
      <alignment horizontal="center" vertical="center" wrapText="1"/>
    </xf>
    <xf numFmtId="0" fontId="39" fillId="0" borderId="67" xfId="60" applyFont="1" applyFill="1" applyBorder="1" applyAlignment="1" applyProtection="1">
      <alignment horizontal="center" vertical="center" wrapText="1"/>
      <protection hidden="1"/>
    </xf>
    <xf numFmtId="0" fontId="41" fillId="17" borderId="44" xfId="0" applyFont="1" applyFill="1" applyBorder="1" applyAlignment="1">
      <alignment horizontal="center" vertical="center" wrapText="1"/>
    </xf>
    <xf numFmtId="0" fontId="41" fillId="17" borderId="45" xfId="0" applyFont="1" applyFill="1" applyBorder="1" applyAlignment="1">
      <alignment horizontal="center" vertical="center" wrapText="1"/>
    </xf>
    <xf numFmtId="10" fontId="41" fillId="17" borderId="45" xfId="0" applyNumberFormat="1" applyFont="1" applyFill="1" applyBorder="1" applyAlignment="1">
      <alignment horizontal="center" vertical="center" wrapText="1"/>
    </xf>
    <xf numFmtId="1" fontId="41" fillId="17" borderId="45" xfId="0" applyNumberFormat="1" applyFont="1" applyFill="1" applyBorder="1" applyAlignment="1">
      <alignment horizontal="center" vertical="center" wrapText="1"/>
    </xf>
    <xf numFmtId="167" fontId="41" fillId="17" borderId="45" xfId="0" applyNumberFormat="1" applyFont="1" applyFill="1" applyBorder="1" applyAlignment="1">
      <alignment horizontal="center" vertical="center" wrapText="1"/>
    </xf>
    <xf numFmtId="0" fontId="36" fillId="18" borderId="45" xfId="0" applyFont="1" applyFill="1" applyBorder="1" applyAlignment="1">
      <alignment vertical="center" wrapText="1"/>
    </xf>
    <xf numFmtId="0" fontId="36" fillId="18" borderId="15" xfId="0" applyFont="1" applyFill="1" applyBorder="1" applyAlignment="1">
      <alignment horizontal="center" vertical="center" wrapText="1"/>
    </xf>
    <xf numFmtId="10" fontId="36" fillId="18" borderId="15" xfId="0" applyNumberFormat="1" applyFont="1" applyFill="1" applyBorder="1" applyAlignment="1">
      <alignment horizontal="center" vertical="center" wrapText="1"/>
    </xf>
    <xf numFmtId="1" fontId="36" fillId="18" borderId="15" xfId="0" applyNumberFormat="1" applyFont="1" applyFill="1" applyBorder="1" applyAlignment="1">
      <alignment horizontal="center" vertical="center" wrapText="1"/>
    </xf>
    <xf numFmtId="167" fontId="36" fillId="18" borderId="15" xfId="0" applyNumberFormat="1" applyFont="1" applyFill="1" applyBorder="1" applyAlignment="1">
      <alignment horizontal="center" vertical="center" wrapText="1"/>
    </xf>
    <xf numFmtId="0" fontId="39" fillId="0" borderId="66" xfId="60" applyFont="1" applyFill="1" applyBorder="1" applyAlignment="1" applyProtection="1">
      <alignment horizontal="center" vertical="center" wrapText="1"/>
      <protection hidden="1"/>
    </xf>
    <xf numFmtId="0" fontId="39" fillId="0" borderId="40" xfId="0" applyFont="1" applyFill="1" applyBorder="1" applyAlignment="1">
      <alignment horizontal="center" vertical="center" wrapText="1"/>
    </xf>
    <xf numFmtId="0" fontId="39" fillId="25" borderId="40" xfId="60" applyFont="1" applyFill="1" applyBorder="1" applyAlignment="1" applyProtection="1">
      <alignment horizontal="center" vertical="center" wrapText="1"/>
      <protection hidden="1"/>
    </xf>
    <xf numFmtId="3" fontId="40" fillId="25" borderId="40" xfId="0" applyNumberFormat="1" applyFont="1" applyFill="1" applyBorder="1" applyAlignment="1">
      <alignment horizontal="center" vertical="center" wrapText="1"/>
    </xf>
    <xf numFmtId="1" fontId="40" fillId="0" borderId="40" xfId="0" applyNumberFormat="1" applyFont="1" applyBorder="1" applyAlignment="1">
      <alignment horizontal="center" vertical="center" wrapText="1"/>
    </xf>
    <xf numFmtId="0" fontId="39" fillId="24" borderId="67" xfId="0" applyFont="1" applyFill="1" applyBorder="1" applyAlignment="1">
      <alignment horizontal="center" vertical="center" wrapText="1"/>
    </xf>
    <xf numFmtId="0" fontId="40" fillId="0" borderId="21" xfId="61" applyFont="1" applyFill="1" applyBorder="1" applyAlignment="1" applyProtection="1">
      <alignment horizontal="center" vertical="center" wrapText="1"/>
      <protection hidden="1"/>
    </xf>
    <xf numFmtId="0" fontId="40" fillId="0" borderId="22" xfId="61" applyFont="1" applyFill="1" applyBorder="1" applyAlignment="1" applyProtection="1">
      <alignment horizontal="center" vertical="center" wrapText="1"/>
      <protection hidden="1"/>
    </xf>
    <xf numFmtId="1" fontId="40" fillId="0" borderId="22" xfId="0" applyNumberFormat="1" applyFont="1" applyBorder="1" applyAlignment="1">
      <alignment horizontal="center" vertical="center" wrapText="1"/>
    </xf>
    <xf numFmtId="0" fontId="39" fillId="24" borderId="23" xfId="0" applyFont="1" applyFill="1" applyBorder="1" applyAlignment="1">
      <alignment horizontal="center" vertical="center" wrapText="1"/>
    </xf>
    <xf numFmtId="0" fontId="40" fillId="0" borderId="25" xfId="61" applyFont="1" applyFill="1" applyBorder="1" applyAlignment="1" applyProtection="1">
      <alignment horizontal="center" vertical="center" wrapText="1"/>
      <protection hidden="1"/>
    </xf>
    <xf numFmtId="3" fontId="40" fillId="25" borderId="25" xfId="0" applyNumberFormat="1" applyFont="1" applyFill="1" applyBorder="1" applyAlignment="1">
      <alignment horizontal="center" vertical="center" wrapText="1"/>
    </xf>
    <xf numFmtId="1" fontId="40" fillId="0" borderId="25" xfId="0" applyNumberFormat="1" applyFont="1" applyBorder="1" applyAlignment="1">
      <alignment horizontal="center" vertical="center" wrapText="1"/>
    </xf>
    <xf numFmtId="0" fontId="39" fillId="25" borderId="28" xfId="60" applyFont="1" applyFill="1" applyBorder="1" applyAlignment="1" applyProtection="1">
      <alignment horizontal="center" vertical="center" wrapText="1"/>
      <protection hidden="1"/>
    </xf>
    <xf numFmtId="3" fontId="40" fillId="25" borderId="28" xfId="0" applyNumberFormat="1" applyFont="1" applyFill="1" applyBorder="1" applyAlignment="1">
      <alignment horizontal="center" vertical="center" wrapText="1"/>
    </xf>
    <xf numFmtId="1" fontId="40" fillId="0" borderId="28" xfId="0" applyNumberFormat="1" applyFont="1" applyBorder="1" applyAlignment="1">
      <alignment horizontal="center" vertical="center" wrapText="1"/>
    </xf>
    <xf numFmtId="167" fontId="39" fillId="24" borderId="28" xfId="60" applyNumberFormat="1" applyFont="1" applyFill="1" applyBorder="1" applyAlignment="1" applyProtection="1">
      <alignment horizontal="center" vertical="center" wrapText="1"/>
      <protection hidden="1"/>
    </xf>
    <xf numFmtId="0" fontId="39" fillId="0" borderId="67" xfId="45" applyFont="1" applyFill="1" applyBorder="1" applyAlignment="1">
      <alignment horizontal="center" vertical="center" wrapText="1"/>
      <protection/>
    </xf>
    <xf numFmtId="174" fontId="41" fillId="17" borderId="45" xfId="0" applyNumberFormat="1" applyFont="1" applyFill="1" applyBorder="1" applyAlignment="1">
      <alignment horizontal="center" vertical="center" wrapText="1"/>
    </xf>
    <xf numFmtId="0" fontId="39" fillId="24" borderId="66" xfId="61" applyFont="1" applyFill="1" applyBorder="1" applyAlignment="1" applyProtection="1">
      <alignment horizontal="center" vertical="center" wrapText="1"/>
      <protection hidden="1"/>
    </xf>
    <xf numFmtId="0" fontId="39" fillId="0" borderId="140" xfId="61" applyFont="1" applyFill="1" applyBorder="1" applyAlignment="1" applyProtection="1">
      <alignment horizontal="center" vertical="center" wrapText="1"/>
      <protection hidden="1"/>
    </xf>
    <xf numFmtId="0" fontId="39" fillId="0" borderId="12" xfId="61" applyFont="1" applyFill="1" applyBorder="1" applyAlignment="1" applyProtection="1">
      <alignment horizontal="center" vertical="center" wrapText="1"/>
      <protection hidden="1"/>
    </xf>
    <xf numFmtId="0" fontId="39" fillId="0" borderId="12" xfId="60" applyFont="1" applyFill="1" applyBorder="1" applyAlignment="1" applyProtection="1">
      <alignment horizontal="center" vertical="center" wrapText="1"/>
      <protection hidden="1"/>
    </xf>
    <xf numFmtId="0" fontId="38" fillId="25" borderId="64" xfId="60" applyFont="1" applyFill="1" applyBorder="1" applyAlignment="1" applyProtection="1">
      <alignment horizontal="center" vertical="center" wrapText="1"/>
      <protection hidden="1"/>
    </xf>
    <xf numFmtId="0" fontId="39" fillId="0" borderId="63" xfId="0" applyFont="1" applyFill="1" applyBorder="1" applyAlignment="1">
      <alignment horizontal="center" vertical="center" wrapText="1"/>
    </xf>
    <xf numFmtId="0" fontId="39" fillId="0" borderId="56" xfId="60" applyFont="1" applyFill="1" applyBorder="1" applyAlignment="1" applyProtection="1">
      <alignment horizontal="center" vertical="center" wrapText="1"/>
      <protection hidden="1"/>
    </xf>
    <xf numFmtId="0" fontId="39" fillId="0" borderId="47" xfId="0" applyFont="1" applyFill="1" applyBorder="1" applyAlignment="1">
      <alignment horizontal="center" vertical="center" wrapText="1"/>
    </xf>
    <xf numFmtId="10" fontId="39" fillId="0" borderId="47" xfId="65" applyNumberFormat="1" applyFont="1" applyFill="1" applyBorder="1" applyAlignment="1" applyProtection="1">
      <alignment horizontal="center" vertical="center" wrapText="1"/>
      <protection hidden="1"/>
    </xf>
    <xf numFmtId="14" fontId="39" fillId="0" borderId="47" xfId="51" applyNumberFormat="1" applyFont="1" applyFill="1" applyBorder="1" applyAlignment="1">
      <alignment horizontal="center" vertical="center" wrapText="1"/>
    </xf>
    <xf numFmtId="0" fontId="40" fillId="25" borderId="47" xfId="0" applyFont="1" applyFill="1" applyBorder="1" applyAlignment="1">
      <alignment horizontal="center" vertical="center" wrapText="1"/>
    </xf>
    <xf numFmtId="1" fontId="40" fillId="25" borderId="47" xfId="65" applyNumberFormat="1" applyFont="1" applyFill="1" applyBorder="1" applyAlignment="1">
      <alignment horizontal="center" vertical="center" wrapText="1"/>
    </xf>
    <xf numFmtId="1" fontId="40" fillId="0" borderId="47" xfId="0" applyNumberFormat="1" applyFont="1" applyBorder="1" applyAlignment="1">
      <alignment horizontal="center" vertical="center" wrapText="1"/>
    </xf>
    <xf numFmtId="167" fontId="39" fillId="24" borderId="47" xfId="60" applyNumberFormat="1" applyFont="1" applyFill="1" applyBorder="1" applyAlignment="1" applyProtection="1">
      <alignment horizontal="center" vertical="center" wrapText="1"/>
      <protection hidden="1"/>
    </xf>
    <xf numFmtId="0" fontId="39" fillId="0" borderId="63" xfId="60" applyFont="1" applyFill="1" applyBorder="1" applyAlignment="1" applyProtection="1">
      <alignment horizontal="center" vertical="center" wrapText="1"/>
      <protection hidden="1"/>
    </xf>
    <xf numFmtId="0" fontId="40" fillId="0" borderId="56" xfId="60" applyFont="1" applyFill="1" applyBorder="1" applyAlignment="1" applyProtection="1">
      <alignment horizontal="center" vertical="center" wrapText="1"/>
      <protection hidden="1"/>
    </xf>
    <xf numFmtId="0" fontId="40" fillId="0" borderId="47" xfId="60" applyFont="1" applyFill="1" applyBorder="1" applyAlignment="1" applyProtection="1">
      <alignment horizontal="center" vertical="center" wrapText="1"/>
      <protection hidden="1"/>
    </xf>
    <xf numFmtId="0" fontId="39" fillId="0" borderId="47" xfId="60" applyFont="1" applyFill="1" applyBorder="1" applyAlignment="1" applyProtection="1">
      <alignment horizontal="center" vertical="center" wrapText="1"/>
      <protection hidden="1"/>
    </xf>
    <xf numFmtId="0" fontId="40" fillId="25" borderId="47" xfId="60" applyFont="1" applyFill="1" applyBorder="1" applyAlignment="1" applyProtection="1">
      <alignment horizontal="center" vertical="center" wrapText="1"/>
      <protection hidden="1"/>
    </xf>
    <xf numFmtId="3" fontId="40" fillId="25" borderId="47" xfId="0" applyNumberFormat="1" applyFont="1" applyFill="1" applyBorder="1" applyAlignment="1">
      <alignment horizontal="center" vertical="center" wrapText="1"/>
    </xf>
    <xf numFmtId="0" fontId="38" fillId="24" borderId="64" xfId="60" applyFont="1" applyFill="1" applyBorder="1" applyAlignment="1" applyProtection="1">
      <alignment horizontal="center" vertical="center" wrapText="1"/>
      <protection hidden="1"/>
    </xf>
    <xf numFmtId="0" fontId="40" fillId="0" borderId="63" xfId="60" applyFont="1" applyFill="1" applyBorder="1" applyAlignment="1" applyProtection="1">
      <alignment horizontal="center" vertical="center" wrapText="1"/>
      <protection hidden="1"/>
    </xf>
    <xf numFmtId="0" fontId="40" fillId="0" borderId="56" xfId="0" applyFont="1" applyFill="1" applyBorder="1" applyAlignment="1">
      <alignment horizontal="center" vertical="center" wrapText="1"/>
    </xf>
    <xf numFmtId="0" fontId="40" fillId="0" borderId="94" xfId="60" applyFont="1" applyFill="1" applyBorder="1" applyAlignment="1" applyProtection="1">
      <alignment horizontal="center" vertical="center" wrapText="1"/>
      <protection hidden="1"/>
    </xf>
    <xf numFmtId="0" fontId="39" fillId="0" borderId="89" xfId="60" applyFont="1" applyFill="1" applyBorder="1" applyAlignment="1" applyProtection="1">
      <alignment horizontal="center" vertical="center" wrapText="1"/>
      <protection hidden="1"/>
    </xf>
    <xf numFmtId="10" fontId="40" fillId="0" borderId="89" xfId="65" applyNumberFormat="1" applyFont="1" applyFill="1" applyBorder="1" applyAlignment="1" applyProtection="1">
      <alignment horizontal="center" vertical="center" wrapText="1"/>
      <protection hidden="1"/>
    </xf>
    <xf numFmtId="0" fontId="40" fillId="0" borderId="89" xfId="60" applyFont="1" applyFill="1" applyBorder="1" applyAlignment="1" applyProtection="1">
      <alignment horizontal="center" vertical="center" wrapText="1"/>
      <protection hidden="1"/>
    </xf>
    <xf numFmtId="14" fontId="39" fillId="0" borderId="141" xfId="51" applyNumberFormat="1" applyFont="1" applyFill="1" applyBorder="1" applyAlignment="1">
      <alignment horizontal="center" vertical="center" wrapText="1"/>
    </xf>
    <xf numFmtId="14" fontId="39" fillId="0" borderId="89" xfId="51" applyNumberFormat="1" applyFont="1" applyFill="1" applyBorder="1" applyAlignment="1">
      <alignment horizontal="center" vertical="center" wrapText="1"/>
    </xf>
    <xf numFmtId="0" fontId="40" fillId="25" borderId="89" xfId="60" applyFont="1" applyFill="1" applyBorder="1" applyAlignment="1" applyProtection="1">
      <alignment horizontal="center" vertical="center" wrapText="1"/>
      <protection hidden="1"/>
    </xf>
    <xf numFmtId="3" fontId="40" fillId="25" borderId="89" xfId="0" applyNumberFormat="1" applyFont="1" applyFill="1" applyBorder="1" applyAlignment="1">
      <alignment horizontal="center" vertical="center" wrapText="1"/>
    </xf>
    <xf numFmtId="1" fontId="40" fillId="0" borderId="89" xfId="48" applyNumberFormat="1" applyFont="1" applyBorder="1" applyAlignment="1">
      <alignment horizontal="center" vertical="center" wrapText="1"/>
    </xf>
    <xf numFmtId="167" fontId="40" fillId="24" borderId="89" xfId="60" applyNumberFormat="1" applyFont="1" applyFill="1" applyBorder="1" applyAlignment="1" applyProtection="1">
      <alignment horizontal="center" vertical="center" wrapText="1"/>
      <protection hidden="1"/>
    </xf>
    <xf numFmtId="10" fontId="41" fillId="17" borderId="45" xfId="65" applyNumberFormat="1" applyFont="1" applyFill="1" applyBorder="1" applyAlignment="1">
      <alignment horizontal="center" vertical="center" wrapText="1"/>
    </xf>
    <xf numFmtId="167" fontId="40" fillId="24" borderId="40" xfId="60" applyNumberFormat="1" applyFont="1" applyFill="1" applyBorder="1" applyAlignment="1" applyProtection="1">
      <alignment horizontal="center" vertical="center" wrapText="1"/>
      <protection hidden="1"/>
    </xf>
    <xf numFmtId="167" fontId="40" fillId="24" borderId="25" xfId="60" applyNumberFormat="1" applyFont="1" applyFill="1" applyBorder="1" applyAlignment="1" applyProtection="1">
      <alignment horizontal="center" vertical="center" wrapText="1"/>
      <protection hidden="1"/>
    </xf>
    <xf numFmtId="0" fontId="40" fillId="0" borderId="26" xfId="61" applyFont="1" applyFill="1" applyBorder="1" applyAlignment="1" applyProtection="1">
      <alignment horizontal="center" vertical="center" wrapText="1"/>
      <protection hidden="1"/>
    </xf>
    <xf numFmtId="0" fontId="40" fillId="0" borderId="27" xfId="61" applyFont="1" applyFill="1" applyBorder="1" applyAlignment="1" applyProtection="1">
      <alignment horizontal="center" vertical="center" wrapText="1"/>
      <protection hidden="1"/>
    </xf>
    <xf numFmtId="0" fontId="40" fillId="0" borderId="28" xfId="45" applyFont="1" applyFill="1" applyBorder="1" applyAlignment="1">
      <alignment horizontal="center" vertical="center" wrapText="1"/>
      <protection/>
    </xf>
    <xf numFmtId="0" fontId="40" fillId="0" borderId="28" xfId="61" applyFont="1" applyFill="1" applyBorder="1" applyAlignment="1" applyProtection="1">
      <alignment horizontal="center" vertical="center" wrapText="1"/>
      <protection hidden="1"/>
    </xf>
    <xf numFmtId="0" fontId="40" fillId="0" borderId="28" xfId="60" applyFont="1" applyFill="1" applyBorder="1" applyAlignment="1" applyProtection="1">
      <alignment horizontal="center" vertical="center" wrapText="1"/>
      <protection hidden="1"/>
    </xf>
    <xf numFmtId="0" fontId="40" fillId="25" borderId="28" xfId="60" applyFont="1" applyFill="1" applyBorder="1" applyAlignment="1" applyProtection="1">
      <alignment horizontal="center" vertical="center" wrapText="1"/>
      <protection hidden="1"/>
    </xf>
    <xf numFmtId="1" fontId="40" fillId="0" borderId="28" xfId="48" applyNumberFormat="1" applyFont="1" applyBorder="1" applyAlignment="1">
      <alignment horizontal="center" vertical="center" wrapText="1"/>
    </xf>
    <xf numFmtId="167" fontId="40" fillId="24" borderId="28" xfId="60" applyNumberFormat="1" applyFont="1" applyFill="1" applyBorder="1" applyAlignment="1" applyProtection="1">
      <alignment horizontal="center" vertical="center" wrapText="1"/>
      <protection hidden="1"/>
    </xf>
    <xf numFmtId="0" fontId="40" fillId="24" borderId="67" xfId="61" applyFont="1" applyFill="1" applyBorder="1" applyAlignment="1" applyProtection="1">
      <alignment horizontal="center" vertical="center" wrapText="1"/>
      <protection hidden="1"/>
    </xf>
    <xf numFmtId="0" fontId="40" fillId="0" borderId="22" xfId="45" applyFont="1" applyFill="1" applyBorder="1" applyAlignment="1">
      <alignment horizontal="center" vertical="center" wrapText="1"/>
      <protection/>
    </xf>
    <xf numFmtId="0" fontId="40" fillId="0" borderId="22" xfId="60" applyFont="1" applyFill="1" applyBorder="1" applyAlignment="1" applyProtection="1">
      <alignment horizontal="center" vertical="center" wrapText="1"/>
      <protection hidden="1"/>
    </xf>
    <xf numFmtId="0" fontId="40" fillId="25" borderId="22" xfId="60" applyFont="1" applyFill="1" applyBorder="1" applyAlignment="1" applyProtection="1">
      <alignment horizontal="center" vertical="center" wrapText="1"/>
      <protection hidden="1"/>
    </xf>
    <xf numFmtId="167" fontId="40" fillId="24" borderId="22" xfId="60" applyNumberFormat="1" applyFont="1" applyFill="1" applyBorder="1" applyAlignment="1" applyProtection="1">
      <alignment horizontal="center" vertical="center" wrapText="1"/>
      <protection hidden="1"/>
    </xf>
    <xf numFmtId="0" fontId="40" fillId="0" borderId="24" xfId="61" applyFont="1" applyFill="1" applyBorder="1" applyAlignment="1" applyProtection="1">
      <alignment horizontal="center" vertical="center" wrapText="1"/>
      <protection hidden="1"/>
    </xf>
    <xf numFmtId="0" fontId="36" fillId="18" borderId="44" xfId="0" applyFont="1" applyFill="1" applyBorder="1" applyAlignment="1">
      <alignment horizontal="center" vertical="center" wrapText="1"/>
    </xf>
    <xf numFmtId="0" fontId="36" fillId="18" borderId="45" xfId="0" applyFont="1" applyFill="1" applyBorder="1" applyAlignment="1">
      <alignment horizontal="center" vertical="center" wrapText="1"/>
    </xf>
    <xf numFmtId="9" fontId="36" fillId="18" borderId="45" xfId="65" applyFont="1" applyFill="1" applyBorder="1" applyAlignment="1">
      <alignment horizontal="center" vertical="center" wrapText="1"/>
    </xf>
    <xf numFmtId="1" fontId="36" fillId="18" borderId="45" xfId="0" applyNumberFormat="1" applyFont="1" applyFill="1" applyBorder="1" applyAlignment="1">
      <alignment horizontal="center" vertical="center" wrapText="1"/>
    </xf>
    <xf numFmtId="167" fontId="36" fillId="18" borderId="45" xfId="0" applyNumberFormat="1" applyFont="1" applyFill="1" applyBorder="1" applyAlignment="1">
      <alignment horizontal="center" vertical="center" wrapText="1"/>
    </xf>
    <xf numFmtId="0" fontId="30" fillId="10" borderId="14" xfId="0" applyFont="1" applyFill="1" applyBorder="1" applyAlignment="1">
      <alignment horizontal="center" vertical="center" wrapText="1"/>
    </xf>
    <xf numFmtId="0" fontId="35" fillId="10" borderId="15" xfId="0" applyFont="1" applyFill="1" applyBorder="1" applyAlignment="1">
      <alignment horizontal="center" vertical="center" wrapText="1"/>
    </xf>
    <xf numFmtId="0" fontId="30" fillId="10" borderId="15" xfId="0" applyFont="1" applyFill="1" applyBorder="1" applyAlignment="1">
      <alignment horizontal="center" vertical="center" wrapText="1"/>
    </xf>
    <xf numFmtId="1" fontId="30" fillId="10" borderId="15" xfId="48" applyNumberFormat="1" applyFont="1" applyFill="1" applyBorder="1" applyAlignment="1">
      <alignment horizontal="center" vertical="center" wrapText="1"/>
    </xf>
    <xf numFmtId="9" fontId="30" fillId="10" borderId="15" xfId="0" applyNumberFormat="1" applyFont="1" applyFill="1" applyBorder="1" applyAlignment="1">
      <alignment horizontal="center" vertical="center" wrapText="1"/>
    </xf>
    <xf numFmtId="166" fontId="30" fillId="10" borderId="15" xfId="0" applyNumberFormat="1" applyFont="1" applyFill="1" applyBorder="1" applyAlignment="1">
      <alignment horizontal="center" vertical="center" wrapText="1"/>
    </xf>
    <xf numFmtId="1" fontId="30" fillId="10" borderId="15" xfId="0" applyNumberFormat="1" applyFont="1" applyFill="1" applyBorder="1" applyAlignment="1">
      <alignment horizontal="center" vertical="center" wrapText="1"/>
    </xf>
    <xf numFmtId="167" fontId="47" fillId="10" borderId="15" xfId="0" applyNumberFormat="1" applyFont="1" applyFill="1" applyBorder="1" applyAlignment="1">
      <alignment horizontal="center" vertical="center" wrapText="1"/>
    </xf>
    <xf numFmtId="170" fontId="34" fillId="0" borderId="0" xfId="45" applyNumberFormat="1" applyFont="1" applyFill="1" applyBorder="1" applyAlignment="1">
      <alignment vertical="center" wrapText="1"/>
      <protection/>
    </xf>
    <xf numFmtId="0" fontId="32" fillId="0" borderId="64" xfId="63" applyFont="1" applyBorder="1" applyAlignment="1" applyProtection="1">
      <alignment horizontal="center" vertical="center"/>
      <protection locked="0"/>
    </xf>
    <xf numFmtId="0" fontId="30" fillId="0" borderId="0" xfId="0" applyFont="1" applyAlignment="1" applyProtection="1">
      <alignment horizontal="center" vertical="center"/>
      <protection locked="0"/>
    </xf>
    <xf numFmtId="0" fontId="32" fillId="0" borderId="76" xfId="63" applyFont="1" applyBorder="1" applyAlignment="1" applyProtection="1">
      <alignment horizontal="center" vertical="center"/>
      <protection locked="0"/>
    </xf>
    <xf numFmtId="0" fontId="30" fillId="0" borderId="0" xfId="0" applyFont="1" applyAlignment="1" applyProtection="1">
      <alignment horizontal="center" vertical="center" wrapText="1"/>
      <protection locked="0"/>
    </xf>
    <xf numFmtId="0" fontId="35" fillId="0" borderId="0" xfId="0" applyFont="1" applyAlignment="1" applyProtection="1">
      <alignment horizontal="center" vertical="center" wrapText="1"/>
      <protection locked="0"/>
    </xf>
    <xf numFmtId="1" fontId="30" fillId="0" borderId="0" xfId="48" applyNumberFormat="1" applyFont="1" applyAlignment="1" applyProtection="1">
      <alignment horizontal="center" vertical="center" wrapText="1"/>
      <protection locked="0"/>
    </xf>
    <xf numFmtId="9" fontId="30" fillId="0" borderId="0" xfId="65" applyFont="1" applyAlignment="1" applyProtection="1">
      <alignment horizontal="center" vertical="center" wrapText="1"/>
      <protection locked="0"/>
    </xf>
    <xf numFmtId="166" fontId="30" fillId="0" borderId="0" xfId="0" applyNumberFormat="1" applyFont="1" applyAlignment="1" applyProtection="1">
      <alignment horizontal="center" vertical="center" wrapText="1"/>
      <protection locked="0"/>
    </xf>
    <xf numFmtId="1" fontId="30" fillId="0" borderId="0" xfId="0" applyNumberFormat="1" applyFont="1" applyAlignment="1" applyProtection="1">
      <alignment horizontal="center" vertical="center" wrapText="1"/>
      <protection locked="0"/>
    </xf>
    <xf numFmtId="167" fontId="48" fillId="0" borderId="0" xfId="0" applyNumberFormat="1" applyFont="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5" fillId="0" borderId="0" xfId="0" applyFont="1" applyBorder="1" applyAlignment="1" applyProtection="1">
      <alignment horizontal="center" vertical="center" wrapText="1"/>
      <protection locked="0"/>
    </xf>
    <xf numFmtId="1" fontId="30" fillId="0" borderId="0" xfId="48" applyNumberFormat="1" applyFont="1" applyBorder="1" applyAlignment="1" applyProtection="1">
      <alignment horizontal="center" vertical="center" wrapText="1"/>
      <protection locked="0"/>
    </xf>
    <xf numFmtId="9" fontId="30" fillId="0" borderId="0" xfId="65" applyFont="1" applyBorder="1" applyAlignment="1" applyProtection="1">
      <alignment horizontal="center" vertical="center" wrapText="1"/>
      <protection locked="0"/>
    </xf>
    <xf numFmtId="166" fontId="30" fillId="0" borderId="0" xfId="0" applyNumberFormat="1" applyFont="1" applyBorder="1" applyAlignment="1" applyProtection="1">
      <alignment horizontal="center" vertical="center" wrapText="1"/>
      <protection locked="0"/>
    </xf>
    <xf numFmtId="1" fontId="30" fillId="0" borderId="0" xfId="0" applyNumberFormat="1" applyFont="1" applyBorder="1" applyAlignment="1" applyProtection="1">
      <alignment horizontal="center" vertical="center" wrapText="1"/>
      <protection locked="0"/>
    </xf>
    <xf numFmtId="167" fontId="48" fillId="0" borderId="0" xfId="0" applyNumberFormat="1" applyFont="1" applyBorder="1" applyAlignment="1" applyProtection="1">
      <alignment horizontal="center" vertical="center" wrapText="1"/>
      <protection locked="0"/>
    </xf>
    <xf numFmtId="0" fontId="30" fillId="0" borderId="0" xfId="45" applyFont="1" applyFill="1" applyBorder="1" applyAlignment="1" applyProtection="1">
      <alignment horizontal="center" vertical="center" wrapText="1"/>
      <protection locked="0"/>
    </xf>
    <xf numFmtId="0" fontId="40" fillId="0" borderId="0"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1" fontId="40" fillId="0" borderId="0" xfId="48" applyNumberFormat="1" applyFont="1" applyBorder="1" applyAlignment="1" applyProtection="1">
      <alignment horizontal="center" vertical="center" wrapText="1"/>
      <protection locked="0"/>
    </xf>
    <xf numFmtId="9" fontId="40" fillId="0" borderId="0" xfId="65" applyFont="1" applyBorder="1" applyAlignment="1" applyProtection="1">
      <alignment horizontal="center" vertical="center" wrapText="1"/>
      <protection locked="0"/>
    </xf>
    <xf numFmtId="1" fontId="40" fillId="0" borderId="0" xfId="0" applyNumberFormat="1" applyFont="1" applyBorder="1" applyAlignment="1" applyProtection="1">
      <alignment horizontal="center" vertical="center" wrapText="1"/>
      <protection locked="0"/>
    </xf>
    <xf numFmtId="0" fontId="36" fillId="18" borderId="63" xfId="60" applyFont="1" applyFill="1" applyBorder="1" applyAlignment="1" applyProtection="1">
      <alignment horizontal="center" vertical="center" wrapText="1"/>
      <protection hidden="1" locked="0"/>
    </xf>
    <xf numFmtId="0" fontId="36" fillId="18" borderId="45" xfId="60" applyFont="1" applyFill="1" applyBorder="1" applyAlignment="1" applyProtection="1">
      <alignment horizontal="center" vertical="center" wrapText="1"/>
      <protection hidden="1" locked="0"/>
    </xf>
    <xf numFmtId="0" fontId="36" fillId="18" borderId="65" xfId="60" applyFont="1" applyFill="1" applyBorder="1" applyAlignment="1" applyProtection="1">
      <alignment horizontal="center" vertical="center" wrapText="1"/>
      <protection hidden="1" locked="0"/>
    </xf>
    <xf numFmtId="0" fontId="36" fillId="18" borderId="94" xfId="60" applyFont="1" applyFill="1" applyBorder="1" applyAlignment="1" applyProtection="1">
      <alignment horizontal="center" vertical="center" wrapText="1"/>
      <protection hidden="1" locked="0"/>
    </xf>
    <xf numFmtId="1" fontId="36" fillId="18" borderId="89" xfId="48" applyNumberFormat="1" applyFont="1" applyFill="1" applyBorder="1" applyAlignment="1" applyProtection="1">
      <alignment horizontal="center" vertical="center" wrapText="1"/>
      <protection hidden="1" locked="0"/>
    </xf>
    <xf numFmtId="0" fontId="36" fillId="18" borderId="89" xfId="60" applyFont="1" applyFill="1" applyBorder="1" applyAlignment="1" applyProtection="1">
      <alignment horizontal="center" vertical="center" wrapText="1"/>
      <protection hidden="1" locked="0"/>
    </xf>
    <xf numFmtId="9" fontId="36" fillId="18" borderId="89" xfId="65" applyFont="1" applyFill="1" applyBorder="1" applyAlignment="1" applyProtection="1">
      <alignment horizontal="center" vertical="center" wrapText="1"/>
      <protection hidden="1" locked="0"/>
    </xf>
    <xf numFmtId="0" fontId="36" fillId="18" borderId="89" xfId="60" applyFont="1" applyFill="1" applyBorder="1" applyAlignment="1" applyProtection="1">
      <alignment horizontal="center" vertical="center" textRotation="90" wrapText="1"/>
      <protection hidden="1" locked="0"/>
    </xf>
    <xf numFmtId="1" fontId="36" fillId="18" borderId="89" xfId="60" applyNumberFormat="1" applyFont="1" applyFill="1" applyBorder="1" applyAlignment="1" applyProtection="1">
      <alignment horizontal="center" vertical="center" textRotation="90" wrapText="1"/>
      <protection hidden="1" locked="0"/>
    </xf>
    <xf numFmtId="1" fontId="36" fillId="18" borderId="89" xfId="60" applyNumberFormat="1" applyFont="1" applyFill="1" applyBorder="1" applyAlignment="1" applyProtection="1">
      <alignment horizontal="center" vertical="center" wrapText="1"/>
      <protection hidden="1" locked="0"/>
    </xf>
    <xf numFmtId="167" fontId="34" fillId="18" borderId="89" xfId="60" applyNumberFormat="1" applyFont="1" applyFill="1" applyBorder="1" applyAlignment="1" applyProtection="1">
      <alignment horizontal="center" vertical="center" wrapText="1"/>
      <protection hidden="1" locked="0"/>
    </xf>
    <xf numFmtId="167" fontId="34" fillId="18" borderId="88" xfId="60" applyNumberFormat="1" applyFont="1" applyFill="1" applyBorder="1" applyAlignment="1" applyProtection="1">
      <alignment horizontal="center" vertical="center" wrapText="1"/>
      <protection hidden="1" locked="0"/>
    </xf>
    <xf numFmtId="0" fontId="36" fillId="18" borderId="29" xfId="60" applyFont="1" applyFill="1" applyBorder="1" applyAlignment="1" applyProtection="1">
      <alignment horizontal="center" vertical="center" wrapText="1"/>
      <protection hidden="1" locked="0"/>
    </xf>
    <xf numFmtId="0" fontId="37" fillId="26" borderId="63" xfId="60" applyFont="1" applyFill="1" applyBorder="1" applyAlignment="1" applyProtection="1">
      <alignment horizontal="center" vertical="center" wrapText="1"/>
      <protection hidden="1" locked="0"/>
    </xf>
    <xf numFmtId="0" fontId="44" fillId="0" borderId="0" xfId="0" applyFont="1" applyAlignment="1" applyProtection="1">
      <alignment horizontal="center" vertical="center" wrapText="1"/>
      <protection locked="0"/>
    </xf>
    <xf numFmtId="0" fontId="38" fillId="25" borderId="75" xfId="60" applyFont="1" applyFill="1" applyBorder="1" applyAlignment="1" applyProtection="1">
      <alignment horizontal="center" vertical="center" wrapText="1"/>
      <protection hidden="1" locked="0"/>
    </xf>
    <xf numFmtId="0" fontId="39" fillId="0" borderId="16" xfId="0" applyFont="1" applyFill="1" applyBorder="1" applyAlignment="1" applyProtection="1">
      <alignment horizontal="center" vertical="center" wrapText="1"/>
      <protection locked="0"/>
    </xf>
    <xf numFmtId="0" fontId="39" fillId="24" borderId="35" xfId="0" applyFont="1" applyFill="1" applyBorder="1" applyAlignment="1" applyProtection="1">
      <alignment horizontal="center" vertical="center" wrapText="1"/>
      <protection locked="0"/>
    </xf>
    <xf numFmtId="0" fontId="39" fillId="24" borderId="47" xfId="0" applyFont="1" applyFill="1" applyBorder="1" applyAlignment="1" applyProtection="1">
      <alignment horizontal="center" vertical="center" wrapText="1"/>
      <protection locked="0"/>
    </xf>
    <xf numFmtId="0" fontId="39" fillId="24" borderId="47" xfId="60" applyFont="1" applyFill="1" applyBorder="1" applyAlignment="1" applyProtection="1">
      <alignment horizontal="center" vertical="center" wrapText="1"/>
      <protection hidden="1" locked="0"/>
    </xf>
    <xf numFmtId="9" fontId="39" fillId="24" borderId="47" xfId="65" applyFont="1" applyFill="1" applyBorder="1" applyAlignment="1" applyProtection="1">
      <alignment horizontal="center" vertical="center" wrapText="1"/>
      <protection hidden="1" locked="0"/>
    </xf>
    <xf numFmtId="0" fontId="40" fillId="0" borderId="47" xfId="0" applyFont="1" applyBorder="1" applyAlignment="1" applyProtection="1">
      <alignment horizontal="center" vertical="center" wrapText="1"/>
      <protection locked="0"/>
    </xf>
    <xf numFmtId="14" fontId="39" fillId="24" borderId="47" xfId="51" applyNumberFormat="1" applyFont="1" applyFill="1" applyBorder="1" applyAlignment="1" applyProtection="1">
      <alignment horizontal="center" vertical="center" wrapText="1"/>
      <protection locked="0"/>
    </xf>
    <xf numFmtId="0" fontId="39" fillId="25" borderId="47" xfId="60" applyFont="1" applyFill="1" applyBorder="1" applyAlignment="1" applyProtection="1">
      <alignment horizontal="center" vertical="center" wrapText="1"/>
      <protection hidden="1" locked="0"/>
    </xf>
    <xf numFmtId="3" fontId="40" fillId="25" borderId="47" xfId="0" applyNumberFormat="1" applyFont="1" applyFill="1" applyBorder="1" applyAlignment="1" applyProtection="1">
      <alignment horizontal="center" vertical="center" wrapText="1"/>
      <protection locked="0"/>
    </xf>
    <xf numFmtId="1" fontId="40" fillId="25" borderId="47" xfId="0" applyNumberFormat="1" applyFont="1" applyFill="1" applyBorder="1" applyAlignment="1" applyProtection="1">
      <alignment horizontal="center" vertical="center" wrapText="1"/>
      <protection locked="0"/>
    </xf>
    <xf numFmtId="3" fontId="40" fillId="0" borderId="47" xfId="0" applyNumberFormat="1" applyFont="1" applyBorder="1" applyAlignment="1" applyProtection="1">
      <alignment horizontal="center" vertical="center" wrapText="1"/>
      <protection locked="0"/>
    </xf>
    <xf numFmtId="167" fontId="48" fillId="24" borderId="47" xfId="60" applyNumberFormat="1" applyFont="1" applyFill="1" applyBorder="1" applyAlignment="1" applyProtection="1">
      <alignment horizontal="center" vertical="center" wrapText="1"/>
      <protection hidden="1" locked="0"/>
    </xf>
    <xf numFmtId="167" fontId="48" fillId="24" borderId="62" xfId="60" applyNumberFormat="1" applyFont="1" applyFill="1" applyBorder="1" applyAlignment="1" applyProtection="1">
      <alignment horizontal="center" vertical="center" wrapText="1"/>
      <protection hidden="1" locked="0"/>
    </xf>
    <xf numFmtId="0" fontId="39" fillId="24" borderId="70" xfId="60" applyFont="1" applyFill="1" applyBorder="1" applyAlignment="1" applyProtection="1">
      <alignment horizontal="center" vertical="center" wrapText="1"/>
      <protection hidden="1" locked="0"/>
    </xf>
    <xf numFmtId="0" fontId="50" fillId="26" borderId="142" xfId="0" applyFont="1" applyFill="1" applyBorder="1" applyAlignment="1" applyProtection="1">
      <alignment horizontal="center" vertical="center" wrapText="1"/>
      <protection locked="0"/>
    </xf>
    <xf numFmtId="9" fontId="50" fillId="26" borderId="100" xfId="65" applyFont="1" applyFill="1" applyBorder="1" applyAlignment="1" applyProtection="1">
      <alignment horizontal="center" vertical="center" wrapText="1"/>
      <protection locked="0"/>
    </xf>
    <xf numFmtId="0" fontId="50" fillId="26" borderId="100" xfId="0" applyFont="1" applyFill="1" applyBorder="1" applyAlignment="1" applyProtection="1">
      <alignment horizontal="center" vertical="center" wrapText="1"/>
      <protection locked="0"/>
    </xf>
    <xf numFmtId="0" fontId="51" fillId="26" borderId="100" xfId="0" applyFont="1" applyFill="1" applyBorder="1" applyAlignment="1" applyProtection="1">
      <alignment horizontal="center" vertical="center" wrapText="1"/>
      <protection locked="0"/>
    </xf>
    <xf numFmtId="0" fontId="45" fillId="24" borderId="0" xfId="0" applyFont="1" applyFill="1" applyAlignment="1" applyProtection="1">
      <alignment horizontal="center" vertical="center" wrapText="1"/>
      <protection locked="0"/>
    </xf>
    <xf numFmtId="0" fontId="40" fillId="0" borderId="142" xfId="0" applyFont="1" applyBorder="1" applyAlignment="1" applyProtection="1">
      <alignment horizontal="center" vertical="center" wrapText="1"/>
      <protection locked="0"/>
    </xf>
    <xf numFmtId="0" fontId="40" fillId="0" borderId="112" xfId="0" applyFont="1" applyBorder="1" applyAlignment="1" applyProtection="1">
      <alignment horizontal="center" vertical="center" wrapText="1"/>
      <protection locked="0"/>
    </xf>
    <xf numFmtId="14" fontId="39" fillId="24" borderId="112" xfId="51" applyNumberFormat="1" applyFont="1" applyFill="1" applyBorder="1" applyAlignment="1" applyProtection="1">
      <alignment horizontal="center" vertical="center" wrapText="1"/>
      <protection locked="0"/>
    </xf>
    <xf numFmtId="0" fontId="39" fillId="25" borderId="112" xfId="60" applyFont="1" applyFill="1" applyBorder="1" applyAlignment="1" applyProtection="1">
      <alignment horizontal="center" vertical="center" wrapText="1"/>
      <protection hidden="1" locked="0"/>
    </xf>
    <xf numFmtId="0" fontId="50" fillId="26" borderId="35" xfId="0" applyFont="1" applyFill="1" applyBorder="1" applyAlignment="1" applyProtection="1">
      <alignment horizontal="center" vertical="center" wrapText="1"/>
      <protection locked="0"/>
    </xf>
    <xf numFmtId="9" fontId="50" fillId="26" borderId="47" xfId="65" applyFont="1" applyFill="1" applyBorder="1" applyAlignment="1" applyProtection="1">
      <alignment horizontal="center" vertical="center" wrapText="1"/>
      <protection locked="0"/>
    </xf>
    <xf numFmtId="0" fontId="50" fillId="26" borderId="47" xfId="0" applyFont="1" applyFill="1" applyBorder="1" applyAlignment="1" applyProtection="1">
      <alignment horizontal="center" vertical="center" wrapText="1"/>
      <protection locked="0"/>
    </xf>
    <xf numFmtId="0" fontId="51" fillId="26" borderId="47" xfId="0" applyFont="1" applyFill="1" applyBorder="1" applyAlignment="1" applyProtection="1">
      <alignment horizontal="center" vertical="center" wrapText="1"/>
      <protection locked="0"/>
    </xf>
    <xf numFmtId="0" fontId="39" fillId="0" borderId="66" xfId="0" applyFont="1" applyFill="1" applyBorder="1" applyAlignment="1" applyProtection="1">
      <alignment horizontal="center" vertical="center" wrapText="1"/>
      <protection locked="0"/>
    </xf>
    <xf numFmtId="0" fontId="40" fillId="0" borderId="39" xfId="0" applyFont="1" applyBorder="1" applyAlignment="1" applyProtection="1">
      <alignment horizontal="center" vertical="center" wrapText="1"/>
      <protection locked="0"/>
    </xf>
    <xf numFmtId="0" fontId="39" fillId="24" borderId="40" xfId="0" applyFont="1" applyFill="1" applyBorder="1" applyAlignment="1" applyProtection="1">
      <alignment horizontal="center" vertical="center" wrapText="1"/>
      <protection locked="0"/>
    </xf>
    <xf numFmtId="0" fontId="39" fillId="24" borderId="40" xfId="60" applyFont="1" applyFill="1" applyBorder="1" applyAlignment="1" applyProtection="1">
      <alignment horizontal="center" vertical="center" wrapText="1"/>
      <protection hidden="1" locked="0"/>
    </xf>
    <xf numFmtId="9" fontId="39" fillId="24" borderId="40" xfId="65" applyFont="1" applyFill="1" applyBorder="1" applyAlignment="1" applyProtection="1">
      <alignment horizontal="center" vertical="center" wrapText="1"/>
      <protection hidden="1" locked="0"/>
    </xf>
    <xf numFmtId="0" fontId="40" fillId="0" borderId="40" xfId="0" applyFont="1" applyBorder="1" applyAlignment="1" applyProtection="1">
      <alignment horizontal="center" vertical="center" wrapText="1"/>
      <protection locked="0"/>
    </xf>
    <xf numFmtId="14" fontId="39" fillId="24" borderId="40" xfId="51" applyNumberFormat="1" applyFont="1" applyFill="1" applyBorder="1" applyAlignment="1" applyProtection="1">
      <alignment horizontal="center" vertical="center" wrapText="1"/>
      <protection locked="0"/>
    </xf>
    <xf numFmtId="0" fontId="39" fillId="25" borderId="40" xfId="60" applyFont="1" applyFill="1" applyBorder="1" applyAlignment="1" applyProtection="1">
      <alignment horizontal="center" vertical="center" wrapText="1"/>
      <protection hidden="1" locked="0"/>
    </xf>
    <xf numFmtId="3" fontId="40" fillId="25" borderId="40" xfId="0" applyNumberFormat="1" applyFont="1" applyFill="1" applyBorder="1" applyAlignment="1" applyProtection="1">
      <alignment horizontal="center" vertical="center" wrapText="1"/>
      <protection locked="0"/>
    </xf>
    <xf numFmtId="1" fontId="40" fillId="25" borderId="40" xfId="0" applyNumberFormat="1" applyFont="1" applyFill="1" applyBorder="1" applyAlignment="1" applyProtection="1">
      <alignment horizontal="center" vertical="center" wrapText="1"/>
      <protection locked="0"/>
    </xf>
    <xf numFmtId="3" fontId="40" fillId="0" borderId="40" xfId="0" applyNumberFormat="1" applyFont="1" applyBorder="1" applyAlignment="1" applyProtection="1">
      <alignment horizontal="center" vertical="center" wrapText="1"/>
      <protection locked="0"/>
    </xf>
    <xf numFmtId="167" fontId="48" fillId="24" borderId="40" xfId="60" applyNumberFormat="1" applyFont="1" applyFill="1" applyBorder="1" applyAlignment="1" applyProtection="1">
      <alignment horizontal="center" vertical="center" wrapText="1"/>
      <protection hidden="1" locked="0"/>
    </xf>
    <xf numFmtId="167" fontId="48" fillId="24" borderId="57" xfId="60" applyNumberFormat="1" applyFont="1" applyFill="1" applyBorder="1" applyAlignment="1" applyProtection="1">
      <alignment horizontal="center" vertical="center" wrapText="1"/>
      <protection hidden="1" locked="0"/>
    </xf>
    <xf numFmtId="0" fontId="39" fillId="24" borderId="72" xfId="60" applyFont="1" applyFill="1" applyBorder="1" applyAlignment="1" applyProtection="1">
      <alignment horizontal="center" vertical="center" wrapText="1"/>
      <protection hidden="1" locked="0"/>
    </xf>
    <xf numFmtId="0" fontId="50" fillId="26" borderId="43" xfId="0" applyFont="1" applyFill="1" applyBorder="1" applyAlignment="1" applyProtection="1">
      <alignment horizontal="center" vertical="center" wrapText="1"/>
      <protection locked="0"/>
    </xf>
    <xf numFmtId="9" fontId="50" fillId="26" borderId="28" xfId="65" applyFont="1" applyFill="1" applyBorder="1" applyAlignment="1" applyProtection="1">
      <alignment horizontal="center" vertical="center" wrapText="1"/>
      <protection locked="0"/>
    </xf>
    <xf numFmtId="0" fontId="50" fillId="26" borderId="28" xfId="0" applyFont="1" applyFill="1" applyBorder="1" applyAlignment="1" applyProtection="1">
      <alignment horizontal="center" vertical="center" wrapText="1"/>
      <protection locked="0"/>
    </xf>
    <xf numFmtId="0" fontId="51" fillId="26" borderId="28" xfId="0" applyFont="1" applyFill="1" applyBorder="1" applyAlignment="1" applyProtection="1">
      <alignment horizontal="center" vertical="center" wrapText="1"/>
      <protection locked="0"/>
    </xf>
    <xf numFmtId="0" fontId="39" fillId="0" borderId="67" xfId="0" applyFont="1" applyFill="1" applyBorder="1" applyAlignment="1" applyProtection="1">
      <alignment horizontal="center" vertical="center" wrapText="1"/>
      <protection locked="0"/>
    </xf>
    <xf numFmtId="0" fontId="40" fillId="0" borderId="41" xfId="0" applyFont="1" applyBorder="1" applyAlignment="1" applyProtection="1">
      <alignment horizontal="center" vertical="center" wrapText="1"/>
      <protection locked="0"/>
    </xf>
    <xf numFmtId="0" fontId="39" fillId="24" borderId="22" xfId="0" applyFont="1" applyFill="1" applyBorder="1" applyAlignment="1" applyProtection="1">
      <alignment horizontal="center" vertical="center" wrapText="1"/>
      <protection locked="0"/>
    </xf>
    <xf numFmtId="0" fontId="39" fillId="24" borderId="22" xfId="60" applyFont="1" applyFill="1" applyBorder="1" applyAlignment="1" applyProtection="1">
      <alignment horizontal="center" vertical="center" wrapText="1"/>
      <protection hidden="1" locked="0"/>
    </xf>
    <xf numFmtId="9" fontId="39" fillId="24" borderId="22" xfId="65" applyFont="1" applyFill="1" applyBorder="1" applyAlignment="1" applyProtection="1">
      <alignment horizontal="center" vertical="center" wrapText="1"/>
      <protection hidden="1" locked="0"/>
    </xf>
    <xf numFmtId="0" fontId="40" fillId="0" borderId="22" xfId="0" applyFont="1" applyBorder="1" applyAlignment="1" applyProtection="1">
      <alignment horizontal="center" vertical="center" wrapText="1"/>
      <protection locked="0"/>
    </xf>
    <xf numFmtId="14" fontId="39" fillId="24" borderId="22" xfId="51" applyNumberFormat="1" applyFont="1" applyFill="1" applyBorder="1" applyAlignment="1" applyProtection="1">
      <alignment horizontal="center" vertical="center" wrapText="1"/>
      <protection locked="0"/>
    </xf>
    <xf numFmtId="0" fontId="39" fillId="25" borderId="22" xfId="60" applyFont="1" applyFill="1" applyBorder="1" applyAlignment="1" applyProtection="1">
      <alignment horizontal="center" vertical="center" wrapText="1"/>
      <protection hidden="1" locked="0"/>
    </xf>
    <xf numFmtId="3" fontId="40" fillId="25" borderId="22" xfId="0" applyNumberFormat="1" applyFont="1" applyFill="1" applyBorder="1" applyAlignment="1" applyProtection="1">
      <alignment horizontal="center" vertical="center" wrapText="1"/>
      <protection locked="0"/>
    </xf>
    <xf numFmtId="1" fontId="40" fillId="25" borderId="22" xfId="0" applyNumberFormat="1" applyFont="1" applyFill="1" applyBorder="1" applyAlignment="1" applyProtection="1">
      <alignment horizontal="center" vertical="center" wrapText="1"/>
      <protection locked="0"/>
    </xf>
    <xf numFmtId="3" fontId="40" fillId="0" borderId="22" xfId="0" applyNumberFormat="1" applyFont="1" applyBorder="1" applyAlignment="1" applyProtection="1">
      <alignment horizontal="center" vertical="center" wrapText="1"/>
      <protection locked="0"/>
    </xf>
    <xf numFmtId="167" fontId="48" fillId="24" borderId="22" xfId="60" applyNumberFormat="1" applyFont="1" applyFill="1" applyBorder="1" applyAlignment="1" applyProtection="1">
      <alignment horizontal="center" vertical="center" wrapText="1"/>
      <protection hidden="1" locked="0"/>
    </xf>
    <xf numFmtId="167" fontId="48" fillId="24" borderId="58" xfId="60" applyNumberFormat="1" applyFont="1" applyFill="1" applyBorder="1" applyAlignment="1" applyProtection="1">
      <alignment horizontal="center" vertical="center" wrapText="1"/>
      <protection hidden="1" locked="0"/>
    </xf>
    <xf numFmtId="0" fontId="39" fillId="24" borderId="73" xfId="60" applyFont="1" applyFill="1" applyBorder="1" applyAlignment="1" applyProtection="1">
      <alignment horizontal="center" vertical="center" wrapText="1"/>
      <protection hidden="1" locked="0"/>
    </xf>
    <xf numFmtId="0" fontId="50" fillId="26" borderId="41" xfId="0" applyFont="1" applyFill="1" applyBorder="1" applyAlignment="1" applyProtection="1">
      <alignment horizontal="center" vertical="center" wrapText="1"/>
      <protection locked="0"/>
    </xf>
    <xf numFmtId="9" fontId="50" fillId="26" borderId="22" xfId="65" applyFont="1" applyFill="1" applyBorder="1" applyAlignment="1" applyProtection="1">
      <alignment horizontal="center" vertical="center" wrapText="1"/>
      <protection locked="0"/>
    </xf>
    <xf numFmtId="0" fontId="50" fillId="26" borderId="22" xfId="0" applyFont="1" applyFill="1" applyBorder="1" applyAlignment="1" applyProtection="1">
      <alignment horizontal="center" vertical="center" wrapText="1"/>
      <protection locked="0"/>
    </xf>
    <xf numFmtId="0" fontId="51" fillId="26" borderId="22" xfId="0" applyFont="1" applyFill="1" applyBorder="1" applyAlignment="1" applyProtection="1">
      <alignment horizontal="center" vertical="center" wrapText="1"/>
      <protection locked="0"/>
    </xf>
    <xf numFmtId="0" fontId="39" fillId="0" borderId="23" xfId="0" applyFont="1" applyFill="1" applyBorder="1" applyAlignment="1" applyProtection="1">
      <alignment horizontal="center" vertical="center" wrapText="1"/>
      <protection locked="0"/>
    </xf>
    <xf numFmtId="0" fontId="40" fillId="0" borderId="42" xfId="0" applyFont="1" applyBorder="1" applyAlignment="1" applyProtection="1">
      <alignment horizontal="center" vertical="center" wrapText="1"/>
      <protection locked="0"/>
    </xf>
    <xf numFmtId="0" fontId="40" fillId="0" borderId="25" xfId="0" applyFont="1" applyBorder="1" applyAlignment="1" applyProtection="1">
      <alignment horizontal="center" vertical="center" wrapText="1"/>
      <protection locked="0"/>
    </xf>
    <xf numFmtId="0" fontId="39" fillId="24" borderId="25" xfId="0" applyFont="1" applyFill="1" applyBorder="1" applyAlignment="1" applyProtection="1">
      <alignment horizontal="center" vertical="center" wrapText="1"/>
      <protection locked="0"/>
    </xf>
    <xf numFmtId="9" fontId="39" fillId="24" borderId="25" xfId="65" applyFont="1" applyFill="1" applyBorder="1" applyAlignment="1" applyProtection="1">
      <alignment horizontal="center" vertical="center" wrapText="1"/>
      <protection hidden="1" locked="0"/>
    </xf>
    <xf numFmtId="0" fontId="39" fillId="0" borderId="25" xfId="45" applyFont="1" applyBorder="1" applyAlignment="1" applyProtection="1">
      <alignment horizontal="center" vertical="center" wrapText="1"/>
      <protection locked="0"/>
    </xf>
    <xf numFmtId="14" fontId="39" fillId="24" borderId="25" xfId="51" applyNumberFormat="1" applyFont="1" applyFill="1" applyBorder="1" applyAlignment="1" applyProtection="1">
      <alignment horizontal="center" vertical="center" wrapText="1"/>
      <protection locked="0"/>
    </xf>
    <xf numFmtId="0" fontId="39" fillId="25" borderId="25" xfId="60" applyFont="1" applyFill="1" applyBorder="1" applyAlignment="1" applyProtection="1">
      <alignment horizontal="center" vertical="center" wrapText="1"/>
      <protection hidden="1" locked="0"/>
    </xf>
    <xf numFmtId="3" fontId="40" fillId="0" borderId="25" xfId="0" applyNumberFormat="1" applyFont="1" applyBorder="1" applyAlignment="1" applyProtection="1">
      <alignment horizontal="center" vertical="center" wrapText="1"/>
      <protection locked="0"/>
    </xf>
    <xf numFmtId="165" fontId="49" fillId="24" borderId="25" xfId="60" applyNumberFormat="1" applyFont="1" applyFill="1" applyBorder="1" applyAlignment="1" applyProtection="1">
      <alignment horizontal="center" vertical="center" wrapText="1"/>
      <protection hidden="1" locked="0"/>
    </xf>
    <xf numFmtId="165" fontId="49" fillId="24" borderId="59" xfId="60" applyNumberFormat="1" applyFont="1" applyFill="1" applyBorder="1" applyAlignment="1" applyProtection="1">
      <alignment horizontal="center" vertical="center" wrapText="1"/>
      <protection hidden="1" locked="0"/>
    </xf>
    <xf numFmtId="0" fontId="52" fillId="24" borderId="74" xfId="60" applyFont="1" applyFill="1" applyBorder="1" applyAlignment="1" applyProtection="1">
      <alignment horizontal="center" vertical="center" wrapText="1"/>
      <protection hidden="1" locked="0"/>
    </xf>
    <xf numFmtId="0" fontId="50" fillId="26" borderId="48" xfId="0" applyFont="1" applyFill="1" applyBorder="1" applyAlignment="1" applyProtection="1">
      <alignment horizontal="center" vertical="center" wrapText="1"/>
      <protection locked="0"/>
    </xf>
    <xf numFmtId="9" fontId="50" fillId="26" borderId="46" xfId="65" applyFont="1" applyFill="1" applyBorder="1" applyAlignment="1" applyProtection="1">
      <alignment horizontal="center" vertical="center" wrapText="1"/>
      <protection locked="0"/>
    </xf>
    <xf numFmtId="0" fontId="50" fillId="26" borderId="46" xfId="0" applyFont="1" applyFill="1" applyBorder="1" applyAlignment="1" applyProtection="1">
      <alignment horizontal="center" vertical="center" wrapText="1"/>
      <protection locked="0"/>
    </xf>
    <xf numFmtId="0" fontId="46" fillId="0" borderId="0" xfId="0" applyFont="1" applyAlignment="1" applyProtection="1">
      <alignment horizontal="center" vertical="center" wrapText="1"/>
      <protection locked="0"/>
    </xf>
    <xf numFmtId="0" fontId="40" fillId="0" borderId="16" xfId="0" applyFont="1" applyFill="1" applyBorder="1" applyAlignment="1" applyProtection="1">
      <alignment horizontal="center" vertical="center" wrapText="1"/>
      <protection locked="0"/>
    </xf>
    <xf numFmtId="0" fontId="39" fillId="24" borderId="35" xfId="60" applyFont="1" applyFill="1" applyBorder="1" applyAlignment="1" applyProtection="1">
      <alignment horizontal="center" vertical="center" wrapText="1"/>
      <protection hidden="1" locked="0"/>
    </xf>
    <xf numFmtId="14" fontId="39" fillId="0" borderId="47" xfId="51" applyNumberFormat="1" applyFont="1" applyFill="1" applyBorder="1" applyAlignment="1" applyProtection="1">
      <alignment horizontal="center" vertical="center" wrapText="1"/>
      <protection locked="0"/>
    </xf>
    <xf numFmtId="0" fontId="39" fillId="25" borderId="100" xfId="60" applyFont="1" applyFill="1" applyBorder="1" applyAlignment="1" applyProtection="1">
      <alignment horizontal="center" vertical="center" wrapText="1"/>
      <protection hidden="1" locked="0"/>
    </xf>
    <xf numFmtId="167" fontId="49" fillId="24" borderId="100" xfId="60" applyNumberFormat="1" applyFont="1" applyFill="1" applyBorder="1" applyAlignment="1" applyProtection="1">
      <alignment horizontal="center" vertical="center" wrapText="1"/>
      <protection hidden="1" locked="0"/>
    </xf>
    <xf numFmtId="167" fontId="49" fillId="24" borderId="143" xfId="60" applyNumberFormat="1" applyFont="1" applyFill="1" applyBorder="1" applyAlignment="1" applyProtection="1">
      <alignment horizontal="center" vertical="center" wrapText="1"/>
      <protection hidden="1" locked="0"/>
    </xf>
    <xf numFmtId="0" fontId="39" fillId="32" borderId="144" xfId="61" applyFont="1" applyFill="1" applyBorder="1" applyAlignment="1" applyProtection="1">
      <alignment horizontal="center" vertical="center" wrapText="1"/>
      <protection hidden="1" locked="0"/>
    </xf>
    <xf numFmtId="0" fontId="41" fillId="17" borderId="35" xfId="0" applyFont="1" applyFill="1" applyBorder="1" applyAlignment="1" applyProtection="1">
      <alignment horizontal="center" vertical="center" wrapText="1"/>
      <protection locked="0"/>
    </xf>
    <xf numFmtId="0" fontId="41" fillId="17" borderId="47" xfId="0" applyFont="1" applyFill="1" applyBorder="1" applyAlignment="1" applyProtection="1">
      <alignment horizontal="center" vertical="center" wrapText="1"/>
      <protection locked="0"/>
    </xf>
    <xf numFmtId="9" fontId="41" fillId="17" borderId="47" xfId="65" applyFont="1" applyFill="1" applyBorder="1" applyAlignment="1" applyProtection="1">
      <alignment horizontal="center" vertical="center" wrapText="1"/>
      <protection locked="0"/>
    </xf>
    <xf numFmtId="1" fontId="41" fillId="17" borderId="47" xfId="0" applyNumberFormat="1" applyFont="1" applyFill="1" applyBorder="1" applyAlignment="1" applyProtection="1">
      <alignment horizontal="center" vertical="center" wrapText="1"/>
      <protection locked="0"/>
    </xf>
    <xf numFmtId="167" fontId="53" fillId="17" borderId="47" xfId="0" applyNumberFormat="1" applyFont="1" applyFill="1" applyBorder="1" applyAlignment="1" applyProtection="1">
      <alignment horizontal="center" vertical="center" wrapText="1"/>
      <protection locked="0"/>
    </xf>
    <xf numFmtId="167" fontId="53" fillId="17" borderId="62" xfId="0" applyNumberFormat="1" applyFont="1" applyFill="1" applyBorder="1" applyAlignment="1" applyProtection="1">
      <alignment horizontal="center" vertical="center" wrapText="1"/>
      <protection locked="0"/>
    </xf>
    <xf numFmtId="0" fontId="41" fillId="17" borderId="70" xfId="0" applyFont="1" applyFill="1" applyBorder="1" applyAlignment="1" applyProtection="1">
      <alignment horizontal="center" vertical="center" wrapText="1"/>
      <protection locked="0"/>
    </xf>
    <xf numFmtId="0" fontId="38" fillId="25" borderId="11" xfId="60" applyFont="1" applyFill="1" applyBorder="1" applyAlignment="1" applyProtection="1">
      <alignment horizontal="center" vertical="center" wrapText="1"/>
      <protection hidden="1" locked="0"/>
    </xf>
    <xf numFmtId="0" fontId="39" fillId="24" borderId="108" xfId="60" applyFont="1" applyFill="1" applyBorder="1" applyAlignment="1" applyProtection="1">
      <alignment horizontal="center" vertical="center" wrapText="1"/>
      <protection hidden="1" locked="0"/>
    </xf>
    <xf numFmtId="0" fontId="39" fillId="24" borderId="145" xfId="60" applyFont="1" applyFill="1" applyBorder="1" applyAlignment="1" applyProtection="1">
      <alignment horizontal="center" vertical="center" wrapText="1"/>
      <protection hidden="1" locked="0"/>
    </xf>
    <xf numFmtId="0" fontId="39" fillId="0" borderId="112" xfId="0" applyFont="1" applyBorder="1" applyAlignment="1" applyProtection="1">
      <alignment horizontal="center" vertical="center" wrapText="1"/>
      <protection locked="0"/>
    </xf>
    <xf numFmtId="3" fontId="39" fillId="25" borderId="112" xfId="0" applyNumberFormat="1" applyFont="1" applyFill="1" applyBorder="1" applyAlignment="1" applyProtection="1">
      <alignment horizontal="center" vertical="center" wrapText="1"/>
      <protection locked="0"/>
    </xf>
    <xf numFmtId="1" fontId="39" fillId="25" borderId="112" xfId="0" applyNumberFormat="1" applyFont="1" applyFill="1" applyBorder="1" applyAlignment="1" applyProtection="1">
      <alignment horizontal="center" vertical="center" wrapText="1"/>
      <protection locked="0"/>
    </xf>
    <xf numFmtId="1" fontId="39" fillId="0" borderId="112" xfId="48" applyNumberFormat="1" applyFont="1" applyBorder="1" applyAlignment="1" applyProtection="1">
      <alignment horizontal="center" vertical="center" wrapText="1"/>
      <protection locked="0"/>
    </xf>
    <xf numFmtId="167" fontId="49" fillId="24" borderId="112" xfId="60" applyNumberFormat="1" applyFont="1" applyFill="1" applyBorder="1" applyAlignment="1" applyProtection="1">
      <alignment horizontal="center" vertical="center" wrapText="1"/>
      <protection hidden="1" locked="0"/>
    </xf>
    <xf numFmtId="167" fontId="49" fillId="24" borderId="146" xfId="60" applyNumberFormat="1" applyFont="1" applyFill="1" applyBorder="1" applyAlignment="1" applyProtection="1">
      <alignment horizontal="center" vertical="center" wrapText="1"/>
      <protection hidden="1" locked="0"/>
    </xf>
    <xf numFmtId="0" fontId="39" fillId="24" borderId="71" xfId="60" applyFont="1" applyFill="1" applyBorder="1" applyAlignment="1" applyProtection="1">
      <alignment horizontal="center" vertical="center" wrapText="1"/>
      <protection hidden="1" locked="0"/>
    </xf>
    <xf numFmtId="0" fontId="50" fillId="26" borderId="61" xfId="0" applyFont="1" applyFill="1" applyBorder="1" applyAlignment="1" applyProtection="1">
      <alignment horizontal="center" vertical="center" wrapText="1"/>
      <protection locked="0"/>
    </xf>
    <xf numFmtId="0" fontId="45" fillId="24" borderId="27" xfId="0" applyFont="1" applyFill="1" applyBorder="1" applyAlignment="1" applyProtection="1">
      <alignment horizontal="center" vertical="center" wrapText="1"/>
      <protection locked="0"/>
    </xf>
    <xf numFmtId="0" fontId="38" fillId="25" borderId="63" xfId="0" applyFont="1" applyFill="1" applyBorder="1" applyAlignment="1" applyProtection="1">
      <alignment horizontal="center" vertical="center" wrapText="1"/>
      <protection locked="0"/>
    </xf>
    <xf numFmtId="0" fontId="40" fillId="0" borderId="147" xfId="0" applyFont="1" applyFill="1" applyBorder="1" applyAlignment="1" applyProtection="1">
      <alignment horizontal="center" vertical="center" wrapText="1"/>
      <protection locked="0"/>
    </xf>
    <xf numFmtId="0" fontId="39" fillId="0" borderId="47" xfId="0" applyFont="1" applyBorder="1" applyAlignment="1" applyProtection="1">
      <alignment horizontal="center" vertical="center" wrapText="1"/>
      <protection locked="0"/>
    </xf>
    <xf numFmtId="3" fontId="39" fillId="25" borderId="47" xfId="0" applyNumberFormat="1" applyFont="1" applyFill="1" applyBorder="1" applyAlignment="1" applyProtection="1">
      <alignment horizontal="center" vertical="center" wrapText="1"/>
      <protection locked="0"/>
    </xf>
    <xf numFmtId="1" fontId="39" fillId="25" borderId="47" xfId="0" applyNumberFormat="1" applyFont="1" applyFill="1" applyBorder="1" applyAlignment="1" applyProtection="1">
      <alignment horizontal="center" vertical="center" wrapText="1"/>
      <protection locked="0"/>
    </xf>
    <xf numFmtId="165" fontId="49" fillId="24" borderId="112" xfId="60" applyNumberFormat="1" applyFont="1" applyFill="1" applyBorder="1" applyAlignment="1" applyProtection="1">
      <alignment horizontal="center" vertical="center" wrapText="1"/>
      <protection hidden="1" locked="0"/>
    </xf>
    <xf numFmtId="165" fontId="49" fillId="24" borderId="146" xfId="60" applyNumberFormat="1" applyFont="1" applyFill="1" applyBorder="1" applyAlignment="1" applyProtection="1">
      <alignment horizontal="center" vertical="center" wrapText="1"/>
      <protection hidden="1" locked="0"/>
    </xf>
    <xf numFmtId="0" fontId="50" fillId="26" borderId="148" xfId="0" applyFont="1" applyFill="1" applyBorder="1" applyAlignment="1" applyProtection="1">
      <alignment horizontal="center" vertical="center" wrapText="1"/>
      <protection locked="0"/>
    </xf>
    <xf numFmtId="0" fontId="40" fillId="0" borderId="66" xfId="0" applyFont="1" applyFill="1" applyBorder="1" applyAlignment="1" applyProtection="1">
      <alignment horizontal="center" vertical="center" wrapText="1"/>
      <protection locked="0"/>
    </xf>
    <xf numFmtId="0" fontId="39" fillId="24" borderId="39" xfId="60" applyFont="1" applyFill="1" applyBorder="1" applyAlignment="1" applyProtection="1">
      <alignment horizontal="center" vertical="center" wrapText="1"/>
      <protection hidden="1" locked="0"/>
    </xf>
    <xf numFmtId="0" fontId="39" fillId="0" borderId="40" xfId="0" applyFont="1" applyBorder="1" applyAlignment="1" applyProtection="1">
      <alignment horizontal="center" vertical="center" wrapText="1"/>
      <protection locked="0"/>
    </xf>
    <xf numFmtId="3" fontId="39" fillId="25" borderId="40" xfId="0" applyNumberFormat="1" applyFont="1" applyFill="1" applyBorder="1" applyAlignment="1" applyProtection="1">
      <alignment horizontal="center" vertical="center" wrapText="1"/>
      <protection locked="0"/>
    </xf>
    <xf numFmtId="1" fontId="39" fillId="25" borderId="40" xfId="0" applyNumberFormat="1" applyFont="1" applyFill="1" applyBorder="1" applyAlignment="1" applyProtection="1">
      <alignment horizontal="center" vertical="center" wrapText="1"/>
      <protection locked="0"/>
    </xf>
    <xf numFmtId="165" fontId="49" fillId="24" borderId="40" xfId="60" applyNumberFormat="1" applyFont="1" applyFill="1" applyBorder="1" applyAlignment="1" applyProtection="1">
      <alignment horizontal="center" vertical="center" wrapText="1"/>
      <protection hidden="1" locked="0"/>
    </xf>
    <xf numFmtId="165" fontId="49" fillId="24" borderId="57" xfId="60" applyNumberFormat="1" applyFont="1" applyFill="1" applyBorder="1" applyAlignment="1" applyProtection="1">
      <alignment horizontal="center" vertical="center" wrapText="1"/>
      <protection hidden="1" locked="0"/>
    </xf>
    <xf numFmtId="0" fontId="50" fillId="26" borderId="39" xfId="0" applyFont="1" applyFill="1" applyBorder="1" applyAlignment="1" applyProtection="1">
      <alignment horizontal="center" vertical="center" wrapText="1"/>
      <protection locked="0"/>
    </xf>
    <xf numFmtId="9" fontId="50" fillId="26" borderId="40" xfId="65" applyFont="1" applyFill="1" applyBorder="1" applyAlignment="1" applyProtection="1">
      <alignment horizontal="center" vertical="center" wrapText="1"/>
      <protection locked="0"/>
    </xf>
    <xf numFmtId="0" fontId="50" fillId="26" borderId="40" xfId="0" applyFont="1" applyFill="1" applyBorder="1" applyAlignment="1" applyProtection="1">
      <alignment horizontal="center" vertical="center" wrapText="1"/>
      <protection locked="0"/>
    </xf>
    <xf numFmtId="0" fontId="50" fillId="26" borderId="57" xfId="0" applyFont="1" applyFill="1" applyBorder="1" applyAlignment="1" applyProtection="1">
      <alignment horizontal="center" vertical="center" wrapText="1"/>
      <protection locked="0"/>
    </xf>
    <xf numFmtId="0" fontId="36" fillId="26" borderId="140" xfId="0" applyFont="1" applyFill="1" applyBorder="1" applyAlignment="1" applyProtection="1">
      <alignment horizontal="center" vertical="center" wrapText="1"/>
      <protection locked="0"/>
    </xf>
    <xf numFmtId="0" fontId="39" fillId="24" borderId="67" xfId="60" applyFont="1" applyFill="1" applyBorder="1" applyAlignment="1" applyProtection="1">
      <alignment horizontal="center" vertical="center" wrapText="1"/>
      <protection hidden="1" locked="0"/>
    </xf>
    <xf numFmtId="0" fontId="39" fillId="24" borderId="41" xfId="60" applyFont="1" applyFill="1" applyBorder="1" applyAlignment="1" applyProtection="1">
      <alignment horizontal="center" vertical="center" wrapText="1"/>
      <protection hidden="1" locked="0"/>
    </xf>
    <xf numFmtId="3" fontId="39" fillId="25" borderId="22" xfId="0" applyNumberFormat="1" applyFont="1" applyFill="1" applyBorder="1" applyAlignment="1" applyProtection="1">
      <alignment horizontal="center" vertical="center" wrapText="1"/>
      <protection locked="0"/>
    </xf>
    <xf numFmtId="1" fontId="49" fillId="0" borderId="22" xfId="48" applyNumberFormat="1" applyFont="1" applyBorder="1" applyAlignment="1" applyProtection="1">
      <alignment horizontal="center" vertical="center" wrapText="1"/>
      <protection locked="0"/>
    </xf>
    <xf numFmtId="1" fontId="49" fillId="0" borderId="58" xfId="48" applyNumberFormat="1" applyFont="1" applyBorder="1" applyAlignment="1" applyProtection="1">
      <alignment horizontal="center" vertical="center" wrapText="1"/>
      <protection locked="0"/>
    </xf>
    <xf numFmtId="167" fontId="39" fillId="24" borderId="73" xfId="60" applyNumberFormat="1" applyFont="1" applyFill="1" applyBorder="1" applyAlignment="1" applyProtection="1">
      <alignment horizontal="center" vertical="center" wrapText="1"/>
      <protection hidden="1" locked="0"/>
    </xf>
    <xf numFmtId="0" fontId="50" fillId="26" borderId="58" xfId="0" applyFont="1" applyFill="1" applyBorder="1" applyAlignment="1" applyProtection="1">
      <alignment horizontal="center" vertical="center" wrapText="1"/>
      <protection locked="0"/>
    </xf>
    <xf numFmtId="0" fontId="36" fillId="26" borderId="21" xfId="0" applyFont="1" applyFill="1" applyBorder="1" applyAlignment="1" applyProtection="1">
      <alignment horizontal="center" vertical="center" wrapText="1"/>
      <protection locked="0"/>
    </xf>
    <xf numFmtId="0" fontId="40" fillId="0" borderId="23" xfId="0" applyFont="1" applyFill="1" applyBorder="1" applyAlignment="1" applyProtection="1">
      <alignment horizontal="center" vertical="center" wrapText="1"/>
      <protection locked="0"/>
    </xf>
    <xf numFmtId="0" fontId="39" fillId="24" borderId="42" xfId="60" applyFont="1" applyFill="1" applyBorder="1" applyAlignment="1" applyProtection="1">
      <alignment horizontal="center" vertical="center" wrapText="1"/>
      <protection hidden="1" locked="0"/>
    </xf>
    <xf numFmtId="0" fontId="39" fillId="0" borderId="25" xfId="0" applyFont="1" applyBorder="1" applyAlignment="1" applyProtection="1">
      <alignment horizontal="center" vertical="center" wrapText="1"/>
      <protection locked="0"/>
    </xf>
    <xf numFmtId="0" fontId="39" fillId="24" borderId="25" xfId="60" applyFont="1" applyFill="1" applyBorder="1" applyAlignment="1" applyProtection="1">
      <alignment horizontal="center" vertical="center" wrapText="1"/>
      <protection hidden="1" locked="0"/>
    </xf>
    <xf numFmtId="0" fontId="39" fillId="24" borderId="74" xfId="60" applyFont="1" applyFill="1" applyBorder="1" applyAlignment="1" applyProtection="1">
      <alignment horizontal="center" vertical="center" wrapText="1"/>
      <protection hidden="1" locked="0"/>
    </xf>
    <xf numFmtId="0" fontId="50" fillId="26" borderId="42" xfId="0" applyFont="1" applyFill="1" applyBorder="1" applyAlignment="1" applyProtection="1">
      <alignment horizontal="center" vertical="center" wrapText="1"/>
      <protection locked="0"/>
    </xf>
    <xf numFmtId="9" fontId="50" fillId="26" borderId="25" xfId="65" applyFont="1" applyFill="1" applyBorder="1" applyAlignment="1" applyProtection="1">
      <alignment horizontal="center" vertical="center" wrapText="1"/>
      <protection locked="0"/>
    </xf>
    <xf numFmtId="0" fontId="50" fillId="26" borderId="25" xfId="0" applyFont="1" applyFill="1" applyBorder="1" applyAlignment="1" applyProtection="1">
      <alignment horizontal="center" vertical="center" wrapText="1"/>
      <protection locked="0"/>
    </xf>
    <xf numFmtId="0" fontId="50" fillId="26" borderId="59" xfId="0" applyFont="1" applyFill="1" applyBorder="1" applyAlignment="1" applyProtection="1">
      <alignment horizontal="center" vertical="center" wrapText="1"/>
      <protection locked="0"/>
    </xf>
    <xf numFmtId="0" fontId="51" fillId="26" borderId="24" xfId="0" applyFont="1" applyFill="1" applyBorder="1" applyAlignment="1" applyProtection="1">
      <alignment horizontal="center" vertical="center" wrapText="1"/>
      <protection locked="0"/>
    </xf>
    <xf numFmtId="0" fontId="40" fillId="0" borderId="75" xfId="0" applyFont="1" applyFill="1" applyBorder="1" applyAlignment="1" applyProtection="1">
      <alignment horizontal="center" vertical="center" wrapText="1"/>
      <protection locked="0"/>
    </xf>
    <xf numFmtId="0" fontId="40" fillId="0" borderId="35" xfId="0" applyFont="1" applyBorder="1" applyAlignment="1" applyProtection="1">
      <alignment horizontal="center" vertical="center" wrapText="1"/>
      <protection locked="0"/>
    </xf>
    <xf numFmtId="9" fontId="40" fillId="0" borderId="47" xfId="0" applyNumberFormat="1" applyFont="1" applyBorder="1" applyAlignment="1" applyProtection="1">
      <alignment horizontal="center" vertical="center" wrapText="1"/>
      <protection locked="0"/>
    </xf>
    <xf numFmtId="9" fontId="40" fillId="0" borderId="47" xfId="65" applyFont="1" applyBorder="1" applyAlignment="1" applyProtection="1">
      <alignment horizontal="center" vertical="center" wrapText="1"/>
      <protection locked="0"/>
    </xf>
    <xf numFmtId="0" fontId="52" fillId="24" borderId="71" xfId="60" applyFont="1" applyFill="1" applyBorder="1" applyAlignment="1" applyProtection="1">
      <alignment horizontal="center" vertical="center" wrapText="1"/>
      <protection hidden="1" locked="0"/>
    </xf>
    <xf numFmtId="0" fontId="51" fillId="26" borderId="149" xfId="0" applyFont="1" applyFill="1" applyBorder="1" applyAlignment="1" applyProtection="1">
      <alignment horizontal="center" vertical="center" wrapText="1"/>
      <protection locked="0"/>
    </xf>
    <xf numFmtId="9" fontId="40" fillId="0" borderId="40" xfId="0" applyNumberFormat="1" applyFont="1" applyBorder="1" applyAlignment="1" applyProtection="1">
      <alignment horizontal="center" vertical="center" wrapText="1"/>
      <protection locked="0"/>
    </xf>
    <xf numFmtId="9" fontId="40" fillId="0" borderId="40" xfId="65" applyFont="1" applyBorder="1" applyAlignment="1" applyProtection="1">
      <alignment horizontal="center" vertical="center" wrapText="1"/>
      <protection locked="0"/>
    </xf>
    <xf numFmtId="0" fontId="52" fillId="24" borderId="72" xfId="60" applyFont="1" applyFill="1" applyBorder="1" applyAlignment="1" applyProtection="1">
      <alignment horizontal="center" vertical="center" wrapText="1"/>
      <protection hidden="1" locked="0"/>
    </xf>
    <xf numFmtId="0" fontId="50" fillId="26" borderId="60" xfId="0" applyFont="1" applyFill="1" applyBorder="1" applyAlignment="1" applyProtection="1">
      <alignment horizontal="center" vertical="center" wrapText="1"/>
      <protection locked="0"/>
    </xf>
    <xf numFmtId="0" fontId="36" fillId="26" borderId="27" xfId="0" applyFont="1" applyFill="1" applyBorder="1" applyAlignment="1" applyProtection="1">
      <alignment horizontal="center" vertical="center" wrapText="1"/>
      <protection locked="0"/>
    </xf>
    <xf numFmtId="9" fontId="40" fillId="0" borderId="25" xfId="0" applyNumberFormat="1" applyFont="1" applyBorder="1" applyAlignment="1" applyProtection="1">
      <alignment horizontal="center" vertical="center" wrapText="1"/>
      <protection locked="0"/>
    </xf>
    <xf numFmtId="0" fontId="40" fillId="0" borderId="25" xfId="0" applyFont="1" applyFill="1" applyBorder="1" applyAlignment="1" applyProtection="1">
      <alignment horizontal="center" vertical="center" wrapText="1"/>
      <protection locked="0"/>
    </xf>
    <xf numFmtId="0" fontId="39" fillId="0" borderId="25" xfId="0" applyFont="1" applyFill="1" applyBorder="1" applyAlignment="1" applyProtection="1">
      <alignment horizontal="center" vertical="center" wrapText="1"/>
      <protection locked="0"/>
    </xf>
    <xf numFmtId="9" fontId="40" fillId="0" borderId="25" xfId="65" applyFont="1" applyFill="1" applyBorder="1" applyAlignment="1" applyProtection="1">
      <alignment horizontal="center" vertical="center" wrapText="1"/>
      <protection locked="0"/>
    </xf>
    <xf numFmtId="14" fontId="39" fillId="0" borderId="25" xfId="51" applyNumberFormat="1" applyFont="1" applyFill="1" applyBorder="1" applyAlignment="1" applyProtection="1">
      <alignment horizontal="center" vertical="center" wrapText="1"/>
      <protection locked="0"/>
    </xf>
    <xf numFmtId="0" fontId="36" fillId="26" borderId="148" xfId="0" applyFont="1" applyFill="1" applyBorder="1" applyAlignment="1" applyProtection="1">
      <alignment horizontal="center" vertical="center" wrapText="1"/>
      <protection locked="0"/>
    </xf>
    <xf numFmtId="0" fontId="38" fillId="25" borderId="63" xfId="60" applyFont="1" applyFill="1" applyBorder="1" applyAlignment="1" applyProtection="1">
      <alignment horizontal="center" vertical="center" wrapText="1"/>
      <protection hidden="1" locked="0"/>
    </xf>
    <xf numFmtId="0" fontId="40" fillId="0" borderId="65" xfId="0" applyFont="1" applyFill="1" applyBorder="1" applyAlignment="1" applyProtection="1">
      <alignment horizontal="center" vertical="center" wrapText="1"/>
      <protection locked="0"/>
    </xf>
    <xf numFmtId="0" fontId="39" fillId="0" borderId="100" xfId="0" applyFont="1" applyBorder="1" applyAlignment="1" applyProtection="1">
      <alignment horizontal="center" vertical="center" wrapText="1"/>
      <protection locked="0"/>
    </xf>
    <xf numFmtId="167" fontId="49" fillId="24" borderId="47" xfId="60" applyNumberFormat="1" applyFont="1" applyFill="1" applyBorder="1" applyAlignment="1" applyProtection="1">
      <alignment horizontal="center" vertical="center" wrapText="1"/>
      <protection hidden="1" locked="0"/>
    </xf>
    <xf numFmtId="0" fontId="50" fillId="26" borderId="62" xfId="0" applyFont="1" applyFill="1" applyBorder="1" applyAlignment="1" applyProtection="1">
      <alignment horizontal="center" vertical="center" wrapText="1"/>
      <protection locked="0"/>
    </xf>
    <xf numFmtId="0" fontId="36" fillId="26" borderId="56" xfId="0" applyFont="1" applyFill="1" applyBorder="1" applyAlignment="1" applyProtection="1">
      <alignment horizontal="center" vertical="center" wrapText="1"/>
      <protection locked="0"/>
    </xf>
    <xf numFmtId="0" fontId="40" fillId="0" borderId="63" xfId="0" applyFont="1" applyFill="1" applyBorder="1" applyAlignment="1" applyProtection="1">
      <alignment horizontal="center" vertical="center" wrapText="1"/>
      <protection locked="0"/>
    </xf>
    <xf numFmtId="0" fontId="50" fillId="26" borderId="56" xfId="0" applyFont="1" applyFill="1" applyBorder="1" applyAlignment="1" applyProtection="1">
      <alignment horizontal="center" vertical="center" wrapText="1"/>
      <protection locked="0"/>
    </xf>
    <xf numFmtId="0" fontId="40" fillId="0" borderId="94" xfId="0" applyFont="1" applyBorder="1" applyAlignment="1" applyProtection="1">
      <alignment horizontal="center" vertical="center" wrapText="1"/>
      <protection locked="0"/>
    </xf>
    <xf numFmtId="0" fontId="39" fillId="24" borderId="110" xfId="60" applyFont="1" applyFill="1" applyBorder="1" applyAlignment="1" applyProtection="1">
      <alignment horizontal="center" vertical="center" wrapText="1"/>
      <protection hidden="1" locked="0"/>
    </xf>
    <xf numFmtId="0" fontId="39" fillId="0" borderId="89" xfId="0" applyFont="1" applyBorder="1" applyAlignment="1" applyProtection="1">
      <alignment horizontal="center" vertical="center" wrapText="1"/>
      <protection locked="0"/>
    </xf>
    <xf numFmtId="9" fontId="40" fillId="0" borderId="89" xfId="65" applyFont="1" applyBorder="1" applyAlignment="1" applyProtection="1">
      <alignment horizontal="center" vertical="center" wrapText="1"/>
      <protection locked="0"/>
    </xf>
    <xf numFmtId="0" fontId="40" fillId="0" borderId="89" xfId="0" applyFont="1" applyBorder="1" applyAlignment="1" applyProtection="1">
      <alignment horizontal="center" vertical="center" wrapText="1"/>
      <protection locked="0"/>
    </xf>
    <xf numFmtId="14" fontId="39" fillId="24" borderId="89" xfId="51" applyNumberFormat="1" applyFont="1" applyFill="1" applyBorder="1" applyAlignment="1" applyProtection="1">
      <alignment horizontal="center" vertical="center" wrapText="1"/>
      <protection locked="0"/>
    </xf>
    <xf numFmtId="1" fontId="39" fillId="24" borderId="89" xfId="60" applyNumberFormat="1" applyFont="1" applyFill="1" applyBorder="1" applyAlignment="1" applyProtection="1">
      <alignment horizontal="center" vertical="center" wrapText="1"/>
      <protection hidden="1" locked="0"/>
    </xf>
    <xf numFmtId="167" fontId="49" fillId="24" borderId="89" xfId="60" applyNumberFormat="1" applyFont="1" applyFill="1" applyBorder="1" applyAlignment="1" applyProtection="1">
      <alignment horizontal="center" vertical="center" wrapText="1"/>
      <protection hidden="1" locked="0"/>
    </xf>
    <xf numFmtId="167" fontId="49" fillId="24" borderId="95" xfId="60" applyNumberFormat="1" applyFont="1" applyFill="1" applyBorder="1" applyAlignment="1" applyProtection="1">
      <alignment horizontal="center" vertical="center" wrapText="1"/>
      <protection hidden="1" locked="0"/>
    </xf>
    <xf numFmtId="0" fontId="39" fillId="24" borderId="150" xfId="60" applyFont="1" applyFill="1" applyBorder="1" applyAlignment="1" applyProtection="1">
      <alignment horizontal="center" vertical="center" wrapText="1"/>
      <protection hidden="1" locked="0"/>
    </xf>
    <xf numFmtId="0" fontId="41" fillId="17" borderId="45" xfId="0" applyFont="1" applyFill="1" applyBorder="1" applyAlignment="1" applyProtection="1">
      <alignment horizontal="center" vertical="center" wrapText="1"/>
      <protection locked="0"/>
    </xf>
    <xf numFmtId="9" fontId="41" fillId="17" borderId="45" xfId="65" applyFont="1" applyFill="1" applyBorder="1" applyAlignment="1" applyProtection="1">
      <alignment horizontal="center" vertical="center" wrapText="1"/>
      <protection locked="0"/>
    </xf>
    <xf numFmtId="1" fontId="41" fillId="17" borderId="45" xfId="0" applyNumberFormat="1" applyFont="1" applyFill="1" applyBorder="1" applyAlignment="1" applyProtection="1">
      <alignment horizontal="center" vertical="center" wrapText="1"/>
      <protection locked="0"/>
    </xf>
    <xf numFmtId="167" fontId="53" fillId="17" borderId="45" xfId="0" applyNumberFormat="1" applyFont="1" applyFill="1" applyBorder="1" applyAlignment="1" applyProtection="1">
      <alignment horizontal="center" vertical="center" wrapText="1"/>
      <protection locked="0"/>
    </xf>
    <xf numFmtId="0" fontId="41" fillId="17" borderId="65" xfId="0" applyFont="1" applyFill="1" applyBorder="1" applyAlignment="1" applyProtection="1">
      <alignment horizontal="center" vertical="center" wrapText="1"/>
      <protection locked="0"/>
    </xf>
    <xf numFmtId="0" fontId="46" fillId="0" borderId="0" xfId="0" applyFont="1" applyFill="1" applyAlignment="1" applyProtection="1">
      <alignment horizontal="center" vertical="center" wrapText="1"/>
      <protection locked="0"/>
    </xf>
    <xf numFmtId="0" fontId="36" fillId="18" borderId="84" xfId="0" applyFont="1" applyFill="1" applyBorder="1" applyAlignment="1" applyProtection="1">
      <alignment vertical="center" wrapText="1"/>
      <protection locked="0"/>
    </xf>
    <xf numFmtId="0" fontId="36" fillId="18" borderId="0" xfId="0" applyFont="1" applyFill="1" applyBorder="1" applyAlignment="1" applyProtection="1">
      <alignment horizontal="center" vertical="center" wrapText="1"/>
      <protection locked="0"/>
    </xf>
    <xf numFmtId="9" fontId="36" fillId="18" borderId="0" xfId="65" applyFont="1" applyFill="1" applyBorder="1" applyAlignment="1" applyProtection="1">
      <alignment horizontal="center" vertical="center" wrapText="1"/>
      <protection locked="0"/>
    </xf>
    <xf numFmtId="1" fontId="36" fillId="18" borderId="0" xfId="0" applyNumberFormat="1" applyFont="1" applyFill="1" applyBorder="1" applyAlignment="1" applyProtection="1">
      <alignment horizontal="center" vertical="center" wrapText="1"/>
      <protection locked="0"/>
    </xf>
    <xf numFmtId="42" fontId="50" fillId="18" borderId="0" xfId="56" applyFont="1" applyFill="1" applyBorder="1" applyAlignment="1" applyProtection="1">
      <alignment horizontal="center" vertical="center" wrapText="1"/>
      <protection locked="0"/>
    </xf>
    <xf numFmtId="0" fontId="36" fillId="18" borderId="11" xfId="0" applyFont="1" applyFill="1" applyBorder="1" applyAlignment="1" applyProtection="1">
      <alignment horizontal="center" vertical="center" wrapText="1"/>
      <protection locked="0"/>
    </xf>
    <xf numFmtId="0" fontId="46" fillId="18" borderId="85" xfId="0" applyFont="1" applyFill="1" applyBorder="1" applyAlignment="1" applyProtection="1">
      <alignment horizontal="center" vertical="center" wrapText="1"/>
      <protection locked="0"/>
    </xf>
    <xf numFmtId="0" fontId="46" fillId="18" borderId="84" xfId="0" applyFont="1" applyFill="1" applyBorder="1" applyAlignment="1" applyProtection="1">
      <alignment horizontal="center" vertical="center" wrapText="1"/>
      <protection locked="0"/>
    </xf>
    <xf numFmtId="0" fontId="46" fillId="0" borderId="0" xfId="0" applyFont="1" applyFill="1" applyBorder="1" applyAlignment="1" applyProtection="1">
      <alignment horizontal="center" vertical="center" wrapText="1"/>
      <protection locked="0"/>
    </xf>
    <xf numFmtId="0" fontId="37" fillId="38" borderId="0" xfId="60" applyFont="1" applyFill="1" applyBorder="1" applyAlignment="1" applyProtection="1">
      <alignment horizontal="center" vertical="center" wrapText="1"/>
      <protection hidden="1" locked="0"/>
    </xf>
    <xf numFmtId="0" fontId="34" fillId="0" borderId="62" xfId="45" applyFont="1" applyFill="1" applyBorder="1" applyAlignment="1" applyProtection="1">
      <alignment horizontal="center" vertical="center" wrapText="1"/>
      <protection locked="0"/>
    </xf>
    <xf numFmtId="0" fontId="34" fillId="0" borderId="12" xfId="45" applyFont="1" applyFill="1" applyBorder="1" applyAlignment="1" applyProtection="1">
      <alignment vertical="center" wrapText="1"/>
      <protection locked="0"/>
    </xf>
    <xf numFmtId="0" fontId="37" fillId="0" borderId="0" xfId="60" applyFont="1" applyFill="1" applyBorder="1" applyAlignment="1" applyProtection="1">
      <alignment horizontal="center" vertical="center" wrapText="1"/>
      <protection hidden="1" locked="0"/>
    </xf>
    <xf numFmtId="0" fontId="34" fillId="24" borderId="0" xfId="0" applyFont="1" applyFill="1" applyBorder="1" applyAlignment="1" applyProtection="1">
      <alignment horizontal="center" vertical="center" wrapText="1"/>
      <protection locked="0"/>
    </xf>
    <xf numFmtId="0" fontId="0" fillId="0" borderId="0" xfId="0" applyFill="1" applyBorder="1" applyAlignment="1" applyProtection="1">
      <alignment vertical="center" wrapText="1"/>
      <protection locked="0"/>
    </xf>
    <xf numFmtId="0" fontId="32" fillId="0" borderId="0" xfId="0" applyFont="1" applyFill="1" applyBorder="1" applyAlignment="1" applyProtection="1">
      <alignment horizontal="center" vertical="center" wrapText="1"/>
      <protection locked="0"/>
    </xf>
    <xf numFmtId="0" fontId="34" fillId="0" borderId="57" xfId="45" applyFont="1" applyFill="1" applyBorder="1" applyAlignment="1" applyProtection="1">
      <alignment horizontal="center" vertical="center" wrapText="1"/>
      <protection locked="0"/>
    </xf>
    <xf numFmtId="0" fontId="34" fillId="0" borderId="40" xfId="45" applyFont="1" applyFill="1" applyBorder="1" applyAlignment="1" applyProtection="1">
      <alignment horizontal="center" vertical="center" wrapText="1"/>
      <protection locked="0"/>
    </xf>
    <xf numFmtId="0" fontId="34" fillId="0" borderId="0" xfId="0" applyFont="1" applyFill="1" applyBorder="1" applyAlignment="1" applyProtection="1">
      <alignment horizontal="center" vertical="center" wrapText="1"/>
      <protection locked="0"/>
    </xf>
    <xf numFmtId="0" fontId="34" fillId="0" borderId="0" xfId="45" applyFont="1" applyFill="1" applyBorder="1" applyAlignment="1" applyProtection="1">
      <alignment horizontal="center" vertical="center" wrapText="1"/>
      <protection locked="0"/>
    </xf>
    <xf numFmtId="0" fontId="36" fillId="18" borderId="84" xfId="60" applyFont="1" applyFill="1" applyBorder="1" applyAlignment="1" applyProtection="1">
      <alignment horizontal="center" vertical="center" wrapText="1"/>
      <protection hidden="1" locked="0"/>
    </xf>
    <xf numFmtId="0" fontId="36" fillId="18" borderId="64" xfId="60" applyFont="1" applyFill="1" applyBorder="1" applyAlignment="1" applyProtection="1">
      <alignment horizontal="center" vertical="center" wrapText="1"/>
      <protection hidden="1" locked="0"/>
    </xf>
    <xf numFmtId="0" fontId="36" fillId="18" borderId="90" xfId="60" applyFont="1" applyFill="1" applyBorder="1" applyAlignment="1" applyProtection="1">
      <alignment horizontal="center" vertical="center" wrapText="1"/>
      <protection hidden="1" locked="0"/>
    </xf>
    <xf numFmtId="1" fontId="36" fillId="18" borderId="18" xfId="48" applyNumberFormat="1" applyFont="1" applyFill="1" applyBorder="1" applyAlignment="1" applyProtection="1">
      <alignment horizontal="center" vertical="center" wrapText="1"/>
      <protection hidden="1" locked="0"/>
    </xf>
    <xf numFmtId="0" fontId="36" fillId="18" borderId="18" xfId="60" applyFont="1" applyFill="1" applyBorder="1" applyAlignment="1" applyProtection="1">
      <alignment horizontal="center" vertical="center" wrapText="1"/>
      <protection hidden="1" locked="0"/>
    </xf>
    <xf numFmtId="9" fontId="36" fillId="18" borderId="18" xfId="65" applyFont="1" applyFill="1" applyBorder="1" applyAlignment="1" applyProtection="1">
      <alignment horizontal="center" vertical="center" wrapText="1"/>
      <protection hidden="1" locked="0"/>
    </xf>
    <xf numFmtId="0" fontId="36" fillId="18" borderId="18" xfId="60" applyFont="1" applyFill="1" applyBorder="1" applyAlignment="1" applyProtection="1">
      <alignment horizontal="center" vertical="center" textRotation="90" wrapText="1"/>
      <protection hidden="1" locked="0"/>
    </xf>
    <xf numFmtId="1" fontId="36" fillId="18" borderId="18" xfId="60" applyNumberFormat="1" applyFont="1" applyFill="1" applyBorder="1" applyAlignment="1" applyProtection="1">
      <alignment horizontal="center" vertical="center" textRotation="90" wrapText="1"/>
      <protection hidden="1" locked="0"/>
    </xf>
    <xf numFmtId="1" fontId="36" fillId="18" borderId="18" xfId="60" applyNumberFormat="1" applyFont="1" applyFill="1" applyBorder="1" applyAlignment="1" applyProtection="1">
      <alignment horizontal="center" vertical="center" wrapText="1"/>
      <protection hidden="1" locked="0"/>
    </xf>
    <xf numFmtId="167" fontId="34" fillId="18" borderId="18" xfId="60" applyNumberFormat="1" applyFont="1" applyFill="1" applyBorder="1" applyAlignment="1" applyProtection="1">
      <alignment horizontal="center" vertical="center" wrapText="1"/>
      <protection hidden="1" locked="0"/>
    </xf>
    <xf numFmtId="167" fontId="34" fillId="18" borderId="87" xfId="60" applyNumberFormat="1" applyFont="1" applyFill="1" applyBorder="1" applyAlignment="1" applyProtection="1">
      <alignment horizontal="center" vertical="center" wrapText="1"/>
      <protection hidden="1" locked="0"/>
    </xf>
    <xf numFmtId="0" fontId="36" fillId="18" borderId="99" xfId="60" applyFont="1" applyFill="1" applyBorder="1" applyAlignment="1" applyProtection="1">
      <alignment horizontal="center" vertical="center" wrapText="1"/>
      <protection hidden="1" locked="0"/>
    </xf>
    <xf numFmtId="0" fontId="37" fillId="26" borderId="44" xfId="60" applyFont="1" applyFill="1" applyBorder="1" applyAlignment="1" applyProtection="1">
      <alignment horizontal="center" vertical="center" wrapText="1"/>
      <protection hidden="1" locked="0"/>
    </xf>
    <xf numFmtId="0" fontId="37" fillId="26" borderId="65" xfId="60" applyFont="1" applyFill="1" applyBorder="1" applyAlignment="1" applyProtection="1">
      <alignment horizontal="center" vertical="center" wrapText="1"/>
      <protection hidden="1" locked="0"/>
    </xf>
    <xf numFmtId="0" fontId="39" fillId="24" borderId="66" xfId="60" applyFont="1" applyFill="1" applyBorder="1" applyAlignment="1" applyProtection="1">
      <alignment horizontal="center" vertical="center" wrapText="1"/>
      <protection hidden="1" locked="0"/>
    </xf>
    <xf numFmtId="0" fontId="39" fillId="24" borderId="151" xfId="60" applyFont="1" applyFill="1" applyBorder="1" applyAlignment="1" applyProtection="1">
      <alignment horizontal="center" vertical="center" wrapText="1"/>
      <protection hidden="1" locked="0"/>
    </xf>
    <xf numFmtId="0" fontId="40" fillId="0" borderId="40" xfId="0" applyFont="1" applyFill="1" applyBorder="1" applyAlignment="1" applyProtection="1">
      <alignment horizontal="center" vertical="center" wrapText="1"/>
      <protection locked="0"/>
    </xf>
    <xf numFmtId="14" fontId="39" fillId="0" borderId="40" xfId="51" applyNumberFormat="1" applyFont="1" applyFill="1" applyBorder="1" applyAlignment="1" applyProtection="1">
      <alignment horizontal="center" vertical="center" wrapText="1"/>
      <protection locked="0"/>
    </xf>
    <xf numFmtId="0" fontId="40" fillId="25" borderId="40" xfId="0" applyNumberFormat="1" applyFont="1" applyFill="1" applyBorder="1" applyAlignment="1" applyProtection="1">
      <alignment horizontal="center" vertical="center" wrapText="1"/>
      <protection locked="0"/>
    </xf>
    <xf numFmtId="1" fontId="40" fillId="25" borderId="40" xfId="65" applyNumberFormat="1" applyFont="1" applyFill="1" applyBorder="1" applyAlignment="1" applyProtection="1">
      <alignment horizontal="center" vertical="center" wrapText="1"/>
      <protection locked="0"/>
    </xf>
    <xf numFmtId="1" fontId="40" fillId="0" borderId="40" xfId="48" applyNumberFormat="1" applyFont="1" applyBorder="1" applyAlignment="1" applyProtection="1">
      <alignment horizontal="center" vertical="center" wrapText="1"/>
      <protection locked="0"/>
    </xf>
    <xf numFmtId="44" fontId="52" fillId="24" borderId="72" xfId="55" applyFont="1" applyFill="1" applyBorder="1" applyAlignment="1" applyProtection="1">
      <alignment horizontal="center" vertical="center" wrapText="1"/>
      <protection hidden="1" locked="0"/>
    </xf>
    <xf numFmtId="0" fontId="34" fillId="26" borderId="39" xfId="0" applyFont="1" applyFill="1" applyBorder="1" applyAlignment="1" applyProtection="1">
      <alignment horizontal="center" vertical="center" wrapText="1"/>
      <protection locked="0"/>
    </xf>
    <xf numFmtId="9" fontId="34" fillId="26" borderId="40" xfId="65" applyFont="1" applyFill="1" applyBorder="1" applyAlignment="1" applyProtection="1">
      <alignment horizontal="center" vertical="center" wrapText="1"/>
      <protection locked="0"/>
    </xf>
    <xf numFmtId="0" fontId="34" fillId="26" borderId="40" xfId="0" applyFont="1" applyFill="1" applyBorder="1" applyAlignment="1" applyProtection="1">
      <alignment horizontal="center" vertical="center" wrapText="1"/>
      <protection locked="0"/>
    </xf>
    <xf numFmtId="0" fontId="34" fillId="26" borderId="57" xfId="0" applyFont="1" applyFill="1" applyBorder="1" applyAlignment="1" applyProtection="1">
      <alignment horizontal="center" vertical="center" wrapText="1"/>
      <protection locked="0"/>
    </xf>
    <xf numFmtId="0" fontId="34" fillId="26" borderId="140" xfId="0" applyFont="1" applyFill="1" applyBorder="1" applyAlignment="1" applyProtection="1">
      <alignment horizontal="center" vertical="center" wrapText="1"/>
      <protection locked="0"/>
    </xf>
    <xf numFmtId="0" fontId="39" fillId="24" borderId="23" xfId="60" applyFont="1" applyFill="1" applyBorder="1" applyAlignment="1" applyProtection="1">
      <alignment horizontal="center" vertical="center" wrapText="1"/>
      <protection hidden="1" locked="0"/>
    </xf>
    <xf numFmtId="0" fontId="39" fillId="24" borderId="152" xfId="60" applyFont="1" applyFill="1" applyBorder="1" applyAlignment="1" applyProtection="1">
      <alignment horizontal="center" vertical="center" wrapText="1"/>
      <protection hidden="1" locked="0"/>
    </xf>
    <xf numFmtId="0" fontId="40" fillId="25" borderId="25" xfId="0" applyNumberFormat="1" applyFont="1" applyFill="1" applyBorder="1" applyAlignment="1" applyProtection="1">
      <alignment horizontal="center" vertical="center" wrapText="1"/>
      <protection locked="0"/>
    </xf>
    <xf numFmtId="1" fontId="40" fillId="25" borderId="25" xfId="65" applyNumberFormat="1" applyFont="1" applyFill="1" applyBorder="1" applyAlignment="1" applyProtection="1">
      <alignment horizontal="center" vertical="center" wrapText="1"/>
      <protection locked="0"/>
    </xf>
    <xf numFmtId="1" fontId="40" fillId="0" borderId="25" xfId="48" applyNumberFormat="1" applyFont="1" applyBorder="1" applyAlignment="1" applyProtection="1">
      <alignment horizontal="center" vertical="center" wrapText="1"/>
      <protection locked="0"/>
    </xf>
    <xf numFmtId="44" fontId="52" fillId="24" borderId="74" xfId="55" applyFont="1" applyFill="1" applyBorder="1" applyAlignment="1" applyProtection="1">
      <alignment horizontal="center" vertical="center" wrapText="1"/>
      <protection hidden="1" locked="0"/>
    </xf>
    <xf numFmtId="0" fontId="34" fillId="26" borderId="42" xfId="0" applyFont="1" applyFill="1" applyBorder="1" applyAlignment="1" applyProtection="1">
      <alignment horizontal="center" vertical="center" wrapText="1"/>
      <protection locked="0"/>
    </xf>
    <xf numFmtId="9" fontId="34" fillId="26" borderId="25" xfId="65" applyFont="1" applyFill="1" applyBorder="1" applyAlignment="1" applyProtection="1">
      <alignment horizontal="center" vertical="center" wrapText="1"/>
      <protection locked="0"/>
    </xf>
    <xf numFmtId="0" fontId="34" fillId="26" borderId="25" xfId="0" applyFont="1" applyFill="1" applyBorder="1" applyAlignment="1" applyProtection="1">
      <alignment horizontal="center" vertical="center" wrapText="1"/>
      <protection locked="0"/>
    </xf>
    <xf numFmtId="0" fontId="34" fillId="26" borderId="59" xfId="0" applyFont="1" applyFill="1" applyBorder="1" applyAlignment="1" applyProtection="1">
      <alignment horizontal="center" vertical="center" wrapText="1"/>
      <protection locked="0"/>
    </xf>
    <xf numFmtId="0" fontId="34" fillId="26" borderId="24" xfId="0" applyFont="1" applyFill="1" applyBorder="1" applyAlignment="1" applyProtection="1">
      <alignment horizontal="center" vertical="center" wrapText="1"/>
      <protection locked="0"/>
    </xf>
    <xf numFmtId="1" fontId="55" fillId="0" borderId="40" xfId="48" applyNumberFormat="1" applyFont="1" applyBorder="1" applyAlignment="1" applyProtection="1">
      <alignment horizontal="center" vertical="center" wrapText="1"/>
      <protection locked="0"/>
    </xf>
    <xf numFmtId="0" fontId="34" fillId="26" borderId="43" xfId="0" applyFont="1" applyFill="1" applyBorder="1" applyAlignment="1" applyProtection="1">
      <alignment horizontal="center" vertical="center" wrapText="1"/>
      <protection locked="0"/>
    </xf>
    <xf numFmtId="9" fontId="34" fillId="26" borderId="28" xfId="65" applyFont="1" applyFill="1" applyBorder="1" applyAlignment="1" applyProtection="1">
      <alignment horizontal="center" vertical="center" wrapText="1"/>
      <protection locked="0"/>
    </xf>
    <xf numFmtId="0" fontId="34" fillId="26" borderId="28" xfId="0" applyFont="1" applyFill="1" applyBorder="1" applyAlignment="1" applyProtection="1">
      <alignment horizontal="center" vertical="center" wrapText="1"/>
      <protection locked="0"/>
    </xf>
    <xf numFmtId="0" fontId="34" fillId="26" borderId="60" xfId="0" applyFont="1" applyFill="1" applyBorder="1" applyAlignment="1" applyProtection="1">
      <alignment horizontal="center" vertical="center" wrapText="1"/>
      <protection locked="0"/>
    </xf>
    <xf numFmtId="0" fontId="34" fillId="26" borderId="27" xfId="0" applyFont="1" applyFill="1" applyBorder="1" applyAlignment="1" applyProtection="1">
      <alignment horizontal="center" vertical="center" wrapText="1"/>
      <protection locked="0"/>
    </xf>
    <xf numFmtId="0" fontId="41" fillId="17" borderId="56" xfId="0" applyFont="1" applyFill="1" applyBorder="1" applyAlignment="1" applyProtection="1">
      <alignment horizontal="center" vertical="center" wrapText="1"/>
      <protection locked="0"/>
    </xf>
    <xf numFmtId="165" fontId="53" fillId="17" borderId="47" xfId="0" applyNumberFormat="1" applyFont="1" applyFill="1" applyBorder="1" applyAlignment="1" applyProtection="1">
      <alignment horizontal="center" vertical="center" wrapText="1"/>
      <protection locked="0"/>
    </xf>
    <xf numFmtId="165" fontId="53" fillId="17" borderId="62" xfId="0" applyNumberFormat="1" applyFont="1" applyFill="1" applyBorder="1" applyAlignment="1" applyProtection="1">
      <alignment horizontal="center" vertical="center" wrapText="1"/>
      <protection locked="0"/>
    </xf>
    <xf numFmtId="0" fontId="39" fillId="32" borderId="66" xfId="45" applyFont="1" applyFill="1" applyBorder="1" applyAlignment="1" applyProtection="1">
      <alignment horizontal="center" vertical="center" wrapText="1"/>
      <protection locked="0"/>
    </xf>
    <xf numFmtId="0" fontId="40" fillId="24" borderId="40" xfId="60" applyFont="1" applyFill="1" applyBorder="1" applyAlignment="1" applyProtection="1">
      <alignment horizontal="center" vertical="center" wrapText="1"/>
      <protection hidden="1" locked="0"/>
    </xf>
    <xf numFmtId="0" fontId="40" fillId="25" borderId="40" xfId="0" applyFont="1" applyFill="1" applyBorder="1" applyAlignment="1" applyProtection="1">
      <alignment horizontal="center" vertical="center" wrapText="1"/>
      <protection locked="0"/>
    </xf>
    <xf numFmtId="171" fontId="39" fillId="24" borderId="72" xfId="55" applyNumberFormat="1" applyFont="1" applyFill="1" applyBorder="1" applyAlignment="1" applyProtection="1">
      <alignment horizontal="center" vertical="center" wrapText="1"/>
      <protection hidden="1" locked="0"/>
    </xf>
    <xf numFmtId="0" fontId="39" fillId="32" borderId="67" xfId="45" applyFont="1" applyFill="1" applyBorder="1" applyAlignment="1" applyProtection="1">
      <alignment horizontal="center" vertical="center" wrapText="1"/>
      <protection locked="0"/>
    </xf>
    <xf numFmtId="0" fontId="39" fillId="24" borderId="153" xfId="60" applyFont="1" applyFill="1" applyBorder="1" applyAlignment="1" applyProtection="1">
      <alignment horizontal="center" vertical="center" wrapText="1"/>
      <protection hidden="1" locked="0"/>
    </xf>
    <xf numFmtId="14" fontId="39" fillId="0" borderId="22" xfId="51" applyNumberFormat="1" applyFont="1" applyFill="1" applyBorder="1" applyAlignment="1" applyProtection="1">
      <alignment horizontal="center" vertical="center" wrapText="1"/>
      <protection locked="0"/>
    </xf>
    <xf numFmtId="167" fontId="49" fillId="24" borderId="22" xfId="60" applyNumberFormat="1" applyFont="1" applyFill="1" applyBorder="1" applyAlignment="1" applyProtection="1">
      <alignment horizontal="center" vertical="center" wrapText="1"/>
      <protection hidden="1" locked="0"/>
    </xf>
    <xf numFmtId="167" fontId="49" fillId="24" borderId="58" xfId="60" applyNumberFormat="1" applyFont="1" applyFill="1" applyBorder="1" applyAlignment="1" applyProtection="1">
      <alignment horizontal="center" vertical="center" wrapText="1"/>
      <protection hidden="1" locked="0"/>
    </xf>
    <xf numFmtId="9" fontId="34" fillId="26" borderId="22" xfId="65" applyFont="1" applyFill="1" applyBorder="1" applyAlignment="1" applyProtection="1">
      <alignment horizontal="center" vertical="center" wrapText="1"/>
      <protection locked="0"/>
    </xf>
    <xf numFmtId="0" fontId="34" fillId="26" borderId="22" xfId="0" applyFont="1" applyFill="1" applyBorder="1" applyAlignment="1" applyProtection="1">
      <alignment horizontal="center" vertical="center" wrapText="1"/>
      <protection locked="0"/>
    </xf>
    <xf numFmtId="0" fontId="34" fillId="26" borderId="58" xfId="0" applyFont="1" applyFill="1" applyBorder="1" applyAlignment="1" applyProtection="1">
      <alignment horizontal="center" vertical="center" wrapText="1"/>
      <protection locked="0"/>
    </xf>
    <xf numFmtId="0" fontId="34" fillId="26" borderId="21" xfId="0" applyFont="1" applyFill="1" applyBorder="1" applyAlignment="1" applyProtection="1">
      <alignment horizontal="center" vertical="center" wrapText="1"/>
      <protection locked="0"/>
    </xf>
    <xf numFmtId="0" fontId="40" fillId="24" borderId="22" xfId="60" applyFont="1" applyFill="1" applyBorder="1" applyAlignment="1" applyProtection="1">
      <alignment horizontal="center" vertical="center" wrapText="1"/>
      <protection hidden="1" locked="0"/>
    </xf>
    <xf numFmtId="0" fontId="40" fillId="25" borderId="22" xfId="0" applyFont="1" applyFill="1" applyBorder="1" applyAlignment="1" applyProtection="1">
      <alignment horizontal="center" vertical="center" wrapText="1"/>
      <protection locked="0"/>
    </xf>
    <xf numFmtId="1" fontId="40" fillId="25" borderId="22" xfId="65" applyNumberFormat="1" applyFont="1" applyFill="1" applyBorder="1" applyAlignment="1" applyProtection="1">
      <alignment horizontal="center" vertical="center" wrapText="1"/>
      <protection locked="0"/>
    </xf>
    <xf numFmtId="1" fontId="40" fillId="0" borderId="22" xfId="48" applyNumberFormat="1" applyFont="1" applyBorder="1" applyAlignment="1" applyProtection="1">
      <alignment horizontal="center" vertical="center" wrapText="1"/>
      <protection locked="0"/>
    </xf>
    <xf numFmtId="165" fontId="49" fillId="24" borderId="22" xfId="60" applyNumberFormat="1" applyFont="1" applyFill="1" applyBorder="1" applyAlignment="1" applyProtection="1">
      <alignment horizontal="center" vertical="center" wrapText="1"/>
      <protection hidden="1" locked="0"/>
    </xf>
    <xf numFmtId="165" fontId="49" fillId="24" borderId="58" xfId="60" applyNumberFormat="1" applyFont="1" applyFill="1" applyBorder="1" applyAlignment="1" applyProtection="1">
      <alignment horizontal="center" vertical="center" wrapText="1"/>
      <protection hidden="1" locked="0"/>
    </xf>
    <xf numFmtId="0" fontId="34" fillId="26" borderId="41" xfId="0" applyFont="1" applyFill="1" applyBorder="1" applyAlignment="1" applyProtection="1">
      <alignment horizontal="center" vertical="center" wrapText="1"/>
      <protection locked="0"/>
    </xf>
    <xf numFmtId="165" fontId="39" fillId="24" borderId="73" xfId="60" applyNumberFormat="1" applyFont="1" applyFill="1" applyBorder="1" applyAlignment="1" applyProtection="1">
      <alignment horizontal="center" vertical="center" wrapText="1"/>
      <protection hidden="1" locked="0"/>
    </xf>
    <xf numFmtId="0" fontId="39" fillId="32" borderId="23" xfId="45" applyFont="1" applyFill="1" applyBorder="1" applyAlignment="1" applyProtection="1">
      <alignment horizontal="center" vertical="center" wrapText="1"/>
      <protection locked="0"/>
    </xf>
    <xf numFmtId="0" fontId="38" fillId="25" borderId="64" xfId="60" applyFont="1" applyFill="1" applyBorder="1" applyAlignment="1" applyProtection="1" quotePrefix="1">
      <alignment horizontal="center" vertical="center" wrapText="1"/>
      <protection hidden="1" locked="0"/>
    </xf>
    <xf numFmtId="0" fontId="39" fillId="32" borderId="113" xfId="61" applyFont="1" applyFill="1" applyBorder="1" applyAlignment="1" applyProtection="1">
      <alignment horizontal="center" vertical="center" wrapText="1"/>
      <protection hidden="1" locked="0"/>
    </xf>
    <xf numFmtId="0" fontId="39" fillId="24" borderId="91" xfId="60" applyFont="1" applyFill="1" applyBorder="1" applyAlignment="1" applyProtection="1">
      <alignment horizontal="center" vertical="center" wrapText="1"/>
      <protection hidden="1" locked="0"/>
    </xf>
    <xf numFmtId="0" fontId="39" fillId="24" borderId="100" xfId="60" applyFont="1" applyFill="1" applyBorder="1" applyAlignment="1" applyProtection="1">
      <alignment horizontal="center" vertical="center" wrapText="1"/>
      <protection hidden="1" locked="0"/>
    </xf>
    <xf numFmtId="9" fontId="39" fillId="24" borderId="100" xfId="65" applyFont="1" applyFill="1" applyBorder="1" applyAlignment="1" applyProtection="1">
      <alignment horizontal="center" vertical="center" wrapText="1"/>
      <protection hidden="1" locked="0"/>
    </xf>
    <xf numFmtId="14" fontId="39" fillId="0" borderId="100" xfId="51" applyNumberFormat="1" applyFont="1" applyFill="1" applyBorder="1" applyAlignment="1" applyProtection="1">
      <alignment horizontal="center" vertical="center" wrapText="1"/>
      <protection locked="0"/>
    </xf>
    <xf numFmtId="0" fontId="40" fillId="25" borderId="100" xfId="0" applyNumberFormat="1" applyFont="1" applyFill="1" applyBorder="1" applyAlignment="1" applyProtection="1">
      <alignment horizontal="center" vertical="center" wrapText="1"/>
      <protection locked="0"/>
    </xf>
    <xf numFmtId="1" fontId="40" fillId="25" borderId="100" xfId="65" applyNumberFormat="1" applyFont="1" applyFill="1" applyBorder="1" applyAlignment="1" applyProtection="1">
      <alignment horizontal="center" vertical="center" wrapText="1"/>
      <protection locked="0"/>
    </xf>
    <xf numFmtId="1" fontId="40" fillId="0" borderId="100" xfId="48" applyNumberFormat="1" applyFont="1" applyBorder="1" applyAlignment="1" applyProtection="1">
      <alignment horizontal="center" vertical="center" wrapText="1"/>
      <protection locked="0"/>
    </xf>
    <xf numFmtId="0" fontId="39" fillId="24" borderId="154" xfId="60" applyFont="1" applyFill="1" applyBorder="1" applyAlignment="1" applyProtection="1">
      <alignment horizontal="center" vertical="center" wrapText="1"/>
      <protection hidden="1" locked="0"/>
    </xf>
    <xf numFmtId="0" fontId="49" fillId="24" borderId="0" xfId="0" applyFont="1" applyFill="1" applyAlignment="1" applyProtection="1">
      <alignment horizontal="center" vertical="center" wrapText="1"/>
      <protection locked="0"/>
    </xf>
    <xf numFmtId="0" fontId="39" fillId="32" borderId="155" xfId="61" applyFont="1" applyFill="1" applyBorder="1" applyAlignment="1" applyProtection="1">
      <alignment horizontal="center" vertical="center" wrapText="1"/>
      <protection hidden="1" locked="0"/>
    </xf>
    <xf numFmtId="0" fontId="39" fillId="32" borderId="40" xfId="45" applyFont="1" applyFill="1" applyBorder="1" applyAlignment="1" applyProtection="1">
      <alignment horizontal="center" vertical="center" wrapText="1"/>
      <protection locked="0"/>
    </xf>
    <xf numFmtId="0" fontId="39" fillId="32" borderId="23" xfId="45" applyFont="1" applyFill="1" applyBorder="1" applyAlignment="1" applyProtection="1">
      <alignment horizontal="center" vertical="center" wrapText="1"/>
      <protection locked="0"/>
    </xf>
    <xf numFmtId="0" fontId="39" fillId="24" borderId="24" xfId="0" applyFont="1" applyFill="1" applyBorder="1" applyAlignment="1" applyProtection="1">
      <alignment horizontal="center" vertical="center" wrapText="1"/>
      <protection locked="0"/>
    </xf>
    <xf numFmtId="0" fontId="40" fillId="24" borderId="25" xfId="60" applyFont="1" applyFill="1" applyBorder="1" applyAlignment="1" applyProtection="1">
      <alignment horizontal="center" vertical="center" wrapText="1"/>
      <protection hidden="1" locked="0"/>
    </xf>
    <xf numFmtId="0" fontId="39" fillId="24" borderId="140" xfId="0" applyFont="1" applyFill="1" applyBorder="1" applyAlignment="1" applyProtection="1">
      <alignment horizontal="center" vertical="center" wrapText="1"/>
      <protection locked="0"/>
    </xf>
    <xf numFmtId="0" fontId="39" fillId="25" borderId="40" xfId="0" applyFont="1" applyFill="1" applyBorder="1" applyAlignment="1" applyProtection="1">
      <alignment horizontal="center" vertical="center" wrapText="1"/>
      <protection locked="0"/>
    </xf>
    <xf numFmtId="1" fontId="39" fillId="25" borderId="40" xfId="65" applyNumberFormat="1" applyFont="1" applyFill="1" applyBorder="1" applyAlignment="1" applyProtection="1">
      <alignment horizontal="center" vertical="center" wrapText="1"/>
      <protection locked="0"/>
    </xf>
    <xf numFmtId="1" fontId="39" fillId="0" borderId="40" xfId="48" applyNumberFormat="1" applyFont="1" applyBorder="1" applyAlignment="1" applyProtection="1">
      <alignment horizontal="center" vertical="center" wrapText="1"/>
      <protection locked="0"/>
    </xf>
    <xf numFmtId="165" fontId="49" fillId="0" borderId="40" xfId="55" applyNumberFormat="1" applyFont="1" applyBorder="1" applyAlignment="1" applyProtection="1">
      <alignment horizontal="center" vertical="center"/>
      <protection locked="0"/>
    </xf>
    <xf numFmtId="165" fontId="49" fillId="0" borderId="57" xfId="55" applyNumberFormat="1" applyFont="1" applyBorder="1" applyAlignment="1" applyProtection="1">
      <alignment horizontal="center" vertical="center"/>
      <protection locked="0"/>
    </xf>
    <xf numFmtId="0" fontId="39" fillId="24" borderId="21" xfId="0" applyFont="1" applyFill="1" applyBorder="1" applyAlignment="1" applyProtection="1">
      <alignment horizontal="center" vertical="center" wrapText="1"/>
      <protection locked="0"/>
    </xf>
    <xf numFmtId="0" fontId="39" fillId="32" borderId="22" xfId="45" applyFont="1" applyFill="1" applyBorder="1" applyAlignment="1" applyProtection="1">
      <alignment horizontal="center" vertical="center" wrapText="1"/>
      <protection locked="0"/>
    </xf>
    <xf numFmtId="0" fontId="39" fillId="25" borderId="22" xfId="0" applyFont="1" applyFill="1" applyBorder="1" applyAlignment="1" applyProtection="1">
      <alignment horizontal="center" vertical="center" wrapText="1"/>
      <protection locked="0"/>
    </xf>
    <xf numFmtId="1" fontId="39" fillId="25" borderId="22" xfId="65" applyNumberFormat="1" applyFont="1" applyFill="1" applyBorder="1" applyAlignment="1" applyProtection="1">
      <alignment horizontal="center" vertical="center" wrapText="1"/>
      <protection locked="0"/>
    </xf>
    <xf numFmtId="1" fontId="39" fillId="0" borderId="22" xfId="48" applyNumberFormat="1" applyFont="1" applyBorder="1" applyAlignment="1" applyProtection="1">
      <alignment horizontal="center" vertical="center" wrapText="1"/>
      <protection locked="0"/>
    </xf>
    <xf numFmtId="165" fontId="49" fillId="0" borderId="22" xfId="55" applyNumberFormat="1" applyFont="1" applyBorder="1" applyAlignment="1" applyProtection="1">
      <alignment horizontal="center" vertical="center"/>
      <protection locked="0"/>
    </xf>
    <xf numFmtId="165" fontId="49" fillId="0" borderId="58" xfId="55" applyNumberFormat="1" applyFont="1" applyBorder="1" applyAlignment="1" applyProtection="1">
      <alignment horizontal="center" vertical="center"/>
      <protection locked="0"/>
    </xf>
    <xf numFmtId="165" fontId="48" fillId="0" borderId="22" xfId="55" applyNumberFormat="1" applyFont="1" applyBorder="1" applyAlignment="1" applyProtection="1">
      <alignment horizontal="center" vertical="center"/>
      <protection locked="0"/>
    </xf>
    <xf numFmtId="165" fontId="48" fillId="0" borderId="58" xfId="55" applyNumberFormat="1" applyFont="1" applyBorder="1" applyAlignment="1" applyProtection="1">
      <alignment horizontal="center" vertical="center"/>
      <protection locked="0"/>
    </xf>
    <xf numFmtId="0" fontId="40" fillId="24" borderId="21" xfId="60" applyFont="1" applyFill="1" applyBorder="1" applyAlignment="1" applyProtection="1">
      <alignment horizontal="center" vertical="center" wrapText="1"/>
      <protection hidden="1" locked="0"/>
    </xf>
    <xf numFmtId="0" fontId="39" fillId="32" borderId="25" xfId="45" applyFont="1" applyFill="1" applyBorder="1" applyAlignment="1" applyProtection="1">
      <alignment horizontal="center" vertical="center" wrapText="1"/>
      <protection locked="0"/>
    </xf>
    <xf numFmtId="0" fontId="40" fillId="25" borderId="25" xfId="0" applyFont="1" applyFill="1" applyBorder="1" applyAlignment="1" applyProtection="1">
      <alignment horizontal="center" vertical="center" wrapText="1"/>
      <protection locked="0"/>
    </xf>
    <xf numFmtId="0" fontId="39" fillId="25" borderId="25" xfId="0" applyFont="1" applyFill="1" applyBorder="1" applyAlignment="1" applyProtection="1">
      <alignment horizontal="center" vertical="center" wrapText="1"/>
      <protection locked="0"/>
    </xf>
    <xf numFmtId="165" fontId="48" fillId="0" borderId="25" xfId="55" applyNumberFormat="1" applyFont="1" applyBorder="1" applyAlignment="1" applyProtection="1">
      <alignment horizontal="center" vertical="center"/>
      <protection locked="0"/>
    </xf>
    <xf numFmtId="165" fontId="48" fillId="0" borderId="61" xfId="55" applyNumberFormat="1" applyFont="1" applyBorder="1" applyAlignment="1" applyProtection="1">
      <alignment horizontal="center" vertical="center"/>
      <protection locked="0"/>
    </xf>
    <xf numFmtId="0" fontId="38" fillId="25" borderId="63" xfId="60" applyFont="1" applyFill="1" applyBorder="1" applyAlignment="1" applyProtection="1" quotePrefix="1">
      <alignment vertical="center" wrapText="1"/>
      <protection hidden="1" locked="0"/>
    </xf>
    <xf numFmtId="0" fontId="56" fillId="32" borderId="156" xfId="61" applyFont="1" applyFill="1" applyBorder="1" applyAlignment="1" applyProtection="1">
      <alignment horizontal="center" wrapText="1"/>
      <protection hidden="1" locked="0"/>
    </xf>
    <xf numFmtId="0" fontId="40" fillId="24" borderId="30" xfId="60" applyFont="1" applyFill="1" applyBorder="1" applyAlignment="1" applyProtection="1">
      <alignment horizontal="center" vertical="center" wrapText="1"/>
      <protection hidden="1" locked="0"/>
    </xf>
    <xf numFmtId="0" fontId="40" fillId="24" borderId="112" xfId="60" applyFont="1" applyFill="1" applyBorder="1" applyAlignment="1" applyProtection="1">
      <alignment horizontal="center" vertical="center" wrapText="1"/>
      <protection hidden="1" locked="0"/>
    </xf>
    <xf numFmtId="0" fontId="39" fillId="24" borderId="112" xfId="60" applyFont="1" applyFill="1" applyBorder="1" applyAlignment="1" applyProtection="1">
      <alignment horizontal="center" vertical="center" wrapText="1"/>
      <protection hidden="1" locked="0"/>
    </xf>
    <xf numFmtId="9" fontId="39" fillId="24" borderId="112" xfId="65" applyFont="1" applyFill="1" applyBorder="1" applyAlignment="1" applyProtection="1">
      <alignment horizontal="center" vertical="center" wrapText="1"/>
      <protection hidden="1" locked="0"/>
    </xf>
    <xf numFmtId="14" fontId="39" fillId="0" borderId="112" xfId="51" applyNumberFormat="1" applyFont="1" applyFill="1" applyBorder="1" applyAlignment="1" applyProtection="1">
      <alignment horizontal="center" vertical="center" wrapText="1"/>
      <protection locked="0"/>
    </xf>
    <xf numFmtId="0" fontId="40" fillId="25" borderId="112" xfId="0" applyFont="1" applyFill="1" applyBorder="1" applyAlignment="1" applyProtection="1">
      <alignment horizontal="center" vertical="center" wrapText="1"/>
      <protection locked="0"/>
    </xf>
    <xf numFmtId="1" fontId="40" fillId="25" borderId="112" xfId="65" applyNumberFormat="1" applyFont="1" applyFill="1" applyBorder="1" applyAlignment="1" applyProtection="1">
      <alignment horizontal="center" vertical="center" wrapText="1"/>
      <protection locked="0"/>
    </xf>
    <xf numFmtId="1" fontId="40" fillId="0" borderId="78" xfId="48" applyNumberFormat="1" applyFont="1" applyBorder="1" applyAlignment="1" applyProtection="1">
      <alignment horizontal="center" vertical="center" wrapText="1"/>
      <protection locked="0"/>
    </xf>
    <xf numFmtId="167" fontId="49" fillId="24" borderId="146" xfId="60" applyNumberFormat="1" applyFont="1" applyFill="1" applyBorder="1" applyAlignment="1" applyProtection="1">
      <alignment horizontal="center" vertical="center" wrapText="1"/>
      <protection hidden="1" locked="0"/>
    </xf>
    <xf numFmtId="167" fontId="49" fillId="24" borderId="12" xfId="60" applyNumberFormat="1" applyFont="1" applyFill="1" applyBorder="1" applyAlignment="1" applyProtection="1">
      <alignment horizontal="center" vertical="center" wrapText="1"/>
      <protection hidden="1" locked="0"/>
    </xf>
    <xf numFmtId="0" fontId="39" fillId="24" borderId="11" xfId="60" applyFont="1" applyFill="1" applyBorder="1" applyAlignment="1" applyProtection="1">
      <alignment horizontal="center" vertical="center" wrapText="1"/>
      <protection hidden="1" locked="0"/>
    </xf>
    <xf numFmtId="0" fontId="34" fillId="26" borderId="48" xfId="0" applyFont="1" applyFill="1" applyBorder="1" applyAlignment="1" applyProtection="1">
      <alignment horizontal="center" vertical="center" wrapText="1"/>
      <protection locked="0"/>
    </xf>
    <xf numFmtId="9" fontId="34" fillId="26" borderId="46" xfId="65" applyFont="1" applyFill="1" applyBorder="1" applyAlignment="1" applyProtection="1">
      <alignment horizontal="center" vertical="center" wrapText="1"/>
      <protection locked="0"/>
    </xf>
    <xf numFmtId="0" fontId="34" fillId="26" borderId="46" xfId="0" applyFont="1" applyFill="1" applyBorder="1" applyAlignment="1" applyProtection="1">
      <alignment horizontal="center" vertical="center" wrapText="1"/>
      <protection locked="0"/>
    </xf>
    <xf numFmtId="0" fontId="34" fillId="26" borderId="61" xfId="0" applyFont="1" applyFill="1" applyBorder="1" applyAlignment="1" applyProtection="1">
      <alignment horizontal="center" vertical="center" wrapText="1"/>
      <protection locked="0"/>
    </xf>
    <xf numFmtId="0" fontId="34" fillId="26" borderId="148" xfId="0" applyFont="1" applyFill="1" applyBorder="1" applyAlignment="1" applyProtection="1">
      <alignment horizontal="center" vertical="center" wrapText="1"/>
      <protection locked="0"/>
    </xf>
    <xf numFmtId="0" fontId="39" fillId="32" borderId="65" xfId="45" applyFont="1" applyFill="1" applyBorder="1" applyAlignment="1" applyProtection="1">
      <alignment horizontal="center" vertical="center" wrapText="1"/>
      <protection locked="0"/>
    </xf>
    <xf numFmtId="0" fontId="40" fillId="24" borderId="56" xfId="60" applyFont="1" applyFill="1" applyBorder="1" applyAlignment="1" applyProtection="1">
      <alignment horizontal="center" vertical="center" wrapText="1"/>
      <protection hidden="1" locked="0"/>
    </xf>
    <xf numFmtId="0" fontId="40" fillId="24" borderId="47" xfId="60" applyFont="1" applyFill="1" applyBorder="1" applyAlignment="1" applyProtection="1">
      <alignment horizontal="center" vertical="center" wrapText="1"/>
      <protection hidden="1" locked="0"/>
    </xf>
    <xf numFmtId="0" fontId="40" fillId="25" borderId="112" xfId="0" applyFont="1" applyFill="1" applyBorder="1" applyAlignment="1" applyProtection="1">
      <alignment horizontal="center" vertical="center" wrapText="1"/>
      <protection locked="0"/>
    </xf>
    <xf numFmtId="1" fontId="40" fillId="25" borderId="112" xfId="65" applyNumberFormat="1" applyFont="1" applyFill="1" applyBorder="1" applyAlignment="1" applyProtection="1">
      <alignment horizontal="center" vertical="center" wrapText="1"/>
      <protection locked="0"/>
    </xf>
    <xf numFmtId="165" fontId="49" fillId="24" borderId="12" xfId="60" applyNumberFormat="1" applyFont="1" applyFill="1" applyBorder="1" applyAlignment="1" applyProtection="1">
      <alignment horizontal="center" vertical="center" wrapText="1"/>
      <protection hidden="1" locked="0"/>
    </xf>
    <xf numFmtId="0" fontId="34" fillId="26" borderId="35" xfId="0" applyFont="1" applyFill="1" applyBorder="1" applyAlignment="1" applyProtection="1">
      <alignment horizontal="center" vertical="center" wrapText="1"/>
      <protection locked="0"/>
    </xf>
    <xf numFmtId="9" fontId="34" fillId="26" borderId="47" xfId="65" applyFont="1" applyFill="1" applyBorder="1" applyAlignment="1" applyProtection="1">
      <alignment horizontal="center" vertical="center" wrapText="1"/>
      <protection locked="0"/>
    </xf>
    <xf numFmtId="0" fontId="34" fillId="26" borderId="47" xfId="0" applyFont="1" applyFill="1" applyBorder="1" applyAlignment="1" applyProtection="1">
      <alignment horizontal="center" vertical="center" wrapText="1"/>
      <protection locked="0"/>
    </xf>
    <xf numFmtId="0" fontId="34" fillId="26" borderId="62" xfId="0" applyFont="1" applyFill="1" applyBorder="1" applyAlignment="1" applyProtection="1">
      <alignment horizontal="center" vertical="center" wrapText="1"/>
      <protection locked="0"/>
    </xf>
    <xf numFmtId="0" fontId="34" fillId="26" borderId="56" xfId="0" applyFont="1" applyFill="1" applyBorder="1" applyAlignment="1" applyProtection="1">
      <alignment horizontal="center" vertical="center" wrapText="1"/>
      <protection locked="0"/>
    </xf>
    <xf numFmtId="0" fontId="39" fillId="24" borderId="30" xfId="0" applyFont="1" applyFill="1" applyBorder="1" applyAlignment="1" applyProtection="1">
      <alignment horizontal="center" vertical="center" wrapText="1"/>
      <protection locked="0"/>
    </xf>
    <xf numFmtId="0" fontId="39" fillId="24" borderId="112" xfId="0" applyFont="1" applyFill="1" applyBorder="1" applyAlignment="1" applyProtection="1">
      <alignment horizontal="center" vertical="center" wrapText="1"/>
      <protection locked="0"/>
    </xf>
    <xf numFmtId="0" fontId="40" fillId="32" borderId="157" xfId="61" applyFont="1" applyFill="1" applyBorder="1" applyAlignment="1" applyProtection="1">
      <alignment horizontal="center" vertical="center" wrapText="1"/>
      <protection hidden="1" locked="0"/>
    </xf>
    <xf numFmtId="0" fontId="39" fillId="24" borderId="47" xfId="60" applyFont="1" applyFill="1" applyBorder="1" applyAlignment="1" applyProtection="1">
      <alignment horizontal="center" vertical="center" wrapText="1"/>
      <protection hidden="1" locked="0"/>
    </xf>
    <xf numFmtId="9" fontId="39" fillId="24" borderId="47" xfId="65" applyFont="1" applyFill="1" applyBorder="1" applyAlignment="1" applyProtection="1">
      <alignment horizontal="center" vertical="center" wrapText="1"/>
      <protection hidden="1" locked="0"/>
    </xf>
    <xf numFmtId="14" fontId="39" fillId="0" borderId="47" xfId="51" applyNumberFormat="1" applyFont="1" applyFill="1" applyBorder="1" applyAlignment="1" applyProtection="1">
      <alignment horizontal="center" vertical="center" wrapText="1"/>
      <protection locked="0"/>
    </xf>
    <xf numFmtId="14" fontId="39" fillId="0" borderId="112" xfId="51" applyNumberFormat="1" applyFont="1" applyFill="1" applyBorder="1" applyAlignment="1" applyProtection="1">
      <alignment horizontal="center" vertical="center" wrapText="1"/>
      <protection locked="0"/>
    </xf>
    <xf numFmtId="0" fontId="57" fillId="25" borderId="47" xfId="60" applyFont="1" applyFill="1" applyBorder="1" applyAlignment="1" applyProtection="1">
      <alignment horizontal="center" vertical="center" wrapText="1"/>
      <protection hidden="1" locked="0"/>
    </xf>
    <xf numFmtId="0" fontId="38" fillId="25" borderId="47" xfId="60" applyFont="1" applyFill="1" applyBorder="1" applyAlignment="1" applyProtection="1">
      <alignment horizontal="center" vertical="center" wrapText="1"/>
      <protection hidden="1" locked="0"/>
    </xf>
    <xf numFmtId="3" fontId="38" fillId="25" borderId="47" xfId="0" applyNumberFormat="1" applyFont="1" applyFill="1" applyBorder="1" applyAlignment="1" applyProtection="1">
      <alignment horizontal="center" vertical="center" wrapText="1"/>
      <protection locked="0"/>
    </xf>
    <xf numFmtId="3" fontId="57" fillId="25" borderId="47" xfId="0" applyNumberFormat="1" applyFont="1" applyFill="1" applyBorder="1" applyAlignment="1" applyProtection="1">
      <alignment horizontal="center" vertical="center" wrapText="1"/>
      <protection locked="0"/>
    </xf>
    <xf numFmtId="1" fontId="39" fillId="25" borderId="47" xfId="0" applyNumberFormat="1" applyFont="1" applyFill="1" applyBorder="1" applyAlignment="1" applyProtection="1">
      <alignment horizontal="center" vertical="center" wrapText="1"/>
      <protection locked="0"/>
    </xf>
    <xf numFmtId="165" fontId="49" fillId="24" borderId="47" xfId="60" applyNumberFormat="1" applyFont="1" applyFill="1" applyBorder="1" applyAlignment="1" applyProtection="1">
      <alignment horizontal="center" vertical="center" wrapText="1"/>
      <protection hidden="1" locked="0"/>
    </xf>
    <xf numFmtId="0" fontId="39" fillId="24" borderId="70" xfId="60" applyFont="1" applyFill="1" applyBorder="1" applyAlignment="1" applyProtection="1">
      <alignment horizontal="center" vertical="center" wrapText="1"/>
      <protection hidden="1" locked="0"/>
    </xf>
    <xf numFmtId="0" fontId="38" fillId="25" borderId="64" xfId="60" applyFont="1" applyFill="1" applyBorder="1" applyAlignment="1" applyProtection="1">
      <alignment horizontal="center" vertical="center" wrapText="1"/>
      <protection hidden="1" locked="0"/>
    </xf>
    <xf numFmtId="0" fontId="39" fillId="32" borderId="65" xfId="45" applyFont="1" applyFill="1" applyBorder="1" applyAlignment="1" applyProtection="1">
      <alignment horizontal="center" vertical="center" wrapText="1"/>
      <protection locked="0"/>
    </xf>
    <xf numFmtId="0" fontId="40" fillId="24" borderId="47" xfId="60" applyFont="1" applyFill="1" applyBorder="1" applyAlignment="1" applyProtection="1">
      <alignment horizontal="center" vertical="center" wrapText="1"/>
      <protection hidden="1" locked="0"/>
    </xf>
    <xf numFmtId="14" fontId="39" fillId="24" borderId="47" xfId="51" applyNumberFormat="1" applyFont="1" applyFill="1" applyBorder="1" applyAlignment="1" applyProtection="1">
      <alignment horizontal="center" vertical="center" wrapText="1"/>
      <protection locked="0"/>
    </xf>
    <xf numFmtId="0" fontId="39" fillId="25" borderId="47" xfId="60" applyFont="1" applyFill="1" applyBorder="1" applyAlignment="1" applyProtection="1">
      <alignment horizontal="center" vertical="center" wrapText="1"/>
      <protection hidden="1" locked="0"/>
    </xf>
    <xf numFmtId="3" fontId="39" fillId="25" borderId="47" xfId="0" applyNumberFormat="1" applyFont="1" applyFill="1" applyBorder="1" applyAlignment="1" applyProtection="1">
      <alignment horizontal="center" vertical="center" wrapText="1"/>
      <protection locked="0"/>
    </xf>
    <xf numFmtId="1" fontId="40" fillId="0" borderId="47" xfId="48" applyNumberFormat="1" applyFont="1" applyBorder="1" applyAlignment="1" applyProtection="1">
      <alignment horizontal="center" vertical="center" wrapText="1"/>
      <protection locked="0"/>
    </xf>
    <xf numFmtId="165" fontId="49" fillId="24" borderId="62" xfId="60" applyNumberFormat="1" applyFont="1" applyFill="1" applyBorder="1" applyAlignment="1" applyProtection="1">
      <alignment horizontal="center" vertical="center" wrapText="1"/>
      <protection hidden="1" locked="0"/>
    </xf>
    <xf numFmtId="0" fontId="41" fillId="17" borderId="44" xfId="0" applyFont="1" applyFill="1" applyBorder="1" applyAlignment="1" applyProtection="1">
      <alignment horizontal="center" vertical="center" wrapText="1"/>
      <protection locked="0"/>
    </xf>
    <xf numFmtId="0" fontId="41" fillId="17" borderId="45" xfId="0" applyFont="1" applyFill="1" applyBorder="1" applyAlignment="1" applyProtection="1">
      <alignment horizontal="center" vertical="center" wrapText="1"/>
      <protection locked="0"/>
    </xf>
    <xf numFmtId="9" fontId="41" fillId="17" borderId="45" xfId="65" applyFont="1" applyFill="1" applyBorder="1" applyAlignment="1" applyProtection="1">
      <alignment horizontal="center" vertical="center" wrapText="1"/>
      <protection locked="0"/>
    </xf>
    <xf numFmtId="1" fontId="41" fillId="17" borderId="45" xfId="0" applyNumberFormat="1" applyFont="1" applyFill="1" applyBorder="1" applyAlignment="1" applyProtection="1">
      <alignment horizontal="center" vertical="center" wrapText="1"/>
      <protection locked="0"/>
    </xf>
    <xf numFmtId="167" fontId="53" fillId="17" borderId="45" xfId="0" applyNumberFormat="1" applyFont="1" applyFill="1" applyBorder="1" applyAlignment="1" applyProtection="1">
      <alignment horizontal="center" vertical="center" wrapText="1"/>
      <protection locked="0"/>
    </xf>
    <xf numFmtId="0" fontId="41" fillId="17" borderId="65" xfId="0" applyFont="1" applyFill="1" applyBorder="1" applyAlignment="1" applyProtection="1">
      <alignment horizontal="center" vertical="center" wrapText="1"/>
      <protection locked="0"/>
    </xf>
    <xf numFmtId="0" fontId="53" fillId="17" borderId="44" xfId="0" applyFont="1" applyFill="1" applyBorder="1" applyAlignment="1" applyProtection="1">
      <alignment horizontal="center" vertical="center" wrapText="1"/>
      <protection locked="0"/>
    </xf>
    <xf numFmtId="0" fontId="53" fillId="17" borderId="45" xfId="0" applyFont="1" applyFill="1" applyBorder="1" applyAlignment="1" applyProtection="1">
      <alignment horizontal="center" vertical="center" wrapText="1"/>
      <protection locked="0"/>
    </xf>
    <xf numFmtId="0" fontId="53" fillId="17" borderId="0" xfId="0" applyFont="1" applyFill="1" applyBorder="1" applyAlignment="1" applyProtection="1">
      <alignment vertical="center" wrapText="1"/>
      <protection locked="0"/>
    </xf>
    <xf numFmtId="0" fontId="36" fillId="18" borderId="45" xfId="0" applyFont="1" applyFill="1" applyBorder="1" applyAlignment="1" applyProtection="1">
      <alignment vertical="center" wrapText="1"/>
      <protection locked="0"/>
    </xf>
    <xf numFmtId="0" fontId="36" fillId="18" borderId="15" xfId="0" applyFont="1" applyFill="1" applyBorder="1" applyAlignment="1" applyProtection="1">
      <alignment horizontal="center" vertical="center" wrapText="1"/>
      <protection locked="0"/>
    </xf>
    <xf numFmtId="9" fontId="36" fillId="18" borderId="15" xfId="65" applyFont="1" applyFill="1" applyBorder="1" applyAlignment="1" applyProtection="1">
      <alignment horizontal="center" vertical="center" wrapText="1"/>
      <protection locked="0"/>
    </xf>
    <xf numFmtId="1" fontId="36" fillId="18" borderId="15" xfId="0" applyNumberFormat="1" applyFont="1" applyFill="1" applyBorder="1" applyAlignment="1" applyProtection="1">
      <alignment horizontal="center" vertical="center" wrapText="1"/>
      <protection locked="0"/>
    </xf>
    <xf numFmtId="167" fontId="34" fillId="18" borderId="15" xfId="0" applyNumberFormat="1" applyFont="1" applyFill="1" applyBorder="1" applyAlignment="1" applyProtection="1">
      <alignment horizontal="center" vertical="center" wrapText="1"/>
      <protection locked="0"/>
    </xf>
    <xf numFmtId="0" fontId="36" fillId="18" borderId="16" xfId="0" applyFont="1" applyFill="1" applyBorder="1" applyAlignment="1" applyProtection="1">
      <alignment horizontal="center" vertical="center" wrapText="1"/>
      <protection locked="0"/>
    </xf>
    <xf numFmtId="0" fontId="53" fillId="18" borderId="44" xfId="0" applyFont="1" applyFill="1" applyBorder="1" applyAlignment="1" applyProtection="1">
      <alignment horizontal="center" vertical="center" wrapText="1"/>
      <protection locked="0"/>
    </xf>
    <xf numFmtId="0" fontId="53" fillId="18" borderId="45" xfId="0" applyFont="1" applyFill="1" applyBorder="1" applyAlignment="1" applyProtection="1">
      <alignment horizontal="center" vertical="center" wrapText="1"/>
      <protection locked="0"/>
    </xf>
    <xf numFmtId="0" fontId="53" fillId="18" borderId="0" xfId="0" applyFont="1" applyFill="1" applyBorder="1" applyAlignment="1" applyProtection="1">
      <alignment vertical="center" wrapText="1"/>
      <protection locked="0"/>
    </xf>
    <xf numFmtId="0" fontId="30" fillId="9" borderId="0" xfId="45" applyFont="1" applyFill="1" applyBorder="1" applyAlignment="1" applyProtection="1">
      <alignment horizontal="center" vertical="center"/>
      <protection locked="0"/>
    </xf>
    <xf numFmtId="0" fontId="30" fillId="14" borderId="0" xfId="45" applyFont="1" applyFill="1" applyBorder="1" applyAlignment="1" applyProtection="1">
      <alignment horizontal="center" vertical="center"/>
      <protection locked="0"/>
    </xf>
    <xf numFmtId="0" fontId="30" fillId="17" borderId="0" xfId="45" applyFont="1" applyFill="1" applyBorder="1" applyAlignment="1" applyProtection="1">
      <alignment horizontal="center" vertical="center"/>
      <protection locked="0"/>
    </xf>
    <xf numFmtId="0" fontId="30" fillId="5" borderId="0" xfId="45" applyFont="1" applyFill="1" applyBorder="1" applyAlignment="1" applyProtection="1">
      <alignment horizontal="center" vertical="center"/>
      <protection locked="0"/>
    </xf>
    <xf numFmtId="0" fontId="36" fillId="18" borderId="63" xfId="60" applyFont="1" applyFill="1" applyBorder="1" applyAlignment="1" applyProtection="1">
      <alignment horizontal="center" vertical="center" wrapText="1"/>
      <protection hidden="1" locked="0"/>
    </xf>
    <xf numFmtId="0" fontId="36" fillId="18" borderId="45" xfId="60" applyFont="1" applyFill="1" applyBorder="1" applyAlignment="1" applyProtection="1">
      <alignment horizontal="center" vertical="center" wrapText="1"/>
      <protection hidden="1" locked="0"/>
    </xf>
    <xf numFmtId="0" fontId="36" fillId="18" borderId="29" xfId="60" applyFont="1" applyFill="1" applyBorder="1" applyAlignment="1" applyProtection="1">
      <alignment horizontal="center" vertical="center" wrapText="1"/>
      <protection hidden="1" locked="0"/>
    </xf>
    <xf numFmtId="9" fontId="36" fillId="18" borderId="29" xfId="65" applyFont="1" applyFill="1" applyBorder="1" applyAlignment="1" applyProtection="1">
      <alignment horizontal="center" vertical="center" wrapText="1"/>
      <protection hidden="1" locked="0"/>
    </xf>
    <xf numFmtId="0" fontId="36" fillId="18" borderId="29" xfId="60" applyFont="1" applyFill="1" applyBorder="1" applyAlignment="1" applyProtection="1">
      <alignment horizontal="center" vertical="center" textRotation="90" wrapText="1"/>
      <protection hidden="1" locked="0"/>
    </xf>
    <xf numFmtId="1" fontId="36" fillId="18" borderId="29" xfId="60" applyNumberFormat="1" applyFont="1" applyFill="1" applyBorder="1" applyAlignment="1" applyProtection="1">
      <alignment horizontal="center" vertical="center" textRotation="90" wrapText="1"/>
      <protection hidden="1" locked="0"/>
    </xf>
    <xf numFmtId="1" fontId="36" fillId="18" borderId="29" xfId="60" applyNumberFormat="1" applyFont="1" applyFill="1" applyBorder="1" applyAlignment="1" applyProtection="1">
      <alignment horizontal="center" vertical="center" wrapText="1"/>
      <protection hidden="1" locked="0"/>
    </xf>
    <xf numFmtId="167" fontId="34" fillId="18" borderId="29" xfId="60" applyNumberFormat="1" applyFont="1" applyFill="1" applyBorder="1" applyAlignment="1" applyProtection="1">
      <alignment horizontal="center" vertical="center" wrapText="1"/>
      <protection hidden="1" locked="0"/>
    </xf>
    <xf numFmtId="0" fontId="37" fillId="26" borderId="63" xfId="60" applyFont="1" applyFill="1" applyBorder="1" applyAlignment="1" applyProtection="1">
      <alignment horizontal="center" vertical="center" wrapText="1"/>
      <protection hidden="1" locked="0"/>
    </xf>
    <xf numFmtId="0" fontId="37" fillId="26" borderId="44" xfId="60" applyFont="1" applyFill="1" applyBorder="1" applyAlignment="1" applyProtection="1">
      <alignment horizontal="center" vertical="center" wrapText="1"/>
      <protection hidden="1" locked="0"/>
    </xf>
    <xf numFmtId="0" fontId="37" fillId="26" borderId="65" xfId="60" applyFont="1" applyFill="1" applyBorder="1" applyAlignment="1" applyProtection="1">
      <alignment horizontal="center" vertical="center" wrapText="1"/>
      <protection hidden="1" locked="0"/>
    </xf>
    <xf numFmtId="0" fontId="40" fillId="0" borderId="140" xfId="0" applyFont="1" applyBorder="1" applyAlignment="1" applyProtection="1">
      <alignment horizontal="center" vertical="center" wrapText="1"/>
      <protection locked="0"/>
    </xf>
    <xf numFmtId="0" fontId="40" fillId="0" borderId="158" xfId="0" applyFont="1" applyBorder="1" applyAlignment="1" applyProtection="1">
      <alignment horizontal="center" vertical="center" wrapText="1"/>
      <protection locked="0"/>
    </xf>
    <xf numFmtId="0" fontId="39" fillId="24" borderId="159" xfId="60" applyFont="1" applyFill="1" applyBorder="1" applyAlignment="1" applyProtection="1">
      <alignment horizontal="center" vertical="center" wrapText="1"/>
      <protection hidden="1" locked="0"/>
    </xf>
    <xf numFmtId="9" fontId="39" fillId="0" borderId="159" xfId="65" applyFont="1" applyBorder="1" applyAlignment="1" applyProtection="1">
      <alignment horizontal="center" vertical="center" wrapText="1"/>
      <protection locked="0"/>
    </xf>
    <xf numFmtId="0" fontId="40" fillId="0" borderId="159" xfId="0" applyFont="1" applyBorder="1" applyAlignment="1" applyProtection="1">
      <alignment horizontal="center" vertical="center" wrapText="1"/>
      <protection locked="0"/>
    </xf>
    <xf numFmtId="14" fontId="39" fillId="24" borderId="151" xfId="51" applyNumberFormat="1" applyFont="1" applyFill="1" applyBorder="1" applyAlignment="1" applyProtection="1">
      <alignment horizontal="center" vertical="center" wrapText="1"/>
      <protection locked="0"/>
    </xf>
    <xf numFmtId="0" fontId="40" fillId="0" borderId="160" xfId="0" applyFont="1" applyBorder="1" applyAlignment="1" applyProtection="1">
      <alignment horizontal="center" vertical="center" wrapText="1"/>
      <protection locked="0"/>
    </xf>
    <xf numFmtId="0" fontId="39" fillId="24" borderId="161" xfId="60" applyFont="1" applyFill="1" applyBorder="1" applyAlignment="1" applyProtection="1">
      <alignment horizontal="center" vertical="center" wrapText="1"/>
      <protection hidden="1" locked="0"/>
    </xf>
    <xf numFmtId="9" fontId="39" fillId="0" borderId="161" xfId="65" applyFont="1" applyBorder="1" applyAlignment="1" applyProtection="1">
      <alignment horizontal="center" vertical="center" wrapText="1"/>
      <protection locked="0"/>
    </xf>
    <xf numFmtId="0" fontId="40" fillId="0" borderId="161" xfId="0" applyFont="1" applyBorder="1" applyAlignment="1" applyProtection="1">
      <alignment horizontal="center" vertical="center" wrapText="1"/>
      <protection locked="0"/>
    </xf>
    <xf numFmtId="14" fontId="39" fillId="24" borderId="152" xfId="51" applyNumberFormat="1" applyFont="1" applyFill="1" applyBorder="1" applyAlignment="1" applyProtection="1">
      <alignment horizontal="center" vertical="center" wrapText="1"/>
      <protection locked="0"/>
    </xf>
    <xf numFmtId="0" fontId="40" fillId="0" borderId="162" xfId="0" applyFont="1" applyBorder="1" applyAlignment="1" applyProtection="1">
      <alignment horizontal="center" vertical="center" wrapText="1"/>
      <protection locked="0"/>
    </xf>
    <xf numFmtId="1" fontId="39" fillId="24" borderId="151" xfId="48" applyNumberFormat="1" applyFont="1" applyFill="1" applyBorder="1" applyAlignment="1" applyProtection="1">
      <alignment horizontal="center" vertical="center" wrapText="1"/>
      <protection hidden="1" locked="0"/>
    </xf>
    <xf numFmtId="1" fontId="39" fillId="24" borderId="40" xfId="60" applyNumberFormat="1" applyFont="1" applyFill="1" applyBorder="1" applyAlignment="1" applyProtection="1">
      <alignment horizontal="center" vertical="center" wrapText="1"/>
      <protection hidden="1" locked="0"/>
    </xf>
    <xf numFmtId="0" fontId="40" fillId="0" borderId="67" xfId="0" applyFont="1" applyFill="1" applyBorder="1" applyAlignment="1" applyProtection="1">
      <alignment horizontal="center" vertical="center" wrapText="1"/>
      <protection locked="0"/>
    </xf>
    <xf numFmtId="0" fontId="40" fillId="0" borderId="163" xfId="0" applyFont="1" applyBorder="1" applyAlignment="1" applyProtection="1">
      <alignment horizontal="center" vertical="center" wrapText="1"/>
      <protection locked="0"/>
    </xf>
    <xf numFmtId="1" fontId="39" fillId="24" borderId="153" xfId="48" applyNumberFormat="1" applyFont="1" applyFill="1" applyBorder="1" applyAlignment="1" applyProtection="1">
      <alignment horizontal="center" vertical="center" wrapText="1"/>
      <protection hidden="1" locked="0"/>
    </xf>
    <xf numFmtId="0" fontId="39" fillId="24" borderId="164" xfId="60" applyFont="1" applyFill="1" applyBorder="1" applyAlignment="1" applyProtection="1">
      <alignment horizontal="center" vertical="center" wrapText="1"/>
      <protection hidden="1" locked="0"/>
    </xf>
    <xf numFmtId="0" fontId="39" fillId="24" borderId="165" xfId="60" applyFont="1" applyFill="1" applyBorder="1" applyAlignment="1" applyProtection="1">
      <alignment horizontal="center" vertical="center" wrapText="1"/>
      <protection hidden="1" locked="0"/>
    </xf>
    <xf numFmtId="9" fontId="39" fillId="0" borderId="165" xfId="65" applyFont="1" applyBorder="1" applyAlignment="1" applyProtection="1">
      <alignment horizontal="center" vertical="center" wrapText="1"/>
      <protection locked="0"/>
    </xf>
    <xf numFmtId="0" fontId="40" fillId="0" borderId="165" xfId="0" applyFont="1" applyBorder="1" applyAlignment="1" applyProtection="1">
      <alignment horizontal="center" vertical="center" wrapText="1"/>
      <protection locked="0"/>
    </xf>
    <xf numFmtId="14" fontId="39" fillId="24" borderId="153" xfId="51" applyNumberFormat="1" applyFont="1" applyFill="1" applyBorder="1" applyAlignment="1" applyProtection="1">
      <alignment horizontal="center" vertical="center" wrapText="1"/>
      <protection locked="0"/>
    </xf>
    <xf numFmtId="1" fontId="39" fillId="24" borderId="22" xfId="60" applyNumberFormat="1" applyFont="1" applyFill="1" applyBorder="1" applyAlignment="1" applyProtection="1">
      <alignment horizontal="center" vertical="center" wrapText="1"/>
      <protection hidden="1" locked="0"/>
    </xf>
    <xf numFmtId="0" fontId="40" fillId="0" borderId="21" xfId="0" applyFont="1" applyBorder="1" applyAlignment="1" applyProtection="1">
      <alignment horizontal="center" vertical="center" wrapText="1"/>
      <protection locked="0"/>
    </xf>
    <xf numFmtId="1" fontId="39" fillId="24" borderId="21" xfId="48" applyNumberFormat="1" applyFont="1" applyFill="1" applyBorder="1" applyAlignment="1" applyProtection="1">
      <alignment horizontal="center" vertical="center" wrapText="1"/>
      <protection hidden="1" locked="0"/>
    </xf>
    <xf numFmtId="0" fontId="40" fillId="0" borderId="153" xfId="0" applyFont="1" applyBorder="1" applyAlignment="1" applyProtection="1">
      <alignment horizontal="center" vertical="center" wrapText="1"/>
      <protection locked="0"/>
    </xf>
    <xf numFmtId="0" fontId="40" fillId="17" borderId="45" xfId="0" applyFont="1" applyFill="1" applyBorder="1" applyAlignment="1" applyProtection="1">
      <alignment horizontal="center" vertical="center" wrapText="1"/>
      <protection locked="0"/>
    </xf>
    <xf numFmtId="0" fontId="41" fillId="17" borderId="56" xfId="0" applyFont="1" applyFill="1" applyBorder="1" applyAlignment="1" applyProtection="1">
      <alignment horizontal="center" vertical="center" wrapText="1"/>
      <protection locked="0"/>
    </xf>
    <xf numFmtId="0" fontId="41" fillId="17" borderId="47" xfId="0" applyFont="1" applyFill="1" applyBorder="1" applyAlignment="1" applyProtection="1">
      <alignment horizontal="center" vertical="center" wrapText="1"/>
      <protection locked="0"/>
    </xf>
    <xf numFmtId="1" fontId="41" fillId="17" borderId="47" xfId="0" applyNumberFormat="1" applyFont="1" applyFill="1" applyBorder="1" applyAlignment="1" applyProtection="1">
      <alignment horizontal="center" vertical="center" wrapText="1"/>
      <protection locked="0"/>
    </xf>
    <xf numFmtId="174" fontId="53" fillId="17" borderId="47" xfId="0" applyNumberFormat="1" applyFont="1" applyFill="1" applyBorder="1" applyAlignment="1" applyProtection="1">
      <alignment horizontal="center" vertical="center" wrapText="1"/>
      <protection locked="0"/>
    </xf>
    <xf numFmtId="174" fontId="53" fillId="17" borderId="62" xfId="0" applyNumberFormat="1" applyFont="1" applyFill="1" applyBorder="1" applyAlignment="1" applyProtection="1">
      <alignment horizontal="center" vertical="center" wrapText="1"/>
      <protection locked="0"/>
    </xf>
    <xf numFmtId="0" fontId="41" fillId="17" borderId="70" xfId="0" applyFont="1" applyFill="1" applyBorder="1" applyAlignment="1" applyProtection="1">
      <alignment horizontal="center" vertical="center" wrapText="1"/>
      <protection locked="0"/>
    </xf>
    <xf numFmtId="0" fontId="40" fillId="24" borderId="140" xfId="60" applyFont="1" applyFill="1" applyBorder="1" applyAlignment="1" applyProtection="1">
      <alignment horizontal="center" vertical="center" wrapText="1"/>
      <protection hidden="1" locked="0"/>
    </xf>
    <xf numFmtId="0" fontId="40" fillId="24" borderId="162" xfId="60" applyFont="1" applyFill="1" applyBorder="1" applyAlignment="1" applyProtection="1">
      <alignment horizontal="center" vertical="center" wrapText="1"/>
      <protection hidden="1" locked="0"/>
    </xf>
    <xf numFmtId="9" fontId="40" fillId="24" borderId="159" xfId="65" applyFont="1" applyFill="1" applyBorder="1" applyAlignment="1" applyProtection="1">
      <alignment horizontal="center" vertical="center" wrapText="1"/>
      <protection hidden="1" locked="0"/>
    </xf>
    <xf numFmtId="0" fontId="40" fillId="24" borderId="159" xfId="60" applyFont="1" applyFill="1" applyBorder="1" applyAlignment="1" applyProtection="1">
      <alignment horizontal="center" vertical="center" wrapText="1"/>
      <protection hidden="1" locked="0"/>
    </xf>
    <xf numFmtId="0" fontId="40" fillId="25" borderId="40" xfId="60" applyFont="1" applyFill="1" applyBorder="1" applyAlignment="1" applyProtection="1">
      <alignment horizontal="center" vertical="center" wrapText="1"/>
      <protection hidden="1" locked="0"/>
    </xf>
    <xf numFmtId="167" fontId="40" fillId="24" borderId="72" xfId="60" applyNumberFormat="1" applyFont="1" applyFill="1" applyBorder="1" applyAlignment="1" applyProtection="1">
      <alignment horizontal="center" vertical="center" wrapText="1"/>
      <protection hidden="1" locked="0"/>
    </xf>
    <xf numFmtId="167" fontId="40" fillId="24" borderId="74" xfId="60" applyNumberFormat="1" applyFont="1" applyFill="1" applyBorder="1" applyAlignment="1" applyProtection="1">
      <alignment horizontal="center" vertical="center" wrapText="1"/>
      <protection hidden="1" locked="0"/>
    </xf>
    <xf numFmtId="0" fontId="53" fillId="17" borderId="45" xfId="0" applyFont="1" applyFill="1" applyBorder="1" applyAlignment="1" applyProtection="1">
      <alignment vertical="center" wrapText="1"/>
      <protection locked="0"/>
    </xf>
    <xf numFmtId="0" fontId="53" fillId="17" borderId="15" xfId="0" applyFont="1" applyFill="1" applyBorder="1" applyAlignment="1" applyProtection="1">
      <alignment vertical="center" wrapText="1"/>
      <protection locked="0"/>
    </xf>
    <xf numFmtId="0" fontId="36" fillId="18" borderId="44" xfId="0" applyFont="1" applyFill="1" applyBorder="1" applyAlignment="1" applyProtection="1">
      <alignment horizontal="center" vertical="center" wrapText="1"/>
      <protection locked="0"/>
    </xf>
    <xf numFmtId="0" fontId="36" fillId="18" borderId="45" xfId="0" applyFont="1" applyFill="1" applyBorder="1" applyAlignment="1" applyProtection="1">
      <alignment horizontal="center" vertical="center" wrapText="1"/>
      <protection locked="0"/>
    </xf>
    <xf numFmtId="9" fontId="36" fillId="18" borderId="45" xfId="65" applyFont="1" applyFill="1" applyBorder="1" applyAlignment="1" applyProtection="1">
      <alignment horizontal="center" vertical="center" wrapText="1"/>
      <protection locked="0"/>
    </xf>
    <xf numFmtId="1" fontId="36" fillId="18" borderId="45" xfId="0" applyNumberFormat="1" applyFont="1" applyFill="1" applyBorder="1" applyAlignment="1" applyProtection="1">
      <alignment horizontal="center" vertical="center" wrapText="1"/>
      <protection locked="0"/>
    </xf>
    <xf numFmtId="167" fontId="34" fillId="18" borderId="45" xfId="0" applyNumberFormat="1" applyFont="1" applyFill="1" applyBorder="1" applyAlignment="1" applyProtection="1">
      <alignment horizontal="center" vertical="center" wrapText="1"/>
      <protection locked="0"/>
    </xf>
    <xf numFmtId="0" fontId="36" fillId="18" borderId="71" xfId="0" applyFont="1" applyFill="1" applyBorder="1" applyAlignment="1" applyProtection="1">
      <alignment horizontal="center" vertical="center" wrapText="1"/>
      <protection locked="0"/>
    </xf>
    <xf numFmtId="0" fontId="53" fillId="18" borderId="45" xfId="0" applyFont="1" applyFill="1" applyBorder="1" applyAlignment="1" applyProtection="1">
      <alignment vertical="center" wrapText="1"/>
      <protection locked="0"/>
    </xf>
    <xf numFmtId="0" fontId="30" fillId="10" borderId="14" xfId="0" applyFont="1" applyFill="1" applyBorder="1" applyAlignment="1" applyProtection="1">
      <alignment horizontal="center" vertical="center" wrapText="1"/>
      <protection locked="0"/>
    </xf>
    <xf numFmtId="0" fontId="35" fillId="10" borderId="15" xfId="0" applyFont="1" applyFill="1" applyBorder="1" applyAlignment="1" applyProtection="1">
      <alignment horizontal="center" vertical="center" wrapText="1"/>
      <protection locked="0"/>
    </xf>
    <xf numFmtId="0" fontId="30" fillId="10" borderId="15" xfId="0" applyFont="1" applyFill="1" applyBorder="1" applyAlignment="1" applyProtection="1">
      <alignment horizontal="center" vertical="center" wrapText="1"/>
      <protection locked="0"/>
    </xf>
    <xf numFmtId="1" fontId="30" fillId="10" borderId="15" xfId="48" applyNumberFormat="1" applyFont="1" applyFill="1" applyBorder="1" applyAlignment="1" applyProtection="1">
      <alignment horizontal="center" vertical="center" wrapText="1"/>
      <protection locked="0"/>
    </xf>
    <xf numFmtId="9" fontId="30" fillId="10" borderId="15" xfId="65" applyFont="1" applyFill="1" applyBorder="1" applyAlignment="1" applyProtection="1">
      <alignment horizontal="center" vertical="center" wrapText="1"/>
      <protection locked="0"/>
    </xf>
    <xf numFmtId="166" fontId="30" fillId="10" borderId="15" xfId="0" applyNumberFormat="1" applyFont="1" applyFill="1" applyBorder="1" applyAlignment="1" applyProtection="1">
      <alignment horizontal="center" vertical="center" wrapText="1"/>
      <protection locked="0"/>
    </xf>
    <xf numFmtId="1" fontId="30" fillId="10" borderId="15" xfId="0" applyNumberFormat="1" applyFont="1" applyFill="1" applyBorder="1" applyAlignment="1" applyProtection="1">
      <alignment horizontal="center" vertical="center" wrapText="1"/>
      <protection locked="0"/>
    </xf>
    <xf numFmtId="167" fontId="47" fillId="10" borderId="15" xfId="0" applyNumberFormat="1" applyFont="1" applyFill="1" applyBorder="1" applyAlignment="1" applyProtection="1">
      <alignment horizontal="center" vertical="center" wrapText="1"/>
      <protection locked="0"/>
    </xf>
    <xf numFmtId="0" fontId="30" fillId="10" borderId="71" xfId="0" applyFont="1" applyFill="1" applyBorder="1" applyAlignment="1" applyProtection="1">
      <alignment horizontal="center" vertical="center" wrapText="1"/>
      <protection locked="0"/>
    </xf>
    <xf numFmtId="0" fontId="48" fillId="10" borderId="44" xfId="0" applyFont="1" applyFill="1" applyBorder="1" applyAlignment="1" applyProtection="1">
      <alignment horizontal="center" vertical="center" wrapText="1"/>
      <protection locked="0"/>
    </xf>
    <xf numFmtId="0" fontId="48" fillId="10" borderId="45" xfId="0" applyFont="1" applyFill="1" applyBorder="1" applyAlignment="1" applyProtection="1">
      <alignment horizontal="center" vertical="center" wrapText="1"/>
      <protection locked="0"/>
    </xf>
    <xf numFmtId="0" fontId="48" fillId="10" borderId="45" xfId="0" applyFont="1" applyFill="1" applyBorder="1" applyAlignment="1" applyProtection="1">
      <alignment vertical="center" wrapText="1"/>
      <protection locked="0"/>
    </xf>
    <xf numFmtId="0" fontId="35" fillId="0" borderId="0" xfId="0" applyFont="1" applyAlignment="1" applyProtection="1">
      <alignment horizontal="center" vertical="center"/>
      <protection locked="0"/>
    </xf>
    <xf numFmtId="9" fontId="30" fillId="0" borderId="0" xfId="65" applyFont="1" applyAlignment="1" applyProtection="1">
      <alignment horizontal="center" vertical="center"/>
      <protection locked="0"/>
    </xf>
    <xf numFmtId="1" fontId="30" fillId="0" borderId="0" xfId="0" applyNumberFormat="1" applyFont="1" applyAlignment="1" applyProtection="1">
      <alignment horizontal="center" vertical="center"/>
      <protection locked="0"/>
    </xf>
    <xf numFmtId="0" fontId="48" fillId="0" borderId="0" xfId="0" applyFont="1" applyAlignment="1" applyProtection="1">
      <alignment/>
      <protection locked="0"/>
    </xf>
    <xf numFmtId="167" fontId="48" fillId="0" borderId="0" xfId="0" applyNumberFormat="1" applyFont="1" applyAlignment="1" applyProtection="1">
      <alignment horizontal="center" vertical="center"/>
      <protection locked="0"/>
    </xf>
    <xf numFmtId="0" fontId="30" fillId="19" borderId="0" xfId="0" applyFont="1" applyFill="1" applyAlignment="1" applyProtection="1">
      <alignment horizontal="center" vertical="center"/>
      <protection locked="0"/>
    </xf>
    <xf numFmtId="0" fontId="17" fillId="0" borderId="0" xfId="0" applyFont="1" applyAlignment="1">
      <alignment horizontal="center" vertical="center"/>
    </xf>
    <xf numFmtId="0" fontId="17" fillId="0" borderId="10" xfId="0" applyFont="1" applyBorder="1" applyAlignment="1">
      <alignment horizontal="center" vertical="center" wrapText="1"/>
    </xf>
    <xf numFmtId="1" fontId="17" fillId="0" borderId="0" xfId="48" applyNumberFormat="1" applyFont="1" applyBorder="1" applyAlignment="1">
      <alignment horizontal="center" vertical="center" wrapText="1"/>
    </xf>
    <xf numFmtId="9" fontId="17" fillId="0" borderId="0" xfId="0" applyNumberFormat="1" applyFont="1" applyBorder="1" applyAlignment="1">
      <alignment horizontal="center" vertical="center" wrapText="1"/>
    </xf>
    <xf numFmtId="166" fontId="17" fillId="0" borderId="0" xfId="0" applyNumberFormat="1" applyFont="1" applyBorder="1" applyAlignment="1">
      <alignment horizontal="center" vertical="center" wrapText="1"/>
    </xf>
    <xf numFmtId="1" fontId="17" fillId="0" borderId="0" xfId="0" applyNumberFormat="1" applyFont="1" applyBorder="1" applyAlignment="1">
      <alignment horizontal="center" vertical="center" wrapText="1"/>
    </xf>
    <xf numFmtId="165" fontId="17" fillId="0" borderId="0" xfId="0" applyNumberFormat="1" applyFont="1" applyBorder="1" applyAlignment="1">
      <alignment horizontal="center" vertical="center" wrapText="1"/>
    </xf>
    <xf numFmtId="0" fontId="17" fillId="0" borderId="11" xfId="0" applyFont="1" applyBorder="1" applyAlignment="1">
      <alignment horizontal="center" vertical="center" wrapText="1"/>
    </xf>
    <xf numFmtId="0" fontId="12" fillId="18" borderId="63" xfId="60" applyFont="1" applyFill="1" applyBorder="1" applyAlignment="1" applyProtection="1">
      <alignment horizontal="center" vertical="center" wrapText="1"/>
      <protection hidden="1"/>
    </xf>
    <xf numFmtId="0" fontId="12" fillId="18" borderId="84" xfId="60" applyFont="1" applyFill="1" applyBorder="1" applyAlignment="1" applyProtection="1">
      <alignment horizontal="center" vertical="center" wrapText="1"/>
      <protection hidden="1"/>
    </xf>
    <xf numFmtId="0" fontId="12" fillId="18" borderId="85" xfId="60" applyFont="1" applyFill="1" applyBorder="1" applyAlignment="1" applyProtection="1">
      <alignment horizontal="center" vertical="center" wrapText="1"/>
      <protection hidden="1"/>
    </xf>
    <xf numFmtId="0" fontId="12" fillId="18" borderId="166" xfId="60" applyFont="1" applyFill="1" applyBorder="1" applyAlignment="1" applyProtection="1">
      <alignment horizontal="center" vertical="center" wrapText="1"/>
      <protection hidden="1"/>
    </xf>
    <xf numFmtId="1" fontId="12" fillId="18" borderId="18" xfId="48" applyNumberFormat="1" applyFont="1" applyFill="1" applyBorder="1" applyAlignment="1" applyProtection="1">
      <alignment horizontal="center" vertical="center" wrapText="1"/>
      <protection hidden="1"/>
    </xf>
    <xf numFmtId="0" fontId="12" fillId="18" borderId="18" xfId="60" applyFont="1" applyFill="1" applyBorder="1" applyAlignment="1" applyProtection="1">
      <alignment horizontal="center" vertical="center" wrapText="1"/>
      <protection hidden="1"/>
    </xf>
    <xf numFmtId="0" fontId="12" fillId="18" borderId="99" xfId="60" applyFont="1" applyFill="1" applyBorder="1" applyAlignment="1" applyProtection="1">
      <alignment horizontal="center" vertical="center" wrapText="1"/>
      <protection hidden="1"/>
    </xf>
    <xf numFmtId="9" fontId="12" fillId="18" borderId="90" xfId="60" applyNumberFormat="1" applyFont="1" applyFill="1" applyBorder="1" applyAlignment="1" applyProtection="1">
      <alignment horizontal="center" vertical="center" wrapText="1"/>
      <protection hidden="1"/>
    </xf>
    <xf numFmtId="0" fontId="12" fillId="18" borderId="18" xfId="60" applyFont="1" applyFill="1" applyBorder="1" applyAlignment="1" applyProtection="1">
      <alignment horizontal="center" vertical="center" textRotation="90" wrapText="1"/>
      <protection hidden="1"/>
    </xf>
    <xf numFmtId="1" fontId="12" fillId="18" borderId="18" xfId="60" applyNumberFormat="1" applyFont="1" applyFill="1" applyBorder="1" applyAlignment="1" applyProtection="1">
      <alignment horizontal="center" vertical="center" wrapText="1"/>
      <protection hidden="1"/>
    </xf>
    <xf numFmtId="0" fontId="25" fillId="18" borderId="87" xfId="60" applyFont="1" applyFill="1" applyBorder="1" applyAlignment="1" applyProtection="1">
      <alignment horizontal="center" vertical="center" wrapText="1"/>
      <protection hidden="1"/>
    </xf>
    <xf numFmtId="0" fontId="17" fillId="0" borderId="63" xfId="0" applyFont="1" applyFill="1" applyBorder="1" applyAlignment="1">
      <alignment horizontal="center" vertical="center" wrapText="1"/>
    </xf>
    <xf numFmtId="0" fontId="17" fillId="0" borderId="142" xfId="0" applyFont="1" applyFill="1" applyBorder="1" applyAlignment="1">
      <alignment horizontal="center" vertical="center" wrapText="1"/>
    </xf>
    <xf numFmtId="1" fontId="11" fillId="0" borderId="105" xfId="48" applyNumberFormat="1" applyFont="1" applyFill="1" applyBorder="1" applyAlignment="1" applyProtection="1">
      <alignment horizontal="center" vertical="center" wrapText="1"/>
      <protection hidden="1"/>
    </xf>
    <xf numFmtId="0" fontId="17" fillId="0" borderId="100" xfId="0" applyFont="1" applyFill="1" applyBorder="1" applyAlignment="1">
      <alignment horizontal="center" vertical="center" wrapText="1"/>
    </xf>
    <xf numFmtId="0" fontId="17" fillId="0" borderId="91" xfId="0" applyFont="1" applyFill="1" applyBorder="1" applyAlignment="1">
      <alignment horizontal="center" vertical="center" wrapText="1"/>
    </xf>
    <xf numFmtId="9" fontId="11" fillId="0" borderId="90" xfId="65" applyFont="1" applyFill="1" applyBorder="1" applyAlignment="1">
      <alignment horizontal="center" vertical="center" wrapText="1"/>
    </xf>
    <xf numFmtId="0" fontId="17" fillId="0" borderId="91" xfId="0" applyFont="1" applyBorder="1" applyAlignment="1">
      <alignment horizontal="center" vertical="center" wrapText="1"/>
    </xf>
    <xf numFmtId="14" fontId="11" fillId="24" borderId="90" xfId="51" applyNumberFormat="1" applyFont="1" applyFill="1" applyBorder="1" applyAlignment="1">
      <alignment horizontal="center" vertical="center" wrapText="1"/>
    </xf>
    <xf numFmtId="14" fontId="11" fillId="24" borderId="18" xfId="51" applyNumberFormat="1" applyFont="1" applyFill="1" applyBorder="1" applyAlignment="1">
      <alignment horizontal="center" vertical="center" wrapText="1"/>
    </xf>
    <xf numFmtId="0" fontId="11" fillId="25" borderId="18" xfId="60" applyFont="1" applyFill="1" applyBorder="1" applyAlignment="1" applyProtection="1">
      <alignment horizontal="center" vertical="center" wrapText="1"/>
      <protection hidden="1"/>
    </xf>
    <xf numFmtId="1" fontId="11" fillId="24" borderId="18" xfId="60" applyNumberFormat="1" applyFont="1" applyFill="1" applyBorder="1" applyAlignment="1" applyProtection="1">
      <alignment horizontal="center" vertical="center" wrapText="1"/>
      <protection hidden="1"/>
    </xf>
    <xf numFmtId="167" fontId="11" fillId="24" borderId="88" xfId="60" applyNumberFormat="1" applyFont="1" applyFill="1" applyBorder="1" applyAlignment="1" applyProtection="1">
      <alignment horizontal="center" vertical="center" wrapText="1"/>
      <protection hidden="1"/>
    </xf>
    <xf numFmtId="0" fontId="11" fillId="24" borderId="45" xfId="60" applyFont="1" applyFill="1" applyBorder="1" applyAlignment="1" applyProtection="1">
      <alignment horizontal="center" vertical="center" wrapText="1"/>
      <protection hidden="1"/>
    </xf>
    <xf numFmtId="0" fontId="83" fillId="0" borderId="12" xfId="0" applyFont="1" applyFill="1" applyBorder="1" applyAlignment="1">
      <alignment vertical="center" wrapText="1"/>
    </xf>
    <xf numFmtId="0" fontId="17" fillId="0" borderId="105" xfId="0" applyFont="1" applyFill="1" applyBorder="1" applyAlignment="1">
      <alignment horizontal="center" vertical="center" wrapText="1"/>
    </xf>
    <xf numFmtId="0" fontId="17" fillId="0" borderId="12" xfId="0" applyFont="1" applyFill="1" applyBorder="1" applyAlignment="1">
      <alignment horizontal="left" vertical="center" wrapText="1"/>
    </xf>
    <xf numFmtId="0" fontId="17" fillId="0" borderId="12" xfId="0" applyFont="1" applyFill="1" applyBorder="1" applyAlignment="1">
      <alignment horizontal="center" vertical="center" wrapText="1"/>
    </xf>
    <xf numFmtId="9" fontId="11" fillId="0" borderId="84" xfId="65" applyFont="1" applyFill="1" applyBorder="1" applyAlignment="1">
      <alignment horizontal="center" vertical="center" wrapText="1"/>
    </xf>
    <xf numFmtId="0" fontId="17" fillId="0" borderId="12" xfId="0" applyFont="1" applyBorder="1" applyAlignment="1">
      <alignment horizontal="center" vertical="center" wrapText="1"/>
    </xf>
    <xf numFmtId="0" fontId="16" fillId="25" borderId="64" xfId="60" applyFont="1" applyFill="1" applyBorder="1" applyAlignment="1" applyProtection="1">
      <alignment horizontal="center" vertical="center" wrapText="1"/>
      <protection hidden="1"/>
    </xf>
    <xf numFmtId="0" fontId="17" fillId="0" borderId="125" xfId="45" applyFont="1" applyFill="1" applyBorder="1" applyAlignment="1">
      <alignment horizontal="center" vertical="center" wrapText="1"/>
      <protection/>
    </xf>
    <xf numFmtId="0" fontId="17" fillId="0" borderId="118" xfId="45" applyFont="1" applyFill="1" applyBorder="1" applyAlignment="1">
      <alignment horizontal="center" vertical="center" wrapText="1"/>
      <protection/>
    </xf>
    <xf numFmtId="1" fontId="11" fillId="0" borderId="105" xfId="48" applyNumberFormat="1" applyFont="1" applyFill="1" applyBorder="1" applyAlignment="1" applyProtection="1">
      <alignment horizontal="center" vertical="center" wrapText="1"/>
      <protection hidden="1"/>
    </xf>
    <xf numFmtId="0" fontId="17" fillId="0" borderId="119" xfId="45" applyFont="1" applyFill="1" applyBorder="1" applyAlignment="1">
      <alignment horizontal="center" vertical="center" wrapText="1"/>
      <protection/>
    </xf>
    <xf numFmtId="0" fontId="17" fillId="0" borderId="91" xfId="0" applyFont="1" applyFill="1" applyBorder="1" applyAlignment="1">
      <alignment horizontal="center" vertical="center" wrapText="1"/>
    </xf>
    <xf numFmtId="9" fontId="11" fillId="0" borderId="90" xfId="65" applyFont="1" applyFill="1" applyBorder="1" applyAlignment="1">
      <alignment horizontal="center" vertical="center" wrapText="1"/>
    </xf>
    <xf numFmtId="0" fontId="17" fillId="0" borderId="124" xfId="45" applyFont="1" applyBorder="1" applyAlignment="1">
      <alignment horizontal="center" vertical="center" wrapText="1"/>
      <protection/>
    </xf>
    <xf numFmtId="14" fontId="11" fillId="32" borderId="123" xfId="52" applyNumberFormat="1" applyFont="1" applyFill="1" applyBorder="1" applyAlignment="1" applyProtection="1">
      <alignment horizontal="center" vertical="center" wrapText="1"/>
      <protection/>
    </xf>
    <xf numFmtId="14" fontId="11" fillId="24" borderId="18" xfId="51" applyNumberFormat="1" applyFont="1" applyFill="1" applyBorder="1" applyAlignment="1">
      <alignment horizontal="center" vertical="center" wrapText="1"/>
    </xf>
    <xf numFmtId="0" fontId="11" fillId="33" borderId="120" xfId="61" applyFont="1" applyFill="1" applyBorder="1" applyAlignment="1" applyProtection="1">
      <alignment horizontal="center" vertical="center" wrapText="1"/>
      <protection hidden="1"/>
    </xf>
    <xf numFmtId="1" fontId="11" fillId="32" borderId="120" xfId="61" applyNumberFormat="1" applyFont="1" applyFill="1" applyBorder="1" applyAlignment="1" applyProtection="1">
      <alignment horizontal="center" vertical="center" wrapText="1"/>
      <protection hidden="1"/>
    </xf>
    <xf numFmtId="172" fontId="11" fillId="32" borderId="117" xfId="61" applyNumberFormat="1" applyFont="1" applyFill="1" applyBorder="1" applyAlignment="1" applyProtection="1">
      <alignment horizontal="center" vertical="center" wrapText="1"/>
      <protection hidden="1"/>
    </xf>
    <xf numFmtId="172" fontId="11" fillId="32" borderId="12" xfId="61" applyNumberFormat="1" applyFont="1" applyFill="1" applyBorder="1" applyAlignment="1" applyProtection="1">
      <alignment horizontal="center" vertical="center" wrapText="1"/>
      <protection hidden="1"/>
    </xf>
    <xf numFmtId="0" fontId="17" fillId="0" borderId="167" xfId="45" applyFont="1" applyFill="1" applyBorder="1" applyAlignment="1">
      <alignment horizontal="center" vertical="center" wrapText="1"/>
      <protection/>
    </xf>
    <xf numFmtId="14" fontId="11" fillId="32" borderId="120" xfId="52" applyNumberFormat="1" applyFont="1" applyFill="1" applyBorder="1" applyAlignment="1" applyProtection="1">
      <alignment horizontal="center" vertical="center" wrapText="1"/>
      <protection/>
    </xf>
    <xf numFmtId="0" fontId="17" fillId="0" borderId="17" xfId="45" applyFont="1" applyFill="1" applyBorder="1" applyAlignment="1">
      <alignment horizontal="center" vertical="center" wrapText="1"/>
      <protection/>
    </xf>
    <xf numFmtId="1" fontId="11" fillId="0" borderId="118" xfId="54" applyNumberFormat="1" applyFont="1" applyFill="1" applyBorder="1" applyAlignment="1" applyProtection="1">
      <alignment horizontal="center" vertical="center" wrapText="1"/>
      <protection hidden="1"/>
    </xf>
    <xf numFmtId="0" fontId="17" fillId="0" borderId="124" xfId="45" applyFont="1" applyFill="1" applyBorder="1" applyAlignment="1">
      <alignment horizontal="center" vertical="center" wrapText="1"/>
      <protection/>
    </xf>
    <xf numFmtId="9" fontId="11" fillId="0" borderId="123" xfId="67" applyFont="1" applyFill="1" applyBorder="1" applyAlignment="1" applyProtection="1">
      <alignment horizontal="center" vertical="center" wrapText="1"/>
      <protection/>
    </xf>
    <xf numFmtId="172" fontId="11" fillId="32" borderId="168" xfId="61" applyNumberFormat="1" applyFont="1" applyFill="1" applyBorder="1" applyAlignment="1" applyProtection="1">
      <alignment horizontal="center" vertical="center" wrapText="1"/>
      <protection hidden="1"/>
    </xf>
    <xf numFmtId="0" fontId="15" fillId="17" borderId="44" xfId="0" applyFont="1" applyFill="1" applyBorder="1" applyAlignment="1">
      <alignment horizontal="center" vertical="center" wrapText="1"/>
    </xf>
    <xf numFmtId="0" fontId="15" fillId="17" borderId="45" xfId="0" applyFont="1" applyFill="1" applyBorder="1" applyAlignment="1">
      <alignment horizontal="center" vertical="center" wrapText="1"/>
    </xf>
    <xf numFmtId="10" fontId="15" fillId="17" borderId="45" xfId="0" applyNumberFormat="1" applyFont="1" applyFill="1" applyBorder="1" applyAlignment="1">
      <alignment horizontal="center" vertical="center" wrapText="1"/>
    </xf>
    <xf numFmtId="1" fontId="10" fillId="39" borderId="12" xfId="61" applyNumberFormat="1" applyFont="1" applyFill="1" applyBorder="1" applyAlignment="1" applyProtection="1">
      <alignment horizontal="center" vertical="center" wrapText="1"/>
      <protection hidden="1"/>
    </xf>
    <xf numFmtId="167" fontId="15" fillId="17" borderId="0" xfId="0" applyNumberFormat="1" applyFont="1" applyFill="1" applyAlignment="1">
      <alignment horizontal="center" vertical="center" wrapText="1"/>
    </xf>
    <xf numFmtId="0" fontId="17" fillId="0" borderId="63" xfId="0" applyFont="1" applyFill="1" applyBorder="1" applyAlignment="1">
      <alignment horizontal="center" vertical="center" wrapText="1"/>
    </xf>
    <xf numFmtId="0" fontId="17" fillId="0" borderId="142" xfId="0" applyFont="1" applyBorder="1" applyAlignment="1">
      <alignment horizontal="center" vertical="center" wrapText="1"/>
    </xf>
    <xf numFmtId="1" fontId="11" fillId="24" borderId="105" xfId="48" applyNumberFormat="1" applyFont="1" applyFill="1" applyBorder="1" applyAlignment="1" applyProtection="1">
      <alignment horizontal="center" vertical="center" wrapText="1"/>
      <protection hidden="1"/>
    </xf>
    <xf numFmtId="0" fontId="17" fillId="0" borderId="100" xfId="0" applyFont="1" applyBorder="1" applyAlignment="1">
      <alignment horizontal="center" vertical="center" wrapText="1"/>
    </xf>
    <xf numFmtId="9" fontId="11" fillId="0" borderId="90" xfId="65" applyFont="1" applyBorder="1" applyAlignment="1">
      <alignment horizontal="center" vertical="center" wrapText="1"/>
    </xf>
    <xf numFmtId="0" fontId="11" fillId="24" borderId="88" xfId="60" applyFont="1" applyFill="1" applyBorder="1" applyAlignment="1" applyProtection="1">
      <alignment horizontal="center" vertical="center" wrapText="1"/>
      <protection hidden="1"/>
    </xf>
    <xf numFmtId="9" fontId="15" fillId="17" borderId="45" xfId="0" applyNumberFormat="1" applyFont="1" applyFill="1" applyBorder="1" applyAlignment="1">
      <alignment horizontal="center" vertical="center" wrapText="1"/>
    </xf>
    <xf numFmtId="1" fontId="15" fillId="17" borderId="45" xfId="0" applyNumberFormat="1" applyFont="1" applyFill="1" applyBorder="1" applyAlignment="1">
      <alignment horizontal="center" vertical="center" wrapText="1"/>
    </xf>
    <xf numFmtId="174" fontId="15" fillId="17" borderId="45" xfId="0" applyNumberFormat="1" applyFont="1" applyFill="1" applyBorder="1" applyAlignment="1">
      <alignment horizontal="center" vertical="center" wrapText="1"/>
    </xf>
    <xf numFmtId="0" fontId="16" fillId="24" borderId="64" xfId="60" applyFont="1" applyFill="1" applyBorder="1" applyAlignment="1" applyProtection="1">
      <alignment horizontal="center" vertical="center" wrapText="1"/>
      <protection hidden="1"/>
    </xf>
    <xf numFmtId="9" fontId="15" fillId="17" borderId="45" xfId="65" applyFont="1" applyFill="1" applyBorder="1" applyAlignment="1">
      <alignment horizontal="center" vertical="center" wrapText="1"/>
    </xf>
    <xf numFmtId="167" fontId="15" fillId="17" borderId="45" xfId="0" applyNumberFormat="1" applyFont="1" applyFill="1" applyBorder="1" applyAlignment="1">
      <alignment horizontal="center" vertical="center" wrapText="1"/>
    </xf>
    <xf numFmtId="0" fontId="12" fillId="18" borderId="45" xfId="0" applyFont="1" applyFill="1" applyBorder="1" applyAlignment="1">
      <alignment vertical="center" wrapText="1"/>
    </xf>
    <xf numFmtId="1" fontId="12" fillId="18" borderId="15" xfId="0" applyNumberFormat="1" applyFont="1" applyFill="1" applyBorder="1" applyAlignment="1">
      <alignment horizontal="center" vertical="center" wrapText="1"/>
    </xf>
    <xf numFmtId="0" fontId="17" fillId="10" borderId="14" xfId="0" applyFont="1" applyFill="1" applyBorder="1" applyAlignment="1">
      <alignment horizontal="center" vertical="center" wrapText="1"/>
    </xf>
    <xf numFmtId="0" fontId="15" fillId="10" borderId="15" xfId="0" applyFont="1" applyFill="1" applyBorder="1" applyAlignment="1">
      <alignment horizontal="center" vertical="center" wrapText="1"/>
    </xf>
    <xf numFmtId="1" fontId="17" fillId="10" borderId="15" xfId="48" applyNumberFormat="1" applyFont="1" applyFill="1" applyBorder="1" applyAlignment="1">
      <alignment horizontal="center" vertical="center" wrapText="1"/>
    </xf>
    <xf numFmtId="9" fontId="17" fillId="10" borderId="15" xfId="0" applyNumberFormat="1" applyFont="1" applyFill="1" applyBorder="1" applyAlignment="1">
      <alignment horizontal="center" vertical="center" wrapText="1"/>
    </xf>
    <xf numFmtId="166" fontId="17" fillId="10" borderId="15" xfId="0" applyNumberFormat="1" applyFont="1" applyFill="1" applyBorder="1" applyAlignment="1">
      <alignment horizontal="center" vertical="center" wrapText="1"/>
    </xf>
    <xf numFmtId="1" fontId="17" fillId="10" borderId="15" xfId="0" applyNumberFormat="1" applyFont="1" applyFill="1" applyBorder="1" applyAlignment="1">
      <alignment horizontal="center" vertical="center" wrapText="1"/>
    </xf>
    <xf numFmtId="165" fontId="84" fillId="10" borderId="15" xfId="0" applyNumberFormat="1" applyFont="1" applyFill="1" applyBorder="1" applyAlignment="1">
      <alignment horizontal="center" vertical="center" wrapText="1"/>
    </xf>
    <xf numFmtId="165" fontId="73" fillId="10" borderId="15" xfId="0" applyNumberFormat="1" applyFont="1" applyFill="1" applyBorder="1" applyAlignment="1">
      <alignment horizontal="center" vertical="center" wrapText="1"/>
    </xf>
    <xf numFmtId="0" fontId="15" fillId="0" borderId="0" xfId="0" applyFont="1" applyAlignment="1">
      <alignment horizontal="center" vertical="center"/>
    </xf>
    <xf numFmtId="1" fontId="17" fillId="0" borderId="0" xfId="0" applyNumberFormat="1" applyFont="1" applyAlignment="1">
      <alignment horizontal="center" vertical="center"/>
    </xf>
    <xf numFmtId="0" fontId="0" fillId="0" borderId="0" xfId="0" applyFont="1" applyFill="1" applyBorder="1" applyAlignment="1" applyProtection="1">
      <alignment horizontal="center" vertical="center"/>
      <protection locked="0"/>
    </xf>
    <xf numFmtId="9" fontId="0" fillId="0" borderId="0" xfId="65"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1" fontId="8" fillId="0" borderId="0" xfId="48" applyNumberFormat="1" applyFont="1" applyFill="1" applyBorder="1" applyAlignment="1" applyProtection="1">
      <alignment horizontal="center" vertical="center" wrapText="1"/>
      <protection locked="0"/>
    </xf>
    <xf numFmtId="9" fontId="8" fillId="0" borderId="0" xfId="0" applyNumberFormat="1" applyFont="1" applyFill="1" applyBorder="1" applyAlignment="1" applyProtection="1">
      <alignment horizontal="center" vertical="center" wrapText="1"/>
      <protection locked="0"/>
    </xf>
    <xf numFmtId="166" fontId="8" fillId="0" borderId="0" xfId="0" applyNumberFormat="1" applyFont="1" applyFill="1" applyBorder="1" applyAlignment="1" applyProtection="1">
      <alignment horizontal="center" vertical="center" wrapText="1"/>
      <protection locked="0"/>
    </xf>
    <xf numFmtId="1" fontId="8" fillId="0" borderId="0" xfId="0" applyNumberFormat="1" applyFont="1" applyFill="1" applyBorder="1" applyAlignment="1" applyProtection="1">
      <alignment horizontal="center" vertical="center" wrapText="1"/>
      <protection locked="0"/>
    </xf>
    <xf numFmtId="167" fontId="8" fillId="0" borderId="0" xfId="55" applyNumberFormat="1" applyFont="1" applyFill="1" applyBorder="1" applyAlignment="1" applyProtection="1">
      <alignment horizontal="center" vertical="center" wrapText="1"/>
      <protection locked="0"/>
    </xf>
    <xf numFmtId="0" fontId="30" fillId="0" borderId="0" xfId="0" applyFont="1" applyFill="1" applyBorder="1" applyAlignment="1" applyProtection="1">
      <alignment/>
      <protection locked="0"/>
    </xf>
    <xf numFmtId="9" fontId="8" fillId="0" borderId="0" xfId="65" applyFont="1" applyFill="1" applyBorder="1" applyAlignment="1" applyProtection="1">
      <alignment horizontal="center" vertical="center" wrapText="1"/>
      <protection locked="0"/>
    </xf>
    <xf numFmtId="0" fontId="12" fillId="40" borderId="63" xfId="60" applyFont="1" applyFill="1" applyBorder="1" applyAlignment="1" applyProtection="1">
      <alignment horizontal="center" vertical="center" wrapText="1"/>
      <protection hidden="1" locked="0"/>
    </xf>
    <xf numFmtId="0" fontId="12" fillId="40" borderId="84" xfId="60" applyFont="1" applyFill="1" applyBorder="1" applyAlignment="1" applyProtection="1">
      <alignment horizontal="center" vertical="center" wrapText="1"/>
      <protection hidden="1" locked="0"/>
    </xf>
    <xf numFmtId="0" fontId="12" fillId="40" borderId="64" xfId="60" applyFont="1" applyFill="1" applyBorder="1" applyAlignment="1" applyProtection="1">
      <alignment horizontal="center" vertical="center" wrapText="1"/>
      <protection hidden="1" locked="0"/>
    </xf>
    <xf numFmtId="0" fontId="12" fillId="40" borderId="90" xfId="60" applyFont="1" applyFill="1" applyBorder="1" applyAlignment="1" applyProtection="1">
      <alignment horizontal="center" vertical="center" wrapText="1"/>
      <protection hidden="1" locked="0"/>
    </xf>
    <xf numFmtId="1" fontId="12" fillId="40" borderId="18" xfId="48" applyNumberFormat="1" applyFont="1" applyFill="1" applyBorder="1" applyAlignment="1" applyProtection="1">
      <alignment horizontal="center" vertical="center" wrapText="1"/>
      <protection hidden="1" locked="0"/>
    </xf>
    <xf numFmtId="0" fontId="12" fillId="40" borderId="18" xfId="60" applyFont="1" applyFill="1" applyBorder="1" applyAlignment="1" applyProtection="1">
      <alignment horizontal="center" vertical="center" wrapText="1"/>
      <protection hidden="1" locked="0"/>
    </xf>
    <xf numFmtId="9" fontId="12" fillId="40" borderId="18" xfId="60" applyNumberFormat="1" applyFont="1" applyFill="1" applyBorder="1" applyAlignment="1" applyProtection="1">
      <alignment horizontal="center" vertical="center" wrapText="1"/>
      <protection hidden="1" locked="0"/>
    </xf>
    <xf numFmtId="0" fontId="12" fillId="40" borderId="18" xfId="60" applyFont="1" applyFill="1" applyBorder="1" applyAlignment="1" applyProtection="1">
      <alignment horizontal="center" vertical="center" textRotation="90" wrapText="1"/>
      <protection hidden="1" locked="0"/>
    </xf>
    <xf numFmtId="1" fontId="12" fillId="40" borderId="18" xfId="60" applyNumberFormat="1" applyFont="1" applyFill="1" applyBorder="1" applyAlignment="1" applyProtection="1">
      <alignment horizontal="center" vertical="center" wrapText="1"/>
      <protection hidden="1" locked="0"/>
    </xf>
    <xf numFmtId="167" fontId="12" fillId="40" borderId="18" xfId="55" applyNumberFormat="1" applyFont="1" applyFill="1" applyBorder="1" applyAlignment="1" applyProtection="1">
      <alignment horizontal="center" vertical="center" wrapText="1"/>
      <protection hidden="1" locked="0"/>
    </xf>
    <xf numFmtId="167" fontId="12" fillId="40" borderId="87" xfId="55" applyNumberFormat="1" applyFont="1" applyFill="1" applyBorder="1" applyAlignment="1" applyProtection="1">
      <alignment horizontal="center" vertical="center" wrapText="1"/>
      <protection hidden="1" locked="0"/>
    </xf>
    <xf numFmtId="0" fontId="12" fillId="40" borderId="99" xfId="60" applyFont="1" applyFill="1" applyBorder="1" applyAlignment="1" applyProtection="1">
      <alignment horizontal="center" vertical="center" wrapText="1"/>
      <protection hidden="1" locked="0"/>
    </xf>
    <xf numFmtId="0" fontId="26" fillId="41" borderId="64" xfId="60" applyFont="1" applyFill="1" applyBorder="1" applyAlignment="1" applyProtection="1">
      <alignment horizontal="center" vertical="center" wrapText="1"/>
      <protection hidden="1" locked="0"/>
    </xf>
    <xf numFmtId="9" fontId="26" fillId="41" borderId="64" xfId="65" applyFont="1" applyFill="1" applyBorder="1" applyAlignment="1" applyProtection="1">
      <alignment horizontal="center" vertical="center" wrapText="1"/>
      <protection hidden="1" locked="0"/>
    </xf>
    <xf numFmtId="0" fontId="14" fillId="0" borderId="0" xfId="0" applyFont="1" applyFill="1" applyBorder="1" applyAlignment="1" applyProtection="1">
      <alignment horizontal="center" vertical="center" wrapText="1"/>
      <protection locked="0"/>
    </xf>
    <xf numFmtId="0" fontId="11" fillId="0" borderId="12" xfId="60" applyFont="1" applyFill="1" applyBorder="1" applyAlignment="1" applyProtection="1">
      <alignment horizontal="center" vertical="center" wrapText="1"/>
      <protection hidden="1" locked="0"/>
    </xf>
    <xf numFmtId="0" fontId="11" fillId="38" borderId="12" xfId="60" applyFont="1" applyFill="1" applyBorder="1" applyAlignment="1" applyProtection="1">
      <alignment horizontal="center" vertical="center" wrapText="1"/>
      <protection hidden="1" locked="0"/>
    </xf>
    <xf numFmtId="1" fontId="17" fillId="24" borderId="12" xfId="48" applyNumberFormat="1" applyFont="1" applyFill="1" applyBorder="1" applyAlignment="1" applyProtection="1">
      <alignment horizontal="center" vertical="center" wrapText="1"/>
      <protection hidden="1" locked="0"/>
    </xf>
    <xf numFmtId="0" fontId="17" fillId="24" borderId="12" xfId="60" applyFont="1" applyFill="1" applyBorder="1" applyAlignment="1" applyProtection="1">
      <alignment horizontal="center" vertical="center" wrapText="1"/>
      <protection hidden="1" locked="0"/>
    </xf>
    <xf numFmtId="9" fontId="12" fillId="17" borderId="12" xfId="60" applyNumberFormat="1" applyFont="1" applyFill="1" applyBorder="1" applyAlignment="1" applyProtection="1">
      <alignment horizontal="center" vertical="center" wrapText="1"/>
      <protection hidden="1" locked="0"/>
    </xf>
    <xf numFmtId="0" fontId="12" fillId="0" borderId="12" xfId="60" applyFont="1" applyFill="1" applyBorder="1" applyAlignment="1" applyProtection="1">
      <alignment horizontal="center" vertical="center" wrapText="1"/>
      <protection hidden="1" locked="0"/>
    </xf>
    <xf numFmtId="14" fontId="17" fillId="24" borderId="12" xfId="60" applyNumberFormat="1" applyFont="1" applyFill="1" applyBorder="1" applyAlignment="1" applyProtection="1">
      <alignment horizontal="center" vertical="center" wrapText="1"/>
      <protection hidden="1" locked="0"/>
    </xf>
    <xf numFmtId="0" fontId="12" fillId="24" borderId="12" xfId="60" applyFont="1" applyFill="1" applyBorder="1" applyAlignment="1" applyProtection="1">
      <alignment horizontal="center" vertical="center" wrapText="1"/>
      <protection hidden="1" locked="0"/>
    </xf>
    <xf numFmtId="0" fontId="17" fillId="42" borderId="12" xfId="0" applyFont="1" applyFill="1" applyBorder="1" applyAlignment="1" applyProtection="1">
      <alignment horizontal="center" vertical="center" wrapText="1"/>
      <protection locked="0"/>
    </xf>
    <xf numFmtId="1" fontId="11" fillId="0" borderId="12" xfId="60" applyNumberFormat="1" applyFont="1" applyFill="1" applyBorder="1" applyAlignment="1" applyProtection="1">
      <alignment horizontal="center" vertical="center" wrapText="1"/>
      <protection hidden="1" locked="0"/>
    </xf>
    <xf numFmtId="167" fontId="11" fillId="0" borderId="12" xfId="55" applyNumberFormat="1" applyFont="1" applyFill="1" applyBorder="1" applyAlignment="1" applyProtection="1">
      <alignment horizontal="center" vertical="center" wrapText="1"/>
      <protection hidden="1" locked="0"/>
    </xf>
    <xf numFmtId="0" fontId="19" fillId="0" borderId="12" xfId="60" applyFont="1" applyFill="1" applyBorder="1" applyAlignment="1" applyProtection="1">
      <alignment horizontal="center" vertical="center" wrapText="1"/>
      <protection hidden="1" locked="0"/>
    </xf>
    <xf numFmtId="0" fontId="42" fillId="26" borderId="12" xfId="60" applyFont="1" applyFill="1" applyBorder="1" applyAlignment="1" applyProtection="1">
      <alignment horizontal="center" vertical="center" wrapText="1"/>
      <protection hidden="1" locked="0"/>
    </xf>
    <xf numFmtId="9" fontId="42" fillId="26" borderId="12" xfId="65" applyFont="1" applyFill="1" applyBorder="1" applyAlignment="1" applyProtection="1">
      <alignment horizontal="center" vertical="center" wrapText="1"/>
      <protection hidden="1" locked="0"/>
    </xf>
    <xf numFmtId="0" fontId="26" fillId="26" borderId="12" xfId="60" applyFont="1" applyFill="1" applyBorder="1" applyAlignment="1" applyProtection="1">
      <alignment horizontal="center" vertical="center" wrapText="1"/>
      <protection hidden="1" locked="0"/>
    </xf>
    <xf numFmtId="10" fontId="11" fillId="38" borderId="12" xfId="60" applyNumberFormat="1" applyFont="1" applyFill="1" applyBorder="1" applyAlignment="1" applyProtection="1">
      <alignment horizontal="center" vertical="center" wrapText="1"/>
      <protection hidden="1" locked="0"/>
    </xf>
    <xf numFmtId="14" fontId="11" fillId="0" borderId="12" xfId="51" applyNumberFormat="1" applyFont="1" applyFill="1" applyBorder="1" applyAlignment="1" applyProtection="1">
      <alignment horizontal="center" vertical="center" wrapText="1"/>
      <protection locked="0"/>
    </xf>
    <xf numFmtId="1" fontId="17" fillId="42" borderId="12" xfId="65" applyNumberFormat="1" applyFont="1" applyFill="1" applyBorder="1" applyAlignment="1" applyProtection="1">
      <alignment horizontal="center" vertical="center" wrapText="1"/>
      <protection locked="0"/>
    </xf>
    <xf numFmtId="1" fontId="17" fillId="0" borderId="12" xfId="48" applyNumberFormat="1" applyFont="1" applyFill="1" applyBorder="1" applyAlignment="1" applyProtection="1">
      <alignment horizontal="center" vertical="center" wrapText="1"/>
      <protection locked="0"/>
    </xf>
    <xf numFmtId="167" fontId="11" fillId="38" borderId="12" xfId="55" applyNumberFormat="1" applyFont="1" applyFill="1" applyBorder="1" applyAlignment="1" applyProtection="1">
      <alignment horizontal="center" vertical="center" wrapText="1"/>
      <protection hidden="1" locked="0"/>
    </xf>
    <xf numFmtId="44" fontId="17" fillId="38" borderId="12" xfId="55" applyFont="1" applyFill="1" applyBorder="1" applyAlignment="1" applyProtection="1">
      <alignment horizontal="center" vertical="center" wrapText="1"/>
      <protection hidden="1" locked="0"/>
    </xf>
    <xf numFmtId="0" fontId="42" fillId="41" borderId="12" xfId="0" applyFont="1" applyFill="1" applyBorder="1" applyAlignment="1" applyProtection="1">
      <alignment horizontal="center" vertical="center" wrapText="1"/>
      <protection locked="0"/>
    </xf>
    <xf numFmtId="9" fontId="42" fillId="41" borderId="12" xfId="65" applyFont="1" applyFill="1" applyBorder="1" applyAlignment="1" applyProtection="1">
      <alignment horizontal="center" vertical="center" wrapText="1"/>
      <protection locked="0"/>
    </xf>
    <xf numFmtId="0" fontId="18" fillId="38" borderId="0" xfId="0" applyFont="1" applyFill="1" applyBorder="1" applyAlignment="1" applyProtection="1">
      <alignment horizontal="center" vertical="center" wrapText="1"/>
      <protection locked="0"/>
    </xf>
    <xf numFmtId="0" fontId="43" fillId="41" borderId="12" xfId="0" applyFont="1" applyFill="1" applyBorder="1" applyAlignment="1" applyProtection="1">
      <alignment horizontal="center" vertical="center" wrapText="1"/>
      <protection locked="0"/>
    </xf>
    <xf numFmtId="0" fontId="42" fillId="41" borderId="19" xfId="0" applyFont="1" applyFill="1" applyBorder="1" applyAlignment="1" applyProtection="1">
      <alignment horizontal="center" vertical="center" wrapText="1"/>
      <protection locked="0"/>
    </xf>
    <xf numFmtId="9" fontId="42" fillId="41" borderId="19" xfId="65" applyFont="1" applyFill="1" applyBorder="1" applyAlignment="1" applyProtection="1">
      <alignment horizontal="center" vertical="center" wrapText="1"/>
      <protection locked="0"/>
    </xf>
    <xf numFmtId="0" fontId="15" fillId="43" borderId="45" xfId="0" applyFont="1" applyFill="1" applyBorder="1" applyAlignment="1" applyProtection="1">
      <alignment horizontal="center" vertical="center" wrapText="1"/>
      <protection locked="0"/>
    </xf>
    <xf numFmtId="9" fontId="15" fillId="43" borderId="45" xfId="0" applyNumberFormat="1" applyFont="1" applyFill="1" applyBorder="1" applyAlignment="1" applyProtection="1">
      <alignment horizontal="center" vertical="center" wrapText="1"/>
      <protection locked="0"/>
    </xf>
    <xf numFmtId="1" fontId="15" fillId="43" borderId="45" xfId="0" applyNumberFormat="1" applyFont="1" applyFill="1" applyBorder="1" applyAlignment="1" applyProtection="1">
      <alignment horizontal="center" vertical="center" wrapText="1"/>
      <protection locked="0"/>
    </xf>
    <xf numFmtId="167" fontId="15" fillId="43" borderId="45" xfId="55" applyNumberFormat="1" applyFont="1" applyFill="1" applyBorder="1" applyAlignment="1" applyProtection="1">
      <alignment horizontal="center" vertical="center" wrapText="1"/>
      <protection locked="0"/>
    </xf>
    <xf numFmtId="0" fontId="13" fillId="43" borderId="96" xfId="0" applyFont="1" applyFill="1" applyBorder="1" applyAlignment="1" applyProtection="1">
      <alignment horizontal="center" vertical="center" wrapText="1"/>
      <protection locked="0"/>
    </xf>
    <xf numFmtId="9" fontId="13" fillId="43" borderId="97" xfId="65" applyFont="1" applyFill="1" applyBorder="1" applyAlignment="1" applyProtection="1">
      <alignment horizontal="center" vertical="center" wrapText="1"/>
      <protection locked="0"/>
    </xf>
    <xf numFmtId="0" fontId="13" fillId="43" borderId="97"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2" fillId="40" borderId="45" xfId="0" applyFont="1" applyFill="1" applyBorder="1" applyAlignment="1" applyProtection="1">
      <alignment vertical="center" wrapText="1"/>
      <protection locked="0"/>
    </xf>
    <xf numFmtId="0" fontId="12" fillId="40" borderId="15" xfId="0" applyFont="1" applyFill="1" applyBorder="1" applyAlignment="1" applyProtection="1">
      <alignment horizontal="center" vertical="center" wrapText="1"/>
      <protection locked="0"/>
    </xf>
    <xf numFmtId="9" fontId="12" fillId="40" borderId="15" xfId="65" applyFont="1" applyFill="1" applyBorder="1" applyAlignment="1" applyProtection="1">
      <alignment horizontal="center" vertical="center" wrapText="1"/>
      <protection locked="0"/>
    </xf>
    <xf numFmtId="1" fontId="12" fillId="40" borderId="15" xfId="0" applyNumberFormat="1" applyFont="1" applyFill="1" applyBorder="1" applyAlignment="1" applyProtection="1">
      <alignment horizontal="center" vertical="center" wrapText="1"/>
      <protection locked="0"/>
    </xf>
    <xf numFmtId="167" fontId="12" fillId="40" borderId="15" xfId="0" applyNumberFormat="1" applyFont="1" applyFill="1" applyBorder="1" applyAlignment="1" applyProtection="1">
      <alignment horizontal="center" vertical="center" wrapText="1"/>
      <protection locked="0"/>
    </xf>
    <xf numFmtId="0" fontId="13" fillId="40" borderId="96" xfId="0" applyFont="1" applyFill="1" applyBorder="1" applyAlignment="1" applyProtection="1">
      <alignment horizontal="center" vertical="center" wrapText="1"/>
      <protection locked="0"/>
    </xf>
    <xf numFmtId="9" fontId="13" fillId="40" borderId="97" xfId="65" applyFont="1" applyFill="1" applyBorder="1" applyAlignment="1" applyProtection="1">
      <alignment horizontal="center" vertical="center" wrapText="1"/>
      <protection locked="0"/>
    </xf>
    <xf numFmtId="0" fontId="13" fillId="40" borderId="97" xfId="0" applyFont="1" applyFill="1" applyBorder="1" applyAlignment="1" applyProtection="1">
      <alignment horizontal="center" vertical="center" wrapText="1"/>
      <protection locked="0"/>
    </xf>
    <xf numFmtId="0" fontId="17" fillId="0" borderId="64" xfId="0" applyFont="1" applyFill="1" applyBorder="1" applyAlignment="1" applyProtection="1">
      <alignment horizontal="center" vertical="center" wrapText="1"/>
      <protection locked="0"/>
    </xf>
    <xf numFmtId="0" fontId="17" fillId="0" borderId="105" xfId="0" applyFont="1" applyFill="1" applyBorder="1" applyAlignment="1" applyProtection="1">
      <alignment horizontal="center" vertical="center" wrapText="1"/>
      <protection locked="0"/>
    </xf>
    <xf numFmtId="0" fontId="17" fillId="0" borderId="100" xfId="0" applyFont="1" applyFill="1" applyBorder="1" applyAlignment="1" applyProtection="1">
      <alignment horizontal="center" vertical="center" wrapText="1"/>
      <protection locked="0"/>
    </xf>
    <xf numFmtId="0" fontId="17" fillId="0" borderId="104" xfId="0" applyFont="1" applyFill="1" applyBorder="1" applyAlignment="1" applyProtection="1">
      <alignment horizontal="center" vertical="center" wrapText="1"/>
      <protection locked="0"/>
    </xf>
    <xf numFmtId="0" fontId="11" fillId="38" borderId="89" xfId="60" applyFont="1" applyFill="1" applyBorder="1" applyAlignment="1" applyProtection="1">
      <alignment horizontal="center" vertical="center" wrapText="1"/>
      <protection hidden="1" locked="0"/>
    </xf>
    <xf numFmtId="9" fontId="11" fillId="0" borderId="18" xfId="65" applyFont="1" applyFill="1" applyBorder="1" applyAlignment="1" applyProtection="1">
      <alignment horizontal="center" vertical="center" wrapText="1"/>
      <protection locked="0"/>
    </xf>
    <xf numFmtId="0" fontId="17" fillId="0" borderId="18" xfId="0" applyFont="1" applyFill="1" applyBorder="1" applyAlignment="1" applyProtection="1">
      <alignment horizontal="center" vertical="center" wrapText="1"/>
      <protection locked="0"/>
    </xf>
    <xf numFmtId="14" fontId="11" fillId="38" borderId="18" xfId="51" applyNumberFormat="1" applyFont="1" applyFill="1" applyBorder="1" applyAlignment="1" applyProtection="1">
      <alignment horizontal="center" vertical="center" wrapText="1"/>
      <protection locked="0"/>
    </xf>
    <xf numFmtId="1" fontId="11" fillId="38" borderId="18" xfId="60" applyNumberFormat="1" applyFont="1" applyFill="1" applyBorder="1" applyAlignment="1" applyProtection="1">
      <alignment horizontal="center" vertical="center" wrapText="1"/>
      <protection hidden="1" locked="0"/>
    </xf>
    <xf numFmtId="167" fontId="11" fillId="38" borderId="18" xfId="60" applyNumberFormat="1" applyFont="1" applyFill="1" applyBorder="1" applyAlignment="1" applyProtection="1">
      <alignment horizontal="center" vertical="center" wrapText="1"/>
      <protection hidden="1" locked="0"/>
    </xf>
    <xf numFmtId="167" fontId="11" fillId="38" borderId="87" xfId="60" applyNumberFormat="1" applyFont="1" applyFill="1" applyBorder="1" applyAlignment="1" applyProtection="1">
      <alignment horizontal="center" vertical="center" wrapText="1"/>
      <protection hidden="1" locked="0"/>
    </xf>
    <xf numFmtId="0" fontId="11" fillId="38" borderId="87" xfId="60" applyFont="1" applyFill="1" applyBorder="1" applyAlignment="1" applyProtection="1">
      <alignment horizontal="center" vertical="center" wrapText="1"/>
      <protection hidden="1" locked="0"/>
    </xf>
    <xf numFmtId="0" fontId="17" fillId="0" borderId="63" xfId="0" applyFont="1" applyFill="1" applyBorder="1" applyAlignment="1" applyProtection="1">
      <alignment horizontal="center" vertical="center" wrapText="1"/>
      <protection locked="0"/>
    </xf>
    <xf numFmtId="0" fontId="17" fillId="0" borderId="94" xfId="0" applyFont="1" applyFill="1" applyBorder="1" applyAlignment="1" applyProtection="1">
      <alignment horizontal="center" vertical="center" wrapText="1"/>
      <protection locked="0"/>
    </xf>
    <xf numFmtId="0" fontId="11" fillId="38" borderId="110" xfId="60" applyFont="1" applyFill="1" applyBorder="1" applyAlignment="1" applyProtection="1">
      <alignment horizontal="center" vertical="center" wrapText="1"/>
      <protection hidden="1" locked="0"/>
    </xf>
    <xf numFmtId="0" fontId="17" fillId="0" borderId="89" xfId="0" applyFont="1" applyFill="1" applyBorder="1" applyAlignment="1" applyProtection="1">
      <alignment horizontal="center" vertical="center" wrapText="1"/>
      <protection locked="0"/>
    </xf>
    <xf numFmtId="14" fontId="11" fillId="38" borderId="89" xfId="51" applyNumberFormat="1" applyFont="1" applyFill="1" applyBorder="1" applyAlignment="1" applyProtection="1">
      <alignment horizontal="center" vertical="center" wrapText="1"/>
      <protection locked="0"/>
    </xf>
    <xf numFmtId="0" fontId="11" fillId="42" borderId="89" xfId="60" applyFont="1" applyFill="1" applyBorder="1" applyAlignment="1" applyProtection="1">
      <alignment horizontal="center" vertical="center" wrapText="1"/>
      <protection hidden="1" locked="0"/>
    </xf>
    <xf numFmtId="1" fontId="17" fillId="0" borderId="94" xfId="48" applyNumberFormat="1" applyFont="1" applyFill="1" applyBorder="1" applyAlignment="1" applyProtection="1">
      <alignment horizontal="center" vertical="center" wrapText="1"/>
      <protection locked="0"/>
    </xf>
    <xf numFmtId="0" fontId="11" fillId="0" borderId="63" xfId="60" applyFont="1" applyFill="1" applyBorder="1" applyAlignment="1" applyProtection="1">
      <alignment horizontal="center" vertical="center" wrapText="1"/>
      <protection hidden="1" locked="0"/>
    </xf>
    <xf numFmtId="0" fontId="11" fillId="38" borderId="94" xfId="60" applyFont="1" applyFill="1" applyBorder="1" applyAlignment="1" applyProtection="1">
      <alignment horizontal="center" vertical="center" wrapText="1"/>
      <protection hidden="1" locked="0"/>
    </xf>
    <xf numFmtId="1" fontId="11" fillId="38" borderId="110" xfId="48" applyNumberFormat="1" applyFont="1" applyFill="1" applyBorder="1" applyAlignment="1" applyProtection="1">
      <alignment horizontal="center" vertical="center" wrapText="1"/>
      <protection hidden="1" locked="0"/>
    </xf>
    <xf numFmtId="14" fontId="11" fillId="0" borderId="89" xfId="51" applyNumberFormat="1" applyFont="1" applyFill="1" applyBorder="1" applyAlignment="1" applyProtection="1">
      <alignment horizontal="center" vertical="center" wrapText="1"/>
      <protection locked="0"/>
    </xf>
    <xf numFmtId="0" fontId="17" fillId="38" borderId="94" xfId="60" applyFont="1" applyFill="1" applyBorder="1" applyAlignment="1" applyProtection="1">
      <alignment horizontal="center" vertical="center" wrapText="1"/>
      <protection hidden="1" locked="0"/>
    </xf>
    <xf numFmtId="0" fontId="17" fillId="42" borderId="94" xfId="0" applyFont="1" applyFill="1" applyBorder="1" applyAlignment="1" applyProtection="1">
      <alignment horizontal="center" vertical="center" wrapText="1"/>
      <protection locked="0"/>
    </xf>
    <xf numFmtId="0" fontId="17" fillId="42" borderId="89" xfId="0" applyFont="1" applyFill="1" applyBorder="1" applyAlignment="1" applyProtection="1">
      <alignment horizontal="center" vertical="center" wrapText="1"/>
      <protection locked="0"/>
    </xf>
    <xf numFmtId="0" fontId="17" fillId="42" borderId="88" xfId="0" applyFont="1" applyFill="1" applyBorder="1" applyAlignment="1" applyProtection="1">
      <alignment horizontal="center" vertical="center" wrapText="1"/>
      <protection locked="0"/>
    </xf>
    <xf numFmtId="1" fontId="17" fillId="42" borderId="111" xfId="65" applyNumberFormat="1" applyFont="1" applyFill="1" applyBorder="1" applyAlignment="1" applyProtection="1">
      <alignment horizontal="center" vertical="center" wrapText="1"/>
      <protection locked="0"/>
    </xf>
    <xf numFmtId="1" fontId="17" fillId="42" borderId="89" xfId="65" applyNumberFormat="1" applyFont="1" applyFill="1" applyBorder="1" applyAlignment="1" applyProtection="1">
      <alignment horizontal="center" vertical="center" wrapText="1"/>
      <protection locked="0"/>
    </xf>
    <xf numFmtId="1" fontId="17" fillId="42" borderId="110" xfId="65" applyNumberFormat="1" applyFont="1" applyFill="1" applyBorder="1" applyAlignment="1" applyProtection="1">
      <alignment horizontal="center" vertical="center" wrapText="1"/>
      <protection locked="0"/>
    </xf>
    <xf numFmtId="0" fontId="17" fillId="43" borderId="45" xfId="0" applyFont="1" applyFill="1" applyBorder="1" applyAlignment="1" applyProtection="1">
      <alignment horizontal="center" vertical="center" wrapText="1"/>
      <protection locked="0"/>
    </xf>
    <xf numFmtId="167" fontId="15" fillId="43" borderId="45" xfId="0" applyNumberFormat="1" applyFont="1" applyFill="1" applyBorder="1" applyAlignment="1" applyProtection="1">
      <alignment horizontal="center" vertical="center" wrapText="1"/>
      <protection locked="0"/>
    </xf>
    <xf numFmtId="0" fontId="16" fillId="38" borderId="64" xfId="60" applyFont="1" applyFill="1" applyBorder="1" applyAlignment="1" applyProtection="1">
      <alignment horizontal="center" vertical="center" wrapText="1"/>
      <protection hidden="1" locked="0"/>
    </xf>
    <xf numFmtId="0" fontId="16" fillId="42" borderId="64" xfId="60" applyFont="1" applyFill="1" applyBorder="1" applyAlignment="1" applyProtection="1">
      <alignment horizontal="center" vertical="center" wrapText="1"/>
      <protection hidden="1" locked="0"/>
    </xf>
    <xf numFmtId="0" fontId="17" fillId="38" borderId="108" xfId="60" applyFont="1" applyFill="1" applyBorder="1" applyAlignment="1" applyProtection="1">
      <alignment horizontal="center" vertical="center" wrapText="1"/>
      <protection hidden="1" locked="0"/>
    </xf>
    <xf numFmtId="0" fontId="11" fillId="38" borderId="135" xfId="60" applyFont="1" applyFill="1" applyBorder="1" applyAlignment="1" applyProtection="1">
      <alignment horizontal="center" vertical="center" wrapText="1"/>
      <protection hidden="1" locked="0"/>
    </xf>
    <xf numFmtId="9" fontId="11" fillId="38" borderId="89" xfId="65" applyFont="1" applyFill="1" applyBorder="1" applyAlignment="1" applyProtection="1">
      <alignment horizontal="center" vertical="center" wrapText="1"/>
      <protection hidden="1" locked="0"/>
    </xf>
    <xf numFmtId="14" fontId="11" fillId="38" borderId="94" xfId="51" applyNumberFormat="1" applyFont="1" applyFill="1" applyBorder="1" applyAlignment="1" applyProtection="1">
      <alignment horizontal="center" vertical="center" wrapText="1"/>
      <protection locked="0"/>
    </xf>
    <xf numFmtId="167" fontId="11" fillId="38" borderId="18" xfId="55" applyNumberFormat="1" applyFont="1" applyFill="1" applyBorder="1" applyAlignment="1" applyProtection="1">
      <alignment horizontal="center" vertical="center" wrapText="1"/>
      <protection hidden="1" locked="0"/>
    </xf>
    <xf numFmtId="167" fontId="11" fillId="38" borderId="87" xfId="55" applyNumberFormat="1" applyFont="1" applyFill="1" applyBorder="1" applyAlignment="1" applyProtection="1">
      <alignment horizontal="center" vertical="center" wrapText="1"/>
      <protection hidden="1" locked="0"/>
    </xf>
    <xf numFmtId="0" fontId="42" fillId="41" borderId="50" xfId="0" applyFont="1" applyFill="1" applyBorder="1" applyAlignment="1" applyProtection="1">
      <alignment horizontal="center" vertical="center" wrapText="1"/>
      <protection locked="0"/>
    </xf>
    <xf numFmtId="9" fontId="42" fillId="41" borderId="50" xfId="65" applyFont="1" applyFill="1" applyBorder="1" applyAlignment="1" applyProtection="1">
      <alignment horizontal="center" vertical="center" wrapText="1"/>
      <protection locked="0"/>
    </xf>
    <xf numFmtId="0" fontId="13" fillId="43" borderId="92" xfId="0" applyFont="1" applyFill="1" applyBorder="1" applyAlignment="1" applyProtection="1">
      <alignment horizontal="center" vertical="center" wrapText="1"/>
      <protection locked="0"/>
    </xf>
    <xf numFmtId="9" fontId="13" fillId="43" borderId="93" xfId="65" applyFont="1" applyFill="1" applyBorder="1" applyAlignment="1" applyProtection="1">
      <alignment horizontal="center" vertical="center" wrapText="1"/>
      <protection locked="0"/>
    </xf>
    <xf numFmtId="0" fontId="13" fillId="43" borderId="93" xfId="0" applyFont="1" applyFill="1" applyBorder="1" applyAlignment="1" applyProtection="1">
      <alignment horizontal="center" vertical="center" wrapText="1"/>
      <protection locked="0"/>
    </xf>
    <xf numFmtId="0" fontId="12" fillId="40" borderId="44" xfId="0" applyFont="1" applyFill="1" applyBorder="1" applyAlignment="1" applyProtection="1">
      <alignment horizontal="center" vertical="center" wrapText="1"/>
      <protection locked="0"/>
    </xf>
    <xf numFmtId="0" fontId="12" fillId="40" borderId="45" xfId="0" applyFont="1" applyFill="1" applyBorder="1" applyAlignment="1" applyProtection="1">
      <alignment horizontal="center" vertical="center" wrapText="1"/>
      <protection locked="0"/>
    </xf>
    <xf numFmtId="9" fontId="12" fillId="40" borderId="45" xfId="65" applyFont="1" applyFill="1" applyBorder="1" applyAlignment="1" applyProtection="1">
      <alignment horizontal="center" vertical="center" wrapText="1"/>
      <protection locked="0"/>
    </xf>
    <xf numFmtId="1" fontId="12" fillId="40" borderId="45" xfId="0" applyNumberFormat="1" applyFont="1" applyFill="1" applyBorder="1" applyAlignment="1" applyProtection="1">
      <alignment horizontal="center" vertical="center" wrapText="1"/>
      <protection locked="0"/>
    </xf>
    <xf numFmtId="167" fontId="12" fillId="40" borderId="94" xfId="0" applyNumberFormat="1" applyFont="1" applyFill="1" applyBorder="1" applyAlignment="1" applyProtection="1">
      <alignment horizontal="center" vertical="center" wrapText="1"/>
      <protection locked="0"/>
    </xf>
    <xf numFmtId="0" fontId="12" fillId="40" borderId="95" xfId="0" applyFont="1" applyFill="1" applyBorder="1" applyAlignment="1" applyProtection="1">
      <alignment horizontal="center" vertical="center" wrapText="1"/>
      <protection locked="0"/>
    </xf>
    <xf numFmtId="0" fontId="13" fillId="40" borderId="92" xfId="0" applyFont="1" applyFill="1" applyBorder="1" applyAlignment="1" applyProtection="1">
      <alignment horizontal="center" vertical="center" wrapText="1"/>
      <protection locked="0"/>
    </xf>
    <xf numFmtId="9" fontId="13" fillId="40" borderId="93" xfId="65" applyFont="1" applyFill="1" applyBorder="1" applyAlignment="1" applyProtection="1">
      <alignment horizontal="center" vertical="center" wrapText="1"/>
      <protection locked="0"/>
    </xf>
    <xf numFmtId="0" fontId="13" fillId="40" borderId="93" xfId="0" applyFont="1" applyFill="1" applyBorder="1" applyAlignment="1" applyProtection="1">
      <alignment horizontal="center" vertical="center" wrapText="1"/>
      <protection locked="0"/>
    </xf>
    <xf numFmtId="0" fontId="8" fillId="44" borderId="14" xfId="0" applyFont="1" applyFill="1" applyBorder="1" applyAlignment="1" applyProtection="1">
      <alignment horizontal="center" vertical="center" wrapText="1"/>
      <protection locked="0"/>
    </xf>
    <xf numFmtId="0" fontId="5" fillId="44" borderId="15" xfId="0" applyFont="1" applyFill="1" applyBorder="1" applyAlignment="1" applyProtection="1">
      <alignment horizontal="center" vertical="center" wrapText="1"/>
      <protection locked="0"/>
    </xf>
    <xf numFmtId="0" fontId="8" fillId="44" borderId="15" xfId="0" applyFont="1" applyFill="1" applyBorder="1" applyAlignment="1" applyProtection="1">
      <alignment horizontal="center" vertical="center" wrapText="1"/>
      <protection locked="0"/>
    </xf>
    <xf numFmtId="1" fontId="8" fillId="44" borderId="15" xfId="48" applyNumberFormat="1" applyFont="1" applyFill="1" applyBorder="1" applyAlignment="1" applyProtection="1">
      <alignment horizontal="center" vertical="center" wrapText="1"/>
      <protection locked="0"/>
    </xf>
    <xf numFmtId="9" fontId="8" fillId="44" borderId="15" xfId="0" applyNumberFormat="1" applyFont="1" applyFill="1" applyBorder="1" applyAlignment="1" applyProtection="1">
      <alignment horizontal="center" vertical="center" wrapText="1"/>
      <protection locked="0"/>
    </xf>
    <xf numFmtId="166" fontId="8" fillId="44" borderId="15" xfId="0" applyNumberFormat="1" applyFont="1" applyFill="1" applyBorder="1" applyAlignment="1" applyProtection="1">
      <alignment horizontal="center" vertical="center" wrapText="1"/>
      <protection locked="0"/>
    </xf>
    <xf numFmtId="1" fontId="8" fillId="44" borderId="15" xfId="0" applyNumberFormat="1" applyFont="1" applyFill="1" applyBorder="1" applyAlignment="1" applyProtection="1">
      <alignment horizontal="center" vertical="center" wrapText="1"/>
      <protection locked="0"/>
    </xf>
    <xf numFmtId="167" fontId="73" fillId="44" borderId="15" xfId="0" applyNumberFormat="1" applyFont="1" applyFill="1" applyBorder="1" applyAlignment="1" applyProtection="1">
      <alignment horizontal="center" vertical="center" wrapText="1"/>
      <protection locked="0"/>
    </xf>
    <xf numFmtId="167" fontId="8" fillId="44" borderId="15" xfId="0" applyNumberFormat="1" applyFont="1" applyFill="1" applyBorder="1" applyAlignment="1" applyProtection="1">
      <alignment horizontal="center" vertical="center" wrapText="1"/>
      <protection locked="0"/>
    </xf>
    <xf numFmtId="0" fontId="8" fillId="44" borderId="96" xfId="0" applyFont="1" applyFill="1" applyBorder="1" applyAlignment="1" applyProtection="1">
      <alignment horizontal="center" vertical="center" wrapText="1"/>
      <protection locked="0"/>
    </xf>
    <xf numFmtId="9" fontId="8" fillId="44" borderId="97" xfId="65" applyFont="1" applyFill="1" applyBorder="1" applyAlignment="1" applyProtection="1">
      <alignment horizontal="center" vertical="center" wrapText="1"/>
      <protection locked="0"/>
    </xf>
    <xf numFmtId="0" fontId="8" fillId="44" borderId="97"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1" fontId="0" fillId="0" borderId="0" xfId="0" applyNumberFormat="1" applyFont="1" applyFill="1" applyBorder="1" applyAlignment="1" applyProtection="1">
      <alignment horizontal="center" vertical="center"/>
      <protection locked="0"/>
    </xf>
    <xf numFmtId="167" fontId="0" fillId="0" borderId="0" xfId="55" applyNumberFormat="1" applyFont="1" applyFill="1" applyBorder="1" applyAlignment="1" applyProtection="1">
      <alignment horizontal="center" vertical="center"/>
      <protection locked="0"/>
    </xf>
    <xf numFmtId="0" fontId="53" fillId="0" borderId="0" xfId="45" applyFont="1" applyFill="1" applyBorder="1" applyAlignment="1" applyProtection="1">
      <alignment horizontal="center" vertical="center" wrapText="1"/>
      <protection locked="0"/>
    </xf>
    <xf numFmtId="0" fontId="34" fillId="0" borderId="0" xfId="45" applyFont="1" applyFill="1" applyBorder="1" applyAlignment="1" applyProtection="1">
      <alignment vertical="center" wrapText="1"/>
      <protection locked="0"/>
    </xf>
    <xf numFmtId="0" fontId="17"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3" fontId="72"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hidden="1" locked="0"/>
    </xf>
    <xf numFmtId="0" fontId="12" fillId="0" borderId="0" xfId="0" applyFont="1" applyFill="1" applyBorder="1" applyAlignment="1" applyProtection="1">
      <alignment horizontal="center" vertical="center" wrapText="1"/>
      <protection hidden="1" locked="0"/>
    </xf>
    <xf numFmtId="0" fontId="67" fillId="0" borderId="0" xfId="0" applyFont="1" applyFill="1" applyBorder="1" applyAlignment="1" applyProtection="1">
      <alignment horizontal="center" vertical="center"/>
      <protection locked="0"/>
    </xf>
    <xf numFmtId="0" fontId="30" fillId="0" borderId="0" xfId="45" applyFont="1" applyAlignment="1">
      <alignment horizontal="center" vertical="center"/>
      <protection/>
    </xf>
    <xf numFmtId="0" fontId="30" fillId="0" borderId="0" xfId="45" applyFont="1" applyAlignment="1">
      <alignment horizontal="center" vertical="center" wrapText="1"/>
      <protection/>
    </xf>
    <xf numFmtId="0" fontId="35" fillId="0" borderId="0" xfId="45" applyFont="1" applyAlignment="1">
      <alignment horizontal="center" vertical="center" wrapText="1"/>
      <protection/>
    </xf>
    <xf numFmtId="1" fontId="30" fillId="0" borderId="0" xfId="52" applyNumberFormat="1" applyFont="1" applyFill="1" applyBorder="1" applyAlignment="1" applyProtection="1">
      <alignment horizontal="center" vertical="center" wrapText="1"/>
      <protection/>
    </xf>
    <xf numFmtId="9" fontId="30" fillId="0" borderId="0" xfId="45" applyNumberFormat="1" applyFont="1" applyAlignment="1">
      <alignment horizontal="center" vertical="center" wrapText="1"/>
      <protection/>
    </xf>
    <xf numFmtId="166" fontId="30" fillId="0" borderId="0" xfId="45" applyNumberFormat="1" applyFont="1" applyAlignment="1">
      <alignment horizontal="center" vertical="center" wrapText="1"/>
      <protection/>
    </xf>
    <xf numFmtId="170" fontId="30" fillId="0" borderId="0" xfId="45" applyNumberFormat="1" applyFont="1" applyAlignment="1">
      <alignment horizontal="center" vertical="center" wrapText="1"/>
      <protection/>
    </xf>
    <xf numFmtId="0" fontId="30" fillId="0" borderId="0" xfId="45" applyFont="1" applyBorder="1" applyAlignment="1">
      <alignment horizontal="center" vertical="center" wrapText="1"/>
      <protection/>
    </xf>
    <xf numFmtId="0" fontId="35" fillId="0" borderId="0" xfId="45" applyFont="1" applyBorder="1" applyAlignment="1">
      <alignment horizontal="center" vertical="center" wrapText="1"/>
      <protection/>
    </xf>
    <xf numFmtId="9" fontId="30" fillId="0" borderId="0" xfId="45" applyNumberFormat="1" applyFont="1" applyBorder="1" applyAlignment="1">
      <alignment horizontal="center" vertical="center" wrapText="1"/>
      <protection/>
    </xf>
    <xf numFmtId="166" fontId="30" fillId="0" borderId="0" xfId="45" applyNumberFormat="1" applyFont="1" applyBorder="1" applyAlignment="1">
      <alignment horizontal="center" vertical="center" wrapText="1"/>
      <protection/>
    </xf>
    <xf numFmtId="170" fontId="30" fillId="0" borderId="0" xfId="45" applyNumberFormat="1" applyFont="1" applyBorder="1" applyAlignment="1">
      <alignment horizontal="center" vertical="center" wrapText="1"/>
      <protection/>
    </xf>
    <xf numFmtId="0" fontId="44" fillId="0" borderId="0" xfId="45" applyFont="1" applyAlignment="1">
      <alignment horizontal="center" vertical="center" wrapText="1"/>
      <protection/>
    </xf>
    <xf numFmtId="14" fontId="39" fillId="45" borderId="169" xfId="52" applyNumberFormat="1" applyFont="1" applyFill="1" applyBorder="1" applyAlignment="1" applyProtection="1">
      <alignment horizontal="center" vertical="center" wrapText="1"/>
      <protection/>
    </xf>
    <xf numFmtId="0" fontId="46" fillId="0" borderId="0" xfId="45" applyFont="1" applyAlignment="1">
      <alignment horizontal="center" vertical="center" wrapText="1"/>
      <protection/>
    </xf>
    <xf numFmtId="0" fontId="40" fillId="45" borderId="156" xfId="45" applyFont="1" applyFill="1" applyBorder="1" applyAlignment="1">
      <alignment horizontal="center" vertical="center" wrapText="1"/>
      <protection/>
    </xf>
    <xf numFmtId="0" fontId="40" fillId="45" borderId="170" xfId="45" applyFont="1" applyFill="1" applyBorder="1" applyAlignment="1">
      <alignment horizontal="center" vertical="center" wrapText="1"/>
      <protection/>
    </xf>
    <xf numFmtId="0" fontId="39" fillId="45" borderId="169" xfId="61" applyFont="1" applyFill="1" applyBorder="1" applyAlignment="1" applyProtection="1">
      <alignment horizontal="center" vertical="center" wrapText="1"/>
      <protection hidden="1"/>
    </xf>
    <xf numFmtId="0" fontId="40" fillId="45" borderId="169" xfId="45" applyFont="1" applyFill="1" applyBorder="1" applyAlignment="1">
      <alignment horizontal="center" vertical="center" wrapText="1"/>
      <protection/>
    </xf>
    <xf numFmtId="172" fontId="39" fillId="45" borderId="169" xfId="61" applyNumberFormat="1" applyFont="1" applyFill="1" applyBorder="1" applyAlignment="1" applyProtection="1">
      <alignment horizontal="center" vertical="center" wrapText="1"/>
      <protection hidden="1"/>
    </xf>
    <xf numFmtId="0" fontId="40" fillId="45" borderId="171" xfId="45" applyFont="1" applyFill="1" applyBorder="1" applyAlignment="1">
      <alignment horizontal="center" vertical="center" wrapText="1"/>
      <protection/>
    </xf>
    <xf numFmtId="0" fontId="38" fillId="33" borderId="122" xfId="45" applyFont="1" applyFill="1" applyBorder="1" applyAlignment="1">
      <alignment horizontal="center" vertical="center" wrapText="1"/>
      <protection/>
    </xf>
    <xf numFmtId="0" fontId="39" fillId="45" borderId="156" xfId="45" applyFont="1" applyFill="1" applyBorder="1" applyAlignment="1">
      <alignment horizontal="center" vertical="center" wrapText="1"/>
      <protection/>
    </xf>
    <xf numFmtId="0" fontId="39" fillId="45" borderId="172" xfId="61" applyFont="1" applyFill="1" applyBorder="1" applyAlignment="1" applyProtection="1">
      <alignment horizontal="center" vertical="center" wrapText="1"/>
      <protection hidden="1"/>
    </xf>
    <xf numFmtId="14" fontId="39" fillId="0" borderId="173" xfId="52" applyNumberFormat="1" applyFont="1" applyFill="1" applyBorder="1" applyAlignment="1" applyProtection="1">
      <alignment horizontal="center" vertical="center" wrapText="1"/>
      <protection/>
    </xf>
    <xf numFmtId="0" fontId="38" fillId="33" borderId="174" xfId="45" applyFont="1" applyFill="1" applyBorder="1" applyAlignment="1">
      <alignment horizontal="center" vertical="center" wrapText="1"/>
      <protection/>
    </xf>
    <xf numFmtId="172" fontId="39" fillId="32" borderId="173" xfId="61" applyNumberFormat="1" applyFont="1" applyFill="1" applyBorder="1" applyAlignment="1" applyProtection="1">
      <alignment horizontal="center" vertical="center" wrapText="1"/>
      <protection hidden="1"/>
    </xf>
    <xf numFmtId="0" fontId="39" fillId="32" borderId="175" xfId="61" applyFont="1" applyFill="1" applyBorder="1" applyAlignment="1" applyProtection="1">
      <alignment horizontal="center" vertical="center" wrapText="1"/>
      <protection hidden="1"/>
    </xf>
    <xf numFmtId="172" fontId="39" fillId="0" borderId="173" xfId="61" applyNumberFormat="1" applyFont="1" applyFill="1" applyBorder="1" applyAlignment="1" applyProtection="1">
      <alignment horizontal="center" vertical="center" wrapText="1"/>
      <protection hidden="1"/>
    </xf>
    <xf numFmtId="0" fontId="39" fillId="0" borderId="175" xfId="61" applyFont="1" applyFill="1" applyBorder="1" applyAlignment="1" applyProtection="1">
      <alignment horizontal="center" vertical="center" wrapText="1"/>
      <protection hidden="1"/>
    </xf>
    <xf numFmtId="3" fontId="40" fillId="0" borderId="173" xfId="45" applyNumberFormat="1" applyFont="1" applyFill="1" applyBorder="1" applyAlignment="1">
      <alignment horizontal="center" vertical="center" wrapText="1"/>
      <protection/>
    </xf>
    <xf numFmtId="0" fontId="46" fillId="24" borderId="0" xfId="45" applyFont="1" applyFill="1" applyAlignment="1">
      <alignment horizontal="center" vertical="center" wrapText="1"/>
      <protection/>
    </xf>
    <xf numFmtId="0" fontId="36" fillId="46" borderId="176" xfId="45" applyFont="1" applyFill="1" applyBorder="1" applyAlignment="1">
      <alignment horizontal="center" vertical="center" wrapText="1"/>
      <protection/>
    </xf>
    <xf numFmtId="0" fontId="38" fillId="25" borderId="174" xfId="61" applyFont="1" applyFill="1" applyBorder="1" applyAlignment="1" applyProtection="1">
      <alignment horizontal="center" vertical="center" wrapText="1"/>
      <protection hidden="1"/>
    </xf>
    <xf numFmtId="0" fontId="45" fillId="0" borderId="0" xfId="45" applyFont="1" applyFill="1" applyAlignment="1">
      <alignment horizontal="center" vertical="center" wrapText="1"/>
      <protection/>
    </xf>
    <xf numFmtId="0" fontId="40" fillId="0" borderId="177" xfId="45" applyFont="1" applyFill="1" applyBorder="1" applyAlignment="1">
      <alignment horizontal="center" vertical="center" wrapText="1"/>
      <protection/>
    </xf>
    <xf numFmtId="0" fontId="40" fillId="0" borderId="178" xfId="45" applyFont="1" applyFill="1" applyBorder="1" applyAlignment="1">
      <alignment horizontal="center" vertical="center" wrapText="1"/>
      <protection/>
    </xf>
    <xf numFmtId="1" fontId="39" fillId="0" borderId="179" xfId="52" applyNumberFormat="1" applyFont="1" applyFill="1" applyBorder="1" applyAlignment="1" applyProtection="1">
      <alignment horizontal="center" vertical="center" wrapText="1"/>
      <protection hidden="1"/>
    </xf>
    <xf numFmtId="0" fontId="39" fillId="0" borderId="179" xfId="61" applyFont="1" applyFill="1" applyBorder="1" applyAlignment="1" applyProtection="1">
      <alignment horizontal="center" vertical="center" wrapText="1"/>
      <protection hidden="1"/>
    </xf>
    <xf numFmtId="0" fontId="39" fillId="0" borderId="179" xfId="45" applyFont="1" applyFill="1" applyBorder="1" applyAlignment="1">
      <alignment horizontal="center" vertical="center" wrapText="1"/>
      <protection/>
    </xf>
    <xf numFmtId="9" fontId="39" fillId="0" borderId="179" xfId="68" applyFont="1" applyFill="1" applyBorder="1" applyAlignment="1" applyProtection="1">
      <alignment horizontal="center" vertical="center" wrapText="1"/>
      <protection/>
    </xf>
    <xf numFmtId="0" fontId="40" fillId="0" borderId="179" xfId="45" applyFont="1" applyFill="1" applyBorder="1" applyAlignment="1">
      <alignment horizontal="center" vertical="center" wrapText="1"/>
      <protection/>
    </xf>
    <xf numFmtId="14" fontId="39" fillId="0" borderId="179" xfId="52" applyNumberFormat="1" applyFont="1" applyFill="1" applyBorder="1" applyAlignment="1" applyProtection="1">
      <alignment horizontal="center" vertical="center" wrapText="1"/>
      <protection/>
    </xf>
    <xf numFmtId="1" fontId="39" fillId="0" borderId="179" xfId="61" applyNumberFormat="1" applyFont="1" applyFill="1" applyBorder="1" applyAlignment="1" applyProtection="1">
      <alignment horizontal="center" vertical="center" wrapText="1"/>
      <protection hidden="1"/>
    </xf>
    <xf numFmtId="172" fontId="39" fillId="0" borderId="179" xfId="61" applyNumberFormat="1" applyFont="1" applyFill="1" applyBorder="1" applyAlignment="1" applyProtection="1">
      <alignment horizontal="center" vertical="center" wrapText="1"/>
      <protection hidden="1"/>
    </xf>
    <xf numFmtId="0" fontId="39" fillId="0" borderId="180" xfId="61" applyFont="1" applyFill="1" applyBorder="1" applyAlignment="1" applyProtection="1">
      <alignment horizontal="center" vertical="center" wrapText="1"/>
      <protection hidden="1"/>
    </xf>
    <xf numFmtId="0" fontId="46" fillId="0" borderId="0" xfId="45" applyFont="1" applyFill="1" applyAlignment="1">
      <alignment horizontal="center" vertical="center" wrapText="1"/>
      <protection/>
    </xf>
    <xf numFmtId="0" fontId="41" fillId="47" borderId="181" xfId="45" applyFont="1" applyFill="1" applyBorder="1" applyAlignment="1">
      <alignment horizontal="center" vertical="center" wrapText="1"/>
      <protection/>
    </xf>
    <xf numFmtId="9" fontId="41" fillId="47" borderId="181" xfId="68" applyFont="1" applyFill="1" applyBorder="1" applyAlignment="1" applyProtection="1">
      <alignment horizontal="center" vertical="center" wrapText="1"/>
      <protection/>
    </xf>
    <xf numFmtId="0" fontId="41" fillId="0" borderId="0" xfId="45" applyFont="1" applyAlignment="1">
      <alignment horizontal="center" vertical="center" wrapText="1"/>
      <protection/>
    </xf>
    <xf numFmtId="0" fontId="36" fillId="46" borderId="175" xfId="45" applyFont="1" applyFill="1" applyBorder="1" applyAlignment="1">
      <alignment horizontal="center" vertical="center" wrapText="1"/>
      <protection/>
    </xf>
    <xf numFmtId="0" fontId="30" fillId="48" borderId="182" xfId="45" applyFont="1" applyFill="1" applyBorder="1" applyAlignment="1">
      <alignment horizontal="center" vertical="center" wrapText="1"/>
      <protection/>
    </xf>
    <xf numFmtId="0" fontId="35" fillId="48" borderId="181" xfId="45" applyFont="1" applyFill="1" applyBorder="1" applyAlignment="1">
      <alignment horizontal="center" vertical="center" wrapText="1"/>
      <protection/>
    </xf>
    <xf numFmtId="0" fontId="30" fillId="48" borderId="181" xfId="45" applyFont="1" applyFill="1" applyBorder="1" applyAlignment="1">
      <alignment horizontal="center" vertical="center" wrapText="1"/>
      <protection/>
    </xf>
    <xf numFmtId="1" fontId="30" fillId="48" borderId="181" xfId="52" applyNumberFormat="1" applyFont="1" applyFill="1" applyBorder="1" applyAlignment="1" applyProtection="1">
      <alignment horizontal="center" vertical="center" wrapText="1"/>
      <protection/>
    </xf>
    <xf numFmtId="9" fontId="30" fillId="48" borderId="181" xfId="45" applyNumberFormat="1" applyFont="1" applyFill="1" applyBorder="1" applyAlignment="1">
      <alignment horizontal="center" vertical="center" wrapText="1"/>
      <protection/>
    </xf>
    <xf numFmtId="166" fontId="30" fillId="48" borderId="181" xfId="45" applyNumberFormat="1" applyFont="1" applyFill="1" applyBorder="1" applyAlignment="1">
      <alignment horizontal="center" vertical="center" wrapText="1"/>
      <protection/>
    </xf>
    <xf numFmtId="172" fontId="30" fillId="48" borderId="181" xfId="45" applyNumberFormat="1" applyFont="1" applyFill="1" applyBorder="1" applyAlignment="1">
      <alignment horizontal="center" vertical="center" wrapText="1"/>
      <protection/>
    </xf>
    <xf numFmtId="0" fontId="30" fillId="48" borderId="175" xfId="45" applyFont="1" applyFill="1" applyBorder="1" applyAlignment="1">
      <alignment horizontal="center" vertical="center" wrapText="1"/>
      <protection/>
    </xf>
    <xf numFmtId="0" fontId="35" fillId="0" borderId="0" xfId="45" applyFont="1" applyAlignment="1">
      <alignment horizontal="center" vertical="center"/>
      <protection/>
    </xf>
    <xf numFmtId="172" fontId="30" fillId="0" borderId="0" xfId="45" applyNumberFormat="1" applyFont="1" applyAlignment="1">
      <alignment horizontal="center" vertical="center"/>
      <protection/>
    </xf>
    <xf numFmtId="9" fontId="34" fillId="26" borderId="21" xfId="0" applyNumberFormat="1" applyFont="1" applyFill="1" applyBorder="1" applyAlignment="1">
      <alignment horizontal="center" vertical="center"/>
    </xf>
    <xf numFmtId="0" fontId="34" fillId="26" borderId="21" xfId="0" applyFont="1" applyFill="1" applyBorder="1" applyAlignment="1">
      <alignment horizontal="center" vertical="center"/>
    </xf>
    <xf numFmtId="44" fontId="49" fillId="24" borderId="12" xfId="55" applyFont="1" applyFill="1" applyBorder="1" applyAlignment="1" applyProtection="1">
      <alignment vertical="center" wrapText="1"/>
      <protection hidden="1"/>
    </xf>
    <xf numFmtId="1" fontId="48" fillId="25" borderId="25" xfId="60" applyNumberFormat="1" applyFont="1" applyFill="1" applyBorder="1" applyAlignment="1" applyProtection="1">
      <alignment horizontal="center" vertical="center" wrapText="1"/>
      <protection hidden="1"/>
    </xf>
    <xf numFmtId="1" fontId="48" fillId="24" borderId="25" xfId="65" applyNumberFormat="1" applyFont="1" applyFill="1" applyBorder="1" applyAlignment="1">
      <alignment horizontal="center" vertical="center" wrapText="1"/>
    </xf>
    <xf numFmtId="10" fontId="49" fillId="24" borderId="40" xfId="65" applyNumberFormat="1" applyFont="1" applyFill="1" applyBorder="1" applyAlignment="1">
      <alignment horizontal="center" vertical="center" wrapText="1"/>
    </xf>
    <xf numFmtId="10" fontId="49" fillId="24" borderId="40" xfId="65" applyNumberFormat="1" applyFont="1" applyFill="1" applyBorder="1" applyAlignment="1" applyProtection="1">
      <alignment horizontal="center" vertical="center" wrapText="1"/>
      <protection hidden="1"/>
    </xf>
    <xf numFmtId="0" fontId="39" fillId="45" borderId="183" xfId="45" applyFont="1" applyFill="1" applyBorder="1" applyAlignment="1">
      <alignment horizontal="center" vertical="center" wrapText="1"/>
      <protection/>
    </xf>
    <xf numFmtId="0" fontId="40" fillId="0" borderId="184" xfId="45" applyFont="1" applyFill="1" applyBorder="1" applyAlignment="1">
      <alignment horizontal="center" vertical="center" wrapText="1"/>
      <protection/>
    </xf>
    <xf numFmtId="0" fontId="40" fillId="0" borderId="185" xfId="45" applyFont="1" applyFill="1" applyBorder="1" applyAlignment="1">
      <alignment horizontal="center" vertical="center" wrapText="1"/>
      <protection/>
    </xf>
    <xf numFmtId="1" fontId="39" fillId="0" borderId="186" xfId="52" applyNumberFormat="1" applyFont="1" applyFill="1" applyBorder="1" applyAlignment="1" applyProtection="1">
      <alignment horizontal="center" vertical="center" wrapText="1"/>
      <protection hidden="1"/>
    </xf>
    <xf numFmtId="0" fontId="40" fillId="0" borderId="186" xfId="45" applyFont="1" applyFill="1" applyBorder="1" applyAlignment="1">
      <alignment horizontal="center" vertical="center" wrapText="1"/>
      <protection/>
    </xf>
    <xf numFmtId="0" fontId="39" fillId="0" borderId="186" xfId="45" applyFont="1" applyFill="1" applyBorder="1" applyAlignment="1">
      <alignment horizontal="center" vertical="center" wrapText="1"/>
      <protection/>
    </xf>
    <xf numFmtId="9" fontId="39" fillId="0" borderId="186" xfId="68" applyFont="1" applyFill="1" applyBorder="1" applyAlignment="1" applyProtection="1">
      <alignment horizontal="center" vertical="center" wrapText="1"/>
      <protection/>
    </xf>
    <xf numFmtId="14" fontId="39" fillId="0" borderId="186" xfId="52" applyNumberFormat="1" applyFont="1" applyFill="1" applyBorder="1" applyAlignment="1" applyProtection="1">
      <alignment horizontal="center" vertical="center" wrapText="1"/>
      <protection/>
    </xf>
    <xf numFmtId="1" fontId="39" fillId="0" borderId="186" xfId="61" applyNumberFormat="1" applyFont="1" applyFill="1" applyBorder="1" applyAlignment="1" applyProtection="1">
      <alignment horizontal="center" vertical="center" wrapText="1"/>
      <protection hidden="1"/>
    </xf>
    <xf numFmtId="172" fontId="39" fillId="0" borderId="186" xfId="61" applyNumberFormat="1" applyFont="1" applyFill="1" applyBorder="1" applyAlignment="1" applyProtection="1">
      <alignment horizontal="center" vertical="center" wrapText="1"/>
      <protection hidden="1"/>
    </xf>
    <xf numFmtId="0" fontId="39" fillId="0" borderId="187" xfId="61" applyFont="1" applyFill="1" applyBorder="1" applyAlignment="1" applyProtection="1">
      <alignment horizontal="center" vertical="center" wrapText="1"/>
      <protection hidden="1"/>
    </xf>
    <xf numFmtId="0" fontId="39" fillId="0" borderId="184" xfId="61" applyFont="1" applyFill="1" applyBorder="1" applyAlignment="1" applyProtection="1">
      <alignment horizontal="center" vertical="center" wrapText="1"/>
      <protection hidden="1"/>
    </xf>
    <xf numFmtId="0" fontId="40" fillId="0" borderId="188" xfId="45" applyFont="1" applyFill="1" applyBorder="1" applyAlignment="1">
      <alignment horizontal="center" vertical="center" wrapText="1"/>
      <protection/>
    </xf>
    <xf numFmtId="0" fontId="40" fillId="0" borderId="189" xfId="45" applyFont="1" applyFill="1" applyBorder="1" applyAlignment="1">
      <alignment horizontal="center" vertical="center" wrapText="1"/>
      <protection/>
    </xf>
    <xf numFmtId="0" fontId="39" fillId="0" borderId="189" xfId="45" applyFont="1" applyFill="1" applyBorder="1" applyAlignment="1">
      <alignment horizontal="center" vertical="center" wrapText="1"/>
      <protection/>
    </xf>
    <xf numFmtId="9" fontId="39" fillId="0" borderId="190" xfId="68" applyFont="1" applyFill="1" applyBorder="1" applyAlignment="1" applyProtection="1">
      <alignment horizontal="center" vertical="center" wrapText="1"/>
      <protection/>
    </xf>
    <xf numFmtId="14" fontId="39" fillId="0" borderId="189" xfId="52" applyNumberFormat="1" applyFont="1" applyFill="1" applyBorder="1" applyAlignment="1" applyProtection="1">
      <alignment horizontal="center" vertical="center" wrapText="1"/>
      <protection/>
    </xf>
    <xf numFmtId="1" fontId="40" fillId="0" borderId="191" xfId="52" applyNumberFormat="1" applyFont="1" applyFill="1" applyBorder="1" applyAlignment="1" applyProtection="1">
      <alignment horizontal="center" vertical="center" wrapText="1"/>
      <protection/>
    </xf>
    <xf numFmtId="172" fontId="40" fillId="0" borderId="191" xfId="61" applyNumberFormat="1" applyFont="1" applyFill="1" applyBorder="1" applyAlignment="1" applyProtection="1">
      <alignment horizontal="center" vertical="center" wrapText="1"/>
      <protection hidden="1"/>
    </xf>
    <xf numFmtId="0" fontId="48" fillId="0" borderId="45" xfId="45" applyFont="1" applyFill="1" applyBorder="1" applyAlignment="1">
      <alignment horizontal="center" vertical="center" wrapText="1"/>
      <protection/>
    </xf>
    <xf numFmtId="0" fontId="48" fillId="0" borderId="45" xfId="45" applyFont="1" applyBorder="1" applyAlignment="1">
      <alignment horizontal="center" vertical="center" wrapText="1"/>
      <protection/>
    </xf>
    <xf numFmtId="0" fontId="36" fillId="46" borderId="114" xfId="61" applyFont="1" applyFill="1" applyBorder="1" applyAlignment="1" applyProtection="1">
      <alignment horizontal="center" vertical="center" wrapText="1"/>
      <protection hidden="1"/>
    </xf>
    <xf numFmtId="0" fontId="36" fillId="46" borderId="192" xfId="61" applyFont="1" applyFill="1" applyBorder="1" applyAlignment="1" applyProtection="1">
      <alignment horizontal="center" vertical="center" wrapText="1"/>
      <protection hidden="1"/>
    </xf>
    <xf numFmtId="0" fontId="36" fillId="46" borderId="193" xfId="61" applyFont="1" applyFill="1" applyBorder="1" applyAlignment="1" applyProtection="1">
      <alignment horizontal="center" vertical="center" wrapText="1"/>
      <protection hidden="1"/>
    </xf>
    <xf numFmtId="0" fontId="36" fillId="46" borderId="193" xfId="61" applyFont="1" applyFill="1" applyBorder="1" applyAlignment="1" applyProtection="1">
      <alignment horizontal="center" vertical="center" textRotation="90" wrapText="1"/>
      <protection hidden="1"/>
    </xf>
    <xf numFmtId="172" fontId="36" fillId="46" borderId="193" xfId="61" applyNumberFormat="1" applyFont="1" applyFill="1" applyBorder="1" applyAlignment="1" applyProtection="1">
      <alignment horizontal="center" vertical="center" wrapText="1"/>
      <protection hidden="1"/>
    </xf>
    <xf numFmtId="0" fontId="40" fillId="45" borderId="125" xfId="45" applyFont="1" applyFill="1" applyBorder="1" applyAlignment="1">
      <alignment horizontal="center" vertical="center" wrapText="1"/>
      <protection/>
    </xf>
    <xf numFmtId="0" fontId="40" fillId="45" borderId="121" xfId="45" applyFont="1" applyFill="1" applyBorder="1" applyAlignment="1">
      <alignment horizontal="center" vertical="center" wrapText="1"/>
      <protection/>
    </xf>
    <xf numFmtId="0" fontId="40" fillId="45" borderId="127" xfId="45" applyFont="1" applyFill="1" applyBorder="1" applyAlignment="1">
      <alignment horizontal="center" vertical="center" wrapText="1"/>
      <protection/>
    </xf>
    <xf numFmtId="0" fontId="39" fillId="45" borderId="116" xfId="45" applyFont="1" applyFill="1" applyBorder="1" applyAlignment="1">
      <alignment horizontal="center" vertical="center" wrapText="1"/>
      <protection/>
    </xf>
    <xf numFmtId="0" fontId="39" fillId="45" borderId="116" xfId="61" applyFont="1" applyFill="1" applyBorder="1" applyAlignment="1" applyProtection="1">
      <alignment horizontal="center" vertical="center" wrapText="1"/>
      <protection hidden="1"/>
    </xf>
    <xf numFmtId="0" fontId="40" fillId="45" borderId="116" xfId="45" applyFont="1" applyFill="1" applyBorder="1" applyAlignment="1">
      <alignment horizontal="center" vertical="center" wrapText="1"/>
      <protection/>
    </xf>
    <xf numFmtId="14" fontId="39" fillId="45" borderId="116" xfId="52" applyNumberFormat="1" applyFont="1" applyFill="1" applyBorder="1" applyAlignment="1" applyProtection="1">
      <alignment horizontal="center" vertical="center" wrapText="1"/>
      <protection/>
    </xf>
    <xf numFmtId="3" fontId="40" fillId="45" borderId="116" xfId="45" applyNumberFormat="1" applyFont="1" applyFill="1" applyBorder="1" applyAlignment="1">
      <alignment horizontal="center" vertical="center" wrapText="1"/>
      <protection/>
    </xf>
    <xf numFmtId="172" fontId="39" fillId="45" borderId="116" xfId="61" applyNumberFormat="1" applyFont="1" applyFill="1" applyBorder="1" applyAlignment="1" applyProtection="1">
      <alignment horizontal="center" vertical="center" wrapText="1"/>
      <protection hidden="1"/>
    </xf>
    <xf numFmtId="0" fontId="39" fillId="45" borderId="193" xfId="61" applyFont="1" applyFill="1" applyBorder="1" applyAlignment="1" applyProtection="1">
      <alignment horizontal="center" vertical="center" wrapText="1"/>
      <protection hidden="1"/>
    </xf>
    <xf numFmtId="0" fontId="40" fillId="45" borderId="114" xfId="45" applyFont="1" applyFill="1" applyBorder="1" applyAlignment="1">
      <alignment horizontal="center" vertical="center" wrapText="1"/>
      <protection/>
    </xf>
    <xf numFmtId="0" fontId="39" fillId="45" borderId="120" xfId="45" applyFont="1" applyFill="1" applyBorder="1" applyAlignment="1">
      <alignment horizontal="center" vertical="center" wrapText="1"/>
      <protection/>
    </xf>
    <xf numFmtId="170" fontId="39" fillId="45" borderId="116" xfId="61" applyNumberFormat="1" applyFont="1" applyFill="1" applyBorder="1" applyAlignment="1" applyProtection="1">
      <alignment horizontal="center" vertical="center" wrapText="1"/>
      <protection hidden="1"/>
    </xf>
    <xf numFmtId="0" fontId="40" fillId="45" borderId="113" xfId="45" applyFont="1" applyFill="1" applyBorder="1" applyAlignment="1">
      <alignment horizontal="center" vertical="center" wrapText="1"/>
      <protection/>
    </xf>
    <xf numFmtId="0" fontId="40" fillId="45" borderId="123" xfId="45" applyFont="1" applyFill="1" applyBorder="1" applyAlignment="1">
      <alignment horizontal="center" vertical="center" wrapText="1"/>
      <protection/>
    </xf>
    <xf numFmtId="0" fontId="40" fillId="45" borderId="168" xfId="45" applyFont="1" applyFill="1" applyBorder="1" applyAlignment="1">
      <alignment horizontal="center" vertical="center" wrapText="1"/>
      <protection/>
    </xf>
    <xf numFmtId="0" fontId="38" fillId="33" borderId="167" xfId="45" applyFont="1" applyFill="1" applyBorder="1" applyAlignment="1">
      <alignment horizontal="center" vertical="center" wrapText="1"/>
      <protection/>
    </xf>
    <xf numFmtId="0" fontId="39" fillId="0" borderId="113" xfId="45" applyFont="1" applyFill="1" applyBorder="1" applyAlignment="1">
      <alignment horizontal="center" vertical="center" wrapText="1"/>
      <protection/>
    </xf>
    <xf numFmtId="0" fontId="40" fillId="0" borderId="194" xfId="45" applyFont="1" applyFill="1" applyBorder="1" applyAlignment="1">
      <alignment horizontal="center" vertical="center" wrapText="1"/>
      <protection/>
    </xf>
    <xf numFmtId="0" fontId="40" fillId="0" borderId="119" xfId="45" applyFont="1" applyFill="1" applyBorder="1" applyAlignment="1">
      <alignment horizontal="center" vertical="center" wrapText="1"/>
      <protection/>
    </xf>
    <xf numFmtId="0" fontId="39" fillId="0" borderId="119" xfId="45" applyFont="1" applyFill="1" applyBorder="1" applyAlignment="1">
      <alignment horizontal="center" vertical="center" wrapText="1"/>
      <protection/>
    </xf>
    <xf numFmtId="10" fontId="39" fillId="0" borderId="195" xfId="45" applyNumberFormat="1" applyFont="1" applyBorder="1" applyAlignment="1">
      <alignment horizontal="center" vertical="center" wrapText="1"/>
      <protection/>
    </xf>
    <xf numFmtId="0" fontId="40" fillId="0" borderId="195" xfId="45" applyFont="1" applyFill="1" applyBorder="1" applyAlignment="1">
      <alignment horizontal="center" vertical="center" wrapText="1"/>
      <protection/>
    </xf>
    <xf numFmtId="14" fontId="39" fillId="0" borderId="195" xfId="52" applyNumberFormat="1" applyFont="1" applyFill="1" applyBorder="1" applyAlignment="1" applyProtection="1">
      <alignment horizontal="center" vertical="center" wrapText="1"/>
      <protection/>
    </xf>
    <xf numFmtId="3" fontId="40" fillId="0" borderId="195" xfId="45" applyNumberFormat="1" applyFont="1" applyFill="1" applyBorder="1" applyAlignment="1">
      <alignment horizontal="center" vertical="center" wrapText="1"/>
      <protection/>
    </xf>
    <xf numFmtId="170" fontId="39" fillId="0" borderId="195" xfId="61" applyNumberFormat="1" applyFont="1" applyFill="1" applyBorder="1" applyAlignment="1" applyProtection="1">
      <alignment horizontal="center" vertical="center" wrapText="1"/>
      <protection hidden="1"/>
    </xf>
    <xf numFmtId="0" fontId="39" fillId="0" borderId="196" xfId="61" applyFont="1" applyFill="1" applyBorder="1" applyAlignment="1" applyProtection="1">
      <alignment horizontal="center" vertical="center" wrapText="1"/>
      <protection hidden="1"/>
    </xf>
    <xf numFmtId="0" fontId="38" fillId="33" borderId="113" xfId="45" applyFont="1" applyFill="1" applyBorder="1" applyAlignment="1">
      <alignment horizontal="center" vertical="center" wrapText="1"/>
      <protection/>
    </xf>
    <xf numFmtId="0" fontId="40" fillId="0" borderId="167" xfId="45" applyFont="1" applyFill="1" applyBorder="1" applyAlignment="1">
      <alignment horizontal="center" vertical="center" wrapText="1"/>
      <protection/>
    </xf>
    <xf numFmtId="0" fontId="40" fillId="0" borderId="194" xfId="45" applyFont="1" applyBorder="1" applyAlignment="1">
      <alignment horizontal="center" vertical="center" wrapText="1"/>
      <protection/>
    </xf>
    <xf numFmtId="0" fontId="40" fillId="0" borderId="119" xfId="45" applyFont="1" applyBorder="1" applyAlignment="1">
      <alignment horizontal="center" vertical="center" wrapText="1"/>
      <protection/>
    </xf>
    <xf numFmtId="0" fontId="39" fillId="0" borderId="119" xfId="45" applyFont="1" applyBorder="1" applyAlignment="1">
      <alignment horizontal="center" vertical="center" wrapText="1"/>
      <protection/>
    </xf>
    <xf numFmtId="3" fontId="40" fillId="0" borderId="195" xfId="45" applyNumberFormat="1" applyFont="1" applyBorder="1" applyAlignment="1">
      <alignment horizontal="center" vertical="center" wrapText="1"/>
      <protection/>
    </xf>
    <xf numFmtId="172" fontId="39" fillId="32" borderId="119" xfId="61" applyNumberFormat="1" applyFont="1" applyFill="1" applyBorder="1" applyAlignment="1" applyProtection="1">
      <alignment horizontal="center" vertical="center" wrapText="1"/>
      <protection hidden="1"/>
    </xf>
    <xf numFmtId="0" fontId="39" fillId="32" borderId="144" xfId="61" applyFont="1" applyFill="1" applyBorder="1" applyAlignment="1" applyProtection="1">
      <alignment horizontal="center" vertical="center" wrapText="1"/>
      <protection hidden="1"/>
    </xf>
    <xf numFmtId="0" fontId="39" fillId="0" borderId="125" xfId="45" applyFont="1" applyFill="1" applyBorder="1" applyAlignment="1">
      <alignment horizontal="center" vertical="center" wrapText="1"/>
      <protection/>
    </xf>
    <xf numFmtId="0" fontId="39" fillId="0" borderId="194" xfId="45" applyFont="1" applyBorder="1" applyAlignment="1">
      <alignment horizontal="center" vertical="center" wrapText="1"/>
      <protection/>
    </xf>
    <xf numFmtId="0" fontId="39" fillId="0" borderId="195" xfId="45" applyFont="1" applyFill="1" applyBorder="1" applyAlignment="1">
      <alignment horizontal="center" vertical="center" wrapText="1"/>
      <protection/>
    </xf>
    <xf numFmtId="0" fontId="52" fillId="0" borderId="119" xfId="45" applyFont="1" applyBorder="1" applyAlignment="1">
      <alignment horizontal="center" vertical="center" wrapText="1"/>
      <protection/>
    </xf>
    <xf numFmtId="172" fontId="39" fillId="39" borderId="119" xfId="61" applyNumberFormat="1" applyFont="1" applyFill="1" applyBorder="1" applyAlignment="1" applyProtection="1">
      <alignment horizontal="center" vertical="center" wrapText="1"/>
      <protection hidden="1"/>
    </xf>
    <xf numFmtId="0" fontId="39" fillId="0" borderId="195" xfId="45" applyFont="1" applyBorder="1" applyAlignment="1">
      <alignment horizontal="center" vertical="center" wrapText="1"/>
      <protection/>
    </xf>
    <xf numFmtId="172" fontId="39" fillId="32" borderId="195" xfId="61" applyNumberFormat="1" applyFont="1" applyFill="1" applyBorder="1" applyAlignment="1" applyProtection="1">
      <alignment horizontal="center" vertical="center" wrapText="1"/>
      <protection hidden="1"/>
    </xf>
    <xf numFmtId="0" fontId="39" fillId="32" borderId="196" xfId="61" applyFont="1" applyFill="1" applyBorder="1" applyAlignment="1" applyProtection="1">
      <alignment horizontal="center" vertical="center" wrapText="1"/>
      <protection hidden="1"/>
    </xf>
    <xf numFmtId="0" fontId="39" fillId="0" borderId="167" xfId="45" applyFont="1" applyFill="1" applyBorder="1" applyAlignment="1">
      <alignment horizontal="center" vertical="center" wrapText="1"/>
      <protection/>
    </xf>
    <xf numFmtId="0" fontId="41" fillId="47" borderId="197" xfId="45" applyFont="1" applyFill="1" applyBorder="1" applyAlignment="1">
      <alignment horizontal="center" vertical="center" wrapText="1"/>
      <protection/>
    </xf>
    <xf numFmtId="0" fontId="41" fillId="47" borderId="195" xfId="45" applyFont="1" applyFill="1" applyBorder="1" applyAlignment="1">
      <alignment horizontal="center" vertical="center" wrapText="1"/>
      <protection/>
    </xf>
    <xf numFmtId="9" fontId="41" fillId="47" borderId="195" xfId="45" applyNumberFormat="1" applyFont="1" applyFill="1" applyBorder="1" applyAlignment="1">
      <alignment horizontal="center" vertical="center" wrapText="1"/>
      <protection/>
    </xf>
    <xf numFmtId="172" fontId="41" fillId="47" borderId="195" xfId="45" applyNumberFormat="1" applyFont="1" applyFill="1" applyBorder="1" applyAlignment="1">
      <alignment horizontal="center" vertical="center" wrapText="1"/>
      <protection/>
    </xf>
    <xf numFmtId="0" fontId="41" fillId="47" borderId="196" xfId="45" applyFont="1" applyFill="1" applyBorder="1" applyAlignment="1">
      <alignment horizontal="center" vertical="center" wrapText="1"/>
      <protection/>
    </xf>
    <xf numFmtId="0" fontId="39" fillId="0" borderId="125" xfId="61" applyFont="1" applyFill="1" applyBorder="1" applyAlignment="1" applyProtection="1">
      <alignment horizontal="center" vertical="center" wrapText="1"/>
      <protection hidden="1"/>
    </xf>
    <xf numFmtId="0" fontId="39" fillId="32" borderId="197" xfId="61" applyFont="1" applyFill="1" applyBorder="1" applyAlignment="1" applyProtection="1">
      <alignment horizontal="center" vertical="center" wrapText="1"/>
      <protection hidden="1"/>
    </xf>
    <xf numFmtId="0" fontId="39" fillId="32" borderId="195" xfId="61" applyFont="1" applyFill="1" applyBorder="1" applyAlignment="1" applyProtection="1">
      <alignment horizontal="center" vertical="center" wrapText="1"/>
      <protection hidden="1"/>
    </xf>
    <xf numFmtId="10" fontId="39" fillId="32" borderId="119" xfId="68" applyNumberFormat="1" applyFont="1" applyFill="1" applyBorder="1" applyAlignment="1" applyProtection="1">
      <alignment horizontal="center" vertical="center" wrapText="1"/>
      <protection hidden="1"/>
    </xf>
    <xf numFmtId="0" fontId="40" fillId="0" borderId="198" xfId="45" applyFont="1" applyFill="1" applyBorder="1" applyAlignment="1">
      <alignment horizontal="center" vertical="center" wrapText="1"/>
      <protection/>
    </xf>
    <xf numFmtId="0" fontId="40" fillId="0" borderId="197" xfId="45" applyFont="1" applyFill="1" applyBorder="1" applyAlignment="1">
      <alignment horizontal="center" vertical="center" wrapText="1"/>
      <protection/>
    </xf>
    <xf numFmtId="0" fontId="41" fillId="49" borderId="113" xfId="45" applyFont="1" applyFill="1" applyBorder="1" applyAlignment="1">
      <alignment horizontal="center" vertical="center" wrapText="1"/>
      <protection/>
    </xf>
    <xf numFmtId="0" fontId="39" fillId="0" borderId="197" xfId="45" applyFont="1" applyBorder="1" applyAlignment="1">
      <alignment horizontal="center" vertical="center" wrapText="1"/>
      <protection/>
    </xf>
    <xf numFmtId="9" fontId="39" fillId="0" borderId="195" xfId="68" applyNumberFormat="1" applyFont="1" applyFill="1" applyBorder="1" applyAlignment="1" applyProtection="1">
      <alignment horizontal="center" vertical="center" wrapText="1"/>
      <protection hidden="1"/>
    </xf>
    <xf numFmtId="172" fontId="39" fillId="17" borderId="195" xfId="61" applyNumberFormat="1" applyFont="1" applyFill="1" applyBorder="1" applyAlignment="1" applyProtection="1">
      <alignment horizontal="center" vertical="center" wrapText="1"/>
      <protection hidden="1"/>
    </xf>
    <xf numFmtId="0" fontId="41" fillId="47" borderId="192" xfId="45" applyFont="1" applyFill="1" applyBorder="1" applyAlignment="1">
      <alignment horizontal="center" vertical="center" wrapText="1"/>
      <protection/>
    </xf>
    <xf numFmtId="9" fontId="41" fillId="47" borderId="192" xfId="45" applyNumberFormat="1" applyFont="1" applyFill="1" applyBorder="1" applyAlignment="1">
      <alignment horizontal="center" vertical="center" wrapText="1"/>
      <protection/>
    </xf>
    <xf numFmtId="172" fontId="41" fillId="47" borderId="115" xfId="45" applyNumberFormat="1" applyFont="1" applyFill="1" applyBorder="1" applyAlignment="1">
      <alignment horizontal="center" vertical="center" wrapText="1"/>
      <protection/>
    </xf>
    <xf numFmtId="0" fontId="36" fillId="46" borderId="199" xfId="45" applyFont="1" applyFill="1" applyBorder="1" applyAlignment="1">
      <alignment horizontal="center" vertical="center" wrapText="1"/>
      <protection/>
    </xf>
    <xf numFmtId="0" fontId="36" fillId="46" borderId="192" xfId="45" applyFont="1" applyFill="1" applyBorder="1" applyAlignment="1">
      <alignment horizontal="center" vertical="center" wrapText="1"/>
      <protection/>
    </xf>
    <xf numFmtId="172" fontId="36" fillId="46" borderId="121" xfId="45" applyNumberFormat="1" applyFont="1" applyFill="1" applyBorder="1" applyAlignment="1">
      <alignment horizontal="center" vertical="center" wrapText="1"/>
      <protection/>
    </xf>
    <xf numFmtId="0" fontId="40" fillId="0" borderId="192" xfId="45" applyFont="1" applyBorder="1" applyAlignment="1">
      <alignment vertical="center" wrapText="1"/>
      <protection/>
    </xf>
    <xf numFmtId="0" fontId="36" fillId="46" borderId="117" xfId="61" applyFont="1" applyFill="1" applyBorder="1" applyAlignment="1" applyProtection="1">
      <alignment horizontal="center" vertical="center" wrapText="1"/>
      <protection hidden="1"/>
    </xf>
    <xf numFmtId="0" fontId="40" fillId="0" borderId="114" xfId="45" applyFont="1" applyFill="1" applyBorder="1" applyAlignment="1">
      <alignment horizontal="center" vertical="center" wrapText="1"/>
      <protection/>
    </xf>
    <xf numFmtId="0" fontId="40" fillId="0" borderId="121" xfId="45" applyFont="1" applyFill="1" applyBorder="1" applyAlignment="1">
      <alignment horizontal="center" vertical="center" wrapText="1"/>
      <protection/>
    </xf>
    <xf numFmtId="0" fontId="39" fillId="0" borderId="116" xfId="61" applyFont="1" applyFill="1" applyBorder="1" applyAlignment="1" applyProtection="1">
      <alignment horizontal="center" vertical="center" wrapText="1"/>
      <protection hidden="1"/>
    </xf>
    <xf numFmtId="0" fontId="40" fillId="0" borderId="116" xfId="45" applyFont="1" applyFill="1" applyBorder="1" applyAlignment="1">
      <alignment horizontal="center" vertical="center" wrapText="1"/>
      <protection/>
    </xf>
    <xf numFmtId="0" fontId="39" fillId="0" borderId="120" xfId="45" applyFont="1" applyFill="1" applyBorder="1" applyAlignment="1">
      <alignment horizontal="center" vertical="center" wrapText="1"/>
      <protection/>
    </xf>
    <xf numFmtId="9" fontId="39" fillId="0" borderId="120" xfId="68" applyFont="1" applyFill="1" applyBorder="1" applyAlignment="1" applyProtection="1">
      <alignment horizontal="center" vertical="center" wrapText="1"/>
      <protection/>
    </xf>
    <xf numFmtId="14" fontId="39" fillId="0" borderId="116" xfId="52" applyNumberFormat="1" applyFont="1" applyFill="1" applyBorder="1" applyAlignment="1" applyProtection="1">
      <alignment horizontal="center" vertical="center" wrapText="1"/>
      <protection/>
    </xf>
    <xf numFmtId="1" fontId="39" fillId="0" borderId="116" xfId="61" applyNumberFormat="1" applyFont="1" applyFill="1" applyBorder="1" applyAlignment="1" applyProtection="1">
      <alignment horizontal="center" vertical="center" wrapText="1"/>
      <protection hidden="1"/>
    </xf>
    <xf numFmtId="172" fontId="39" fillId="0" borderId="116" xfId="61" applyNumberFormat="1" applyFont="1" applyFill="1" applyBorder="1" applyAlignment="1" applyProtection="1">
      <alignment horizontal="center" vertical="center" wrapText="1"/>
      <protection hidden="1"/>
    </xf>
    <xf numFmtId="0" fontId="39" fillId="0" borderId="168" xfId="61" applyFont="1" applyFill="1" applyBorder="1" applyAlignment="1" applyProtection="1">
      <alignment horizontal="center" vertical="center" wrapText="1"/>
      <protection hidden="1"/>
    </xf>
    <xf numFmtId="0" fontId="40" fillId="0" borderId="200" xfId="45" applyFont="1" applyFill="1" applyBorder="1" applyAlignment="1">
      <alignment horizontal="center" vertical="center" wrapText="1"/>
      <protection/>
    </xf>
    <xf numFmtId="0" fontId="40" fillId="0" borderId="201" xfId="45" applyFont="1" applyFill="1" applyBorder="1" applyAlignment="1">
      <alignment horizontal="center" vertical="center" wrapText="1"/>
      <protection/>
    </xf>
    <xf numFmtId="1" fontId="52" fillId="0" borderId="202" xfId="52" applyNumberFormat="1" applyFont="1" applyFill="1" applyBorder="1" applyAlignment="1" applyProtection="1">
      <alignment horizontal="center" vertical="center" wrapText="1"/>
      <protection hidden="1"/>
    </xf>
    <xf numFmtId="0" fontId="40" fillId="0" borderId="202" xfId="45" applyFont="1" applyFill="1" applyBorder="1" applyAlignment="1">
      <alignment horizontal="center" vertical="center" wrapText="1"/>
      <protection/>
    </xf>
    <xf numFmtId="0" fontId="39" fillId="0" borderId="202" xfId="45" applyFont="1" applyFill="1" applyBorder="1" applyAlignment="1">
      <alignment horizontal="center" vertical="center" wrapText="1"/>
      <protection/>
    </xf>
    <xf numFmtId="9" fontId="39" fillId="0" borderId="202" xfId="68" applyFont="1" applyFill="1" applyBorder="1" applyAlignment="1" applyProtection="1">
      <alignment horizontal="center" vertical="center" wrapText="1"/>
      <protection/>
    </xf>
    <xf numFmtId="14" fontId="39" fillId="0" borderId="202" xfId="52" applyNumberFormat="1" applyFont="1" applyFill="1" applyBorder="1" applyAlignment="1" applyProtection="1">
      <alignment horizontal="center" vertical="center" wrapText="1"/>
      <protection/>
    </xf>
    <xf numFmtId="1" fontId="39" fillId="0" borderId="202" xfId="61" applyNumberFormat="1" applyFont="1" applyFill="1" applyBorder="1" applyAlignment="1" applyProtection="1">
      <alignment horizontal="center" vertical="center" wrapText="1"/>
      <protection hidden="1"/>
    </xf>
    <xf numFmtId="172" fontId="39" fillId="0" borderId="202" xfId="61" applyNumberFormat="1" applyFont="1" applyFill="1" applyBorder="1" applyAlignment="1" applyProtection="1">
      <alignment horizontal="center" vertical="center" wrapText="1"/>
      <protection hidden="1"/>
    </xf>
    <xf numFmtId="0" fontId="39" fillId="0" borderId="203" xfId="61" applyFont="1" applyFill="1" applyBorder="1" applyAlignment="1" applyProtection="1">
      <alignment horizontal="center" vertical="center" wrapText="1"/>
      <protection hidden="1"/>
    </xf>
    <xf numFmtId="0" fontId="41" fillId="17" borderId="121" xfId="45" applyFont="1" applyFill="1" applyBorder="1" applyAlignment="1">
      <alignment horizontal="center" vertical="center" wrapText="1"/>
      <protection/>
    </xf>
    <xf numFmtId="0" fontId="41" fillId="17" borderId="116" xfId="45" applyFont="1" applyFill="1" applyBorder="1" applyAlignment="1">
      <alignment horizontal="center" vertical="center" wrapText="1"/>
      <protection/>
    </xf>
    <xf numFmtId="0" fontId="40" fillId="17" borderId="116" xfId="45" applyFont="1" applyFill="1" applyBorder="1" applyAlignment="1">
      <alignment horizontal="center" vertical="center" wrapText="1"/>
      <protection/>
    </xf>
    <xf numFmtId="9" fontId="41" fillId="17" borderId="116" xfId="68" applyFont="1" applyFill="1" applyBorder="1" applyAlignment="1" applyProtection="1">
      <alignment horizontal="center" vertical="center" wrapText="1"/>
      <protection/>
    </xf>
    <xf numFmtId="1" fontId="41" fillId="17" borderId="116" xfId="45" applyNumberFormat="1" applyFont="1" applyFill="1" applyBorder="1" applyAlignment="1">
      <alignment horizontal="center" vertical="center" wrapText="1"/>
      <protection/>
    </xf>
    <xf numFmtId="173" fontId="41" fillId="17" borderId="116" xfId="45" applyNumberFormat="1" applyFont="1" applyFill="1" applyBorder="1" applyAlignment="1">
      <alignment horizontal="center" vertical="center" wrapText="1"/>
      <protection/>
    </xf>
    <xf numFmtId="0" fontId="41" fillId="17" borderId="117" xfId="45" applyFont="1" applyFill="1" applyBorder="1" applyAlignment="1">
      <alignment horizontal="center" vertical="center" wrapText="1"/>
      <protection/>
    </xf>
    <xf numFmtId="0" fontId="39" fillId="0" borderId="200" xfId="61" applyFont="1" applyFill="1" applyBorder="1" applyAlignment="1" applyProtection="1">
      <alignment horizontal="center" vertical="center" wrapText="1"/>
      <protection hidden="1"/>
    </xf>
    <xf numFmtId="1" fontId="39" fillId="0" borderId="202" xfId="52" applyNumberFormat="1" applyFont="1" applyFill="1" applyBorder="1" applyAlignment="1" applyProtection="1">
      <alignment horizontal="center" vertical="center" wrapText="1"/>
      <protection hidden="1"/>
    </xf>
    <xf numFmtId="1" fontId="40" fillId="0" borderId="202" xfId="52" applyNumberFormat="1" applyFont="1" applyFill="1" applyBorder="1" applyAlignment="1" applyProtection="1">
      <alignment horizontal="center" vertical="center" wrapText="1"/>
      <protection/>
    </xf>
    <xf numFmtId="172" fontId="40" fillId="0" borderId="202" xfId="61" applyNumberFormat="1" applyFont="1" applyFill="1" applyBorder="1" applyAlignment="1" applyProtection="1">
      <alignment horizontal="center" vertical="center" wrapText="1"/>
      <protection hidden="1"/>
    </xf>
    <xf numFmtId="1" fontId="41" fillId="47" borderId="192" xfId="45" applyNumberFormat="1" applyFont="1" applyFill="1" applyBorder="1" applyAlignment="1">
      <alignment horizontal="center" vertical="center" wrapText="1"/>
      <protection/>
    </xf>
    <xf numFmtId="172" fontId="41" fillId="47" borderId="192" xfId="45" applyNumberFormat="1" applyFont="1" applyFill="1" applyBorder="1" applyAlignment="1">
      <alignment horizontal="center" vertical="center" wrapText="1"/>
      <protection/>
    </xf>
    <xf numFmtId="172" fontId="36" fillId="46" borderId="192" xfId="45" applyNumberFormat="1" applyFont="1" applyFill="1" applyBorder="1" applyAlignment="1">
      <alignment horizontal="center" vertical="center" wrapText="1"/>
      <protection/>
    </xf>
    <xf numFmtId="0" fontId="77" fillId="11" borderId="89" xfId="60" applyNumberFormat="1" applyFont="1" applyFill="1" applyBorder="1" applyAlignment="1" applyProtection="1">
      <alignment horizontal="center" vertical="center" wrapText="1"/>
      <protection locked="0"/>
    </xf>
    <xf numFmtId="0" fontId="77" fillId="11" borderId="62" xfId="0" applyNumberFormat="1" applyFont="1" applyFill="1" applyBorder="1" applyAlignment="1">
      <alignment horizontal="center" vertical="center" wrapText="1"/>
    </xf>
    <xf numFmtId="0" fontId="77" fillId="11" borderId="47" xfId="65" applyNumberFormat="1" applyFont="1" applyFill="1" applyBorder="1" applyAlignment="1">
      <alignment horizontal="center" vertical="center" wrapText="1"/>
    </xf>
    <xf numFmtId="0" fontId="77" fillId="11" borderId="45" xfId="65" applyNumberFormat="1" applyFont="1" applyFill="1" applyBorder="1" applyAlignment="1">
      <alignment horizontal="center" vertical="center" wrapText="1"/>
    </xf>
    <xf numFmtId="0" fontId="77" fillId="11" borderId="204" xfId="0" applyFont="1" applyFill="1" applyBorder="1" applyAlignment="1" applyProtection="1">
      <alignment horizontal="center" vertical="center"/>
      <protection hidden="1"/>
    </xf>
    <xf numFmtId="9" fontId="77" fillId="11" borderId="12" xfId="65" applyFont="1" applyFill="1" applyBorder="1" applyAlignment="1" applyProtection="1">
      <alignment horizontal="center" vertical="center"/>
      <protection hidden="1"/>
    </xf>
    <xf numFmtId="0" fontId="77" fillId="11" borderId="12" xfId="0" applyFont="1" applyFill="1" applyBorder="1" applyAlignment="1" applyProtection="1">
      <alignment horizontal="center" vertical="center"/>
      <protection hidden="1"/>
    </xf>
    <xf numFmtId="0" fontId="77" fillId="11" borderId="12" xfId="0" applyFont="1" applyFill="1" applyBorder="1" applyAlignment="1" applyProtection="1">
      <alignment horizontal="center" vertical="center" wrapText="1"/>
      <protection hidden="1"/>
    </xf>
    <xf numFmtId="0" fontId="77" fillId="11" borderId="19" xfId="0" applyFont="1" applyFill="1" applyBorder="1" applyAlignment="1" applyProtection="1">
      <alignment horizontal="center" vertical="center"/>
      <protection hidden="1"/>
    </xf>
    <xf numFmtId="0" fontId="77" fillId="11" borderId="19" xfId="0" applyFont="1" applyFill="1" applyBorder="1" applyAlignment="1" applyProtection="1">
      <alignment horizontal="center" vertical="center" wrapText="1"/>
      <protection hidden="1"/>
    </xf>
    <xf numFmtId="9" fontId="77" fillId="11" borderId="19" xfId="65" applyFont="1" applyFill="1" applyBorder="1" applyAlignment="1" applyProtection="1">
      <alignment horizontal="center" vertical="center"/>
      <protection hidden="1"/>
    </xf>
    <xf numFmtId="9" fontId="12" fillId="11" borderId="89" xfId="65" applyFont="1" applyFill="1" applyBorder="1" applyAlignment="1" applyProtection="1">
      <alignment horizontal="center" vertical="center" wrapText="1"/>
      <protection locked="0"/>
    </xf>
    <xf numFmtId="9" fontId="12" fillId="11" borderId="62" xfId="65" applyFont="1" applyFill="1" applyBorder="1" applyAlignment="1">
      <alignment horizontal="center" vertical="center" wrapText="1"/>
    </xf>
    <xf numFmtId="9" fontId="12" fillId="11" borderId="47" xfId="65" applyFont="1" applyFill="1" applyBorder="1" applyAlignment="1">
      <alignment horizontal="center" vertical="center" wrapText="1"/>
    </xf>
    <xf numFmtId="9" fontId="12" fillId="11" borderId="45" xfId="65" applyFont="1" applyFill="1" applyBorder="1" applyAlignment="1">
      <alignment horizontal="center" vertical="center" wrapText="1"/>
    </xf>
    <xf numFmtId="9" fontId="12" fillId="11" borderId="12" xfId="65" applyFont="1" applyFill="1" applyBorder="1" applyAlignment="1" applyProtection="1">
      <alignment horizontal="center" vertical="center"/>
      <protection hidden="1"/>
    </xf>
    <xf numFmtId="0" fontId="12" fillId="11" borderId="12" xfId="0" applyFont="1" applyFill="1" applyBorder="1" applyAlignment="1" applyProtection="1">
      <alignment horizontal="center" vertical="center"/>
      <protection hidden="1"/>
    </xf>
    <xf numFmtId="0" fontId="12" fillId="11" borderId="12" xfId="0" applyFont="1" applyFill="1" applyBorder="1" applyAlignment="1" applyProtection="1">
      <alignment horizontal="center" vertical="center" wrapText="1"/>
      <protection hidden="1"/>
    </xf>
    <xf numFmtId="0" fontId="12" fillId="11" borderId="89" xfId="60" applyNumberFormat="1" applyFont="1" applyFill="1" applyBorder="1" applyAlignment="1" applyProtection="1">
      <alignment horizontal="center" vertical="center" wrapText="1"/>
      <protection locked="0"/>
    </xf>
    <xf numFmtId="0" fontId="12" fillId="11" borderId="62" xfId="0" applyNumberFormat="1" applyFont="1" applyFill="1" applyBorder="1" applyAlignment="1">
      <alignment horizontal="center" vertical="center" wrapText="1"/>
    </xf>
    <xf numFmtId="0" fontId="12" fillId="11" borderId="47" xfId="65" applyNumberFormat="1" applyFont="1" applyFill="1" applyBorder="1" applyAlignment="1">
      <alignment horizontal="center" vertical="center" wrapText="1"/>
    </xf>
    <xf numFmtId="0" fontId="12" fillId="11" borderId="45" xfId="65" applyNumberFormat="1" applyFont="1" applyFill="1" applyBorder="1" applyAlignment="1">
      <alignment horizontal="center" vertical="center" wrapText="1"/>
    </xf>
    <xf numFmtId="0" fontId="12" fillId="11" borderId="19" xfId="0" applyFont="1" applyFill="1" applyBorder="1" applyAlignment="1" applyProtection="1">
      <alignment horizontal="center" vertical="center"/>
      <protection hidden="1"/>
    </xf>
    <xf numFmtId="0" fontId="12" fillId="11" borderId="19" xfId="0" applyFont="1" applyFill="1" applyBorder="1" applyAlignment="1" applyProtection="1">
      <alignment horizontal="center" vertical="center" wrapText="1"/>
      <protection hidden="1"/>
    </xf>
    <xf numFmtId="9" fontId="77" fillId="11" borderId="89" xfId="65" applyFont="1" applyFill="1" applyBorder="1" applyAlignment="1" applyProtection="1">
      <alignment horizontal="center" vertical="center" wrapText="1"/>
      <protection locked="0"/>
    </xf>
    <xf numFmtId="0" fontId="56" fillId="0" borderId="0" xfId="0" applyFont="1" applyAlignment="1">
      <alignment horizontal="center" vertical="center"/>
    </xf>
    <xf numFmtId="0" fontId="56" fillId="0" borderId="0" xfId="0" applyFont="1" applyBorder="1" applyAlignment="1">
      <alignment horizontal="center" vertical="center" wrapText="1"/>
    </xf>
    <xf numFmtId="0" fontId="36" fillId="18" borderId="63" xfId="60" applyFont="1" applyFill="1" applyBorder="1" applyAlignment="1" applyProtection="1">
      <alignment horizontal="center" vertical="center" wrapText="1"/>
      <protection hidden="1"/>
    </xf>
    <xf numFmtId="0" fontId="36" fillId="18" borderId="45" xfId="60" applyFont="1" applyFill="1" applyBorder="1" applyAlignment="1" applyProtection="1">
      <alignment horizontal="center" vertical="center" wrapText="1"/>
      <protection hidden="1"/>
    </xf>
    <xf numFmtId="0" fontId="36" fillId="18" borderId="29" xfId="60" applyFont="1" applyFill="1" applyBorder="1" applyAlignment="1" applyProtection="1">
      <alignment horizontal="center" vertical="center" wrapText="1"/>
      <protection hidden="1"/>
    </xf>
    <xf numFmtId="0" fontId="36" fillId="18" borderId="29" xfId="60" applyFont="1" applyFill="1" applyBorder="1" applyAlignment="1" applyProtection="1">
      <alignment horizontal="center" vertical="center" textRotation="90" wrapText="1"/>
      <protection hidden="1"/>
    </xf>
    <xf numFmtId="167" fontId="36" fillId="18" borderId="29" xfId="60" applyNumberFormat="1" applyFont="1" applyFill="1" applyBorder="1" applyAlignment="1" applyProtection="1">
      <alignment horizontal="center" vertical="center" wrapText="1"/>
      <protection hidden="1"/>
    </xf>
    <xf numFmtId="0" fontId="38" fillId="24" borderId="65" xfId="60" applyFont="1" applyFill="1" applyBorder="1" applyAlignment="1" applyProtection="1">
      <alignment horizontal="center" vertical="center" wrapText="1"/>
      <protection hidden="1"/>
    </xf>
    <xf numFmtId="0" fontId="38" fillId="25" borderId="65" xfId="60" applyFont="1" applyFill="1" applyBorder="1" applyAlignment="1" applyProtection="1">
      <alignment horizontal="center" vertical="center" wrapText="1"/>
      <protection hidden="1"/>
    </xf>
    <xf numFmtId="0" fontId="39" fillId="24" borderId="65" xfId="60" applyFont="1" applyFill="1" applyBorder="1" applyAlignment="1" applyProtection="1">
      <alignment horizontal="center" vertical="center" wrapText="1"/>
      <protection hidden="1"/>
    </xf>
    <xf numFmtId="0" fontId="39" fillId="24" borderId="35" xfId="60" applyFont="1" applyFill="1" applyBorder="1" applyAlignment="1" applyProtection="1">
      <alignment horizontal="center" vertical="center" wrapText="1"/>
      <protection hidden="1"/>
    </xf>
    <xf numFmtId="0" fontId="39" fillId="0" borderId="47" xfId="0" applyFont="1" applyBorder="1" applyAlignment="1">
      <alignment horizontal="center" vertical="center" wrapText="1"/>
    </xf>
    <xf numFmtId="0" fontId="39" fillId="24" borderId="47" xfId="60" applyFont="1" applyFill="1" applyBorder="1" applyAlignment="1" applyProtection="1">
      <alignment horizontal="center" vertical="center" wrapText="1"/>
      <protection hidden="1"/>
    </xf>
    <xf numFmtId="10" fontId="39" fillId="24" borderId="47" xfId="65" applyNumberFormat="1" applyFont="1" applyFill="1" applyBorder="1" applyAlignment="1" applyProtection="1">
      <alignment horizontal="center" vertical="center" wrapText="1"/>
      <protection hidden="1"/>
    </xf>
    <xf numFmtId="14" fontId="39" fillId="24" borderId="47" xfId="51" applyNumberFormat="1" applyFont="1" applyFill="1" applyBorder="1" applyAlignment="1">
      <alignment horizontal="center" vertical="center" wrapText="1"/>
    </xf>
    <xf numFmtId="0" fontId="39" fillId="25" borderId="47" xfId="60" applyFont="1" applyFill="1" applyBorder="1" applyAlignment="1" applyProtection="1">
      <alignment horizontal="center" vertical="center" wrapText="1"/>
      <protection hidden="1"/>
    </xf>
    <xf numFmtId="176" fontId="39" fillId="25" borderId="47" xfId="48" applyNumberFormat="1" applyFont="1" applyFill="1" applyBorder="1" applyAlignment="1" applyProtection="1">
      <alignment horizontal="center" vertical="center" wrapText="1"/>
      <protection hidden="1"/>
    </xf>
    <xf numFmtId="3" fontId="39" fillId="25" borderId="47" xfId="0" applyNumberFormat="1" applyFont="1" applyFill="1" applyBorder="1" applyAlignment="1">
      <alignment horizontal="center" vertical="center" wrapText="1"/>
    </xf>
    <xf numFmtId="1" fontId="39" fillId="25" borderId="47" xfId="0" applyNumberFormat="1" applyFont="1" applyFill="1" applyBorder="1" applyAlignment="1">
      <alignment horizontal="center" vertical="center" wrapText="1"/>
    </xf>
    <xf numFmtId="1" fontId="39" fillId="0" borderId="47" xfId="48" applyNumberFormat="1" applyFont="1" applyBorder="1" applyAlignment="1">
      <alignment horizontal="center" vertical="center" wrapText="1"/>
    </xf>
    <xf numFmtId="167" fontId="39" fillId="24" borderId="47" xfId="60" applyNumberFormat="1" applyFont="1" applyFill="1" applyBorder="1" applyAlignment="1" applyProtection="1">
      <alignment horizontal="center" vertical="center" wrapText="1"/>
      <protection hidden="1"/>
    </xf>
    <xf numFmtId="0" fontId="41" fillId="17" borderId="45" xfId="0" applyFont="1" applyFill="1" applyBorder="1" applyAlignment="1">
      <alignment horizontal="center" vertical="center" wrapText="1"/>
    </xf>
    <xf numFmtId="10" fontId="41" fillId="17" borderId="45" xfId="0" applyNumberFormat="1" applyFont="1" applyFill="1" applyBorder="1" applyAlignment="1">
      <alignment horizontal="center" vertical="center" wrapText="1"/>
    </xf>
    <xf numFmtId="167" fontId="41" fillId="17" borderId="56" xfId="0" applyNumberFormat="1" applyFont="1" applyFill="1" applyBorder="1" applyAlignment="1">
      <alignment horizontal="center" vertical="center" wrapText="1"/>
    </xf>
    <xf numFmtId="0" fontId="41" fillId="17" borderId="65" xfId="0" applyFont="1" applyFill="1" applyBorder="1" applyAlignment="1">
      <alignment horizontal="center" vertical="center" wrapText="1"/>
    </xf>
    <xf numFmtId="0" fontId="36" fillId="18" borderId="44" xfId="0" applyFont="1" applyFill="1" applyBorder="1" applyAlignment="1">
      <alignment horizontal="center" vertical="center" wrapText="1"/>
    </xf>
    <xf numFmtId="0" fontId="36" fillId="18" borderId="45" xfId="0" applyFont="1" applyFill="1" applyBorder="1" applyAlignment="1">
      <alignment horizontal="center" vertical="center" wrapText="1"/>
    </xf>
    <xf numFmtId="167" fontId="36" fillId="18" borderId="94" xfId="0" applyNumberFormat="1" applyFont="1" applyFill="1" applyBorder="1" applyAlignment="1">
      <alignment horizontal="center" vertical="center" wrapText="1"/>
    </xf>
    <xf numFmtId="0" fontId="36" fillId="18" borderId="150" xfId="0" applyFont="1" applyFill="1" applyBorder="1" applyAlignment="1">
      <alignment horizontal="center" vertical="center" wrapText="1"/>
    </xf>
    <xf numFmtId="0" fontId="36" fillId="18" borderId="63" xfId="60" applyFont="1" applyFill="1" applyBorder="1" applyAlignment="1" applyProtection="1">
      <alignment horizontal="center" vertical="center" wrapText="1"/>
      <protection hidden="1"/>
    </xf>
    <xf numFmtId="0" fontId="36" fillId="18" borderId="84" xfId="60" applyFont="1" applyFill="1" applyBorder="1" applyAlignment="1" applyProtection="1">
      <alignment horizontal="center" vertical="center" wrapText="1"/>
      <protection hidden="1"/>
    </xf>
    <xf numFmtId="0" fontId="36" fillId="18" borderId="64" xfId="60" applyFont="1" applyFill="1" applyBorder="1" applyAlignment="1" applyProtection="1">
      <alignment horizontal="center" vertical="center" wrapText="1"/>
      <protection hidden="1"/>
    </xf>
    <xf numFmtId="1" fontId="36" fillId="18" borderId="63" xfId="48" applyNumberFormat="1" applyFont="1" applyFill="1" applyBorder="1" applyAlignment="1" applyProtection="1">
      <alignment horizontal="center" vertical="center" wrapText="1"/>
      <protection hidden="1"/>
    </xf>
    <xf numFmtId="9" fontId="36" fillId="18" borderId="63" xfId="60" applyNumberFormat="1" applyFont="1" applyFill="1" applyBorder="1" applyAlignment="1" applyProtection="1">
      <alignment horizontal="center" vertical="center" wrapText="1"/>
      <protection hidden="1"/>
    </xf>
    <xf numFmtId="0" fontId="36" fillId="18" borderId="63" xfId="60" applyFont="1" applyFill="1" applyBorder="1" applyAlignment="1" applyProtection="1">
      <alignment horizontal="center" vertical="center" textRotation="90" wrapText="1"/>
      <protection hidden="1"/>
    </xf>
    <xf numFmtId="1" fontId="36" fillId="18" borderId="63" xfId="60" applyNumberFormat="1" applyFont="1" applyFill="1" applyBorder="1" applyAlignment="1" applyProtection="1">
      <alignment horizontal="center" vertical="center" wrapText="1"/>
      <protection hidden="1"/>
    </xf>
    <xf numFmtId="0" fontId="38" fillId="25" borderId="64" xfId="60" applyFont="1" applyFill="1" applyBorder="1" applyAlignment="1" applyProtection="1">
      <alignment horizontal="center" vertical="center" wrapText="1"/>
      <protection hidden="1"/>
    </xf>
    <xf numFmtId="0" fontId="39" fillId="0" borderId="63" xfId="60" applyFont="1" applyFill="1" applyBorder="1" applyAlignment="1" applyProtection="1">
      <alignment horizontal="center" vertical="center" wrapText="1"/>
      <protection hidden="1"/>
    </xf>
    <xf numFmtId="9" fontId="39" fillId="24" borderId="47" xfId="60" applyNumberFormat="1" applyFont="1" applyFill="1" applyBorder="1" applyAlignment="1" applyProtection="1">
      <alignment horizontal="center" vertical="center" wrapText="1"/>
      <protection hidden="1"/>
    </xf>
    <xf numFmtId="9" fontId="39" fillId="24" borderId="47" xfId="65" applyFont="1" applyFill="1" applyBorder="1" applyAlignment="1" applyProtection="1">
      <alignment horizontal="center" vertical="center" wrapText="1"/>
      <protection hidden="1"/>
    </xf>
    <xf numFmtId="14" fontId="39" fillId="0" borderId="47" xfId="51" applyNumberFormat="1" applyFont="1" applyFill="1" applyBorder="1" applyAlignment="1">
      <alignment horizontal="center" vertical="center" wrapText="1"/>
    </xf>
    <xf numFmtId="0" fontId="39" fillId="0" borderId="63" xfId="0" applyFont="1" applyFill="1" applyBorder="1" applyAlignment="1">
      <alignment horizontal="center" vertical="center" wrapText="1"/>
    </xf>
    <xf numFmtId="0" fontId="39" fillId="24" borderId="145" xfId="0" applyFont="1" applyFill="1" applyBorder="1" applyAlignment="1">
      <alignment horizontal="center" vertical="center" wrapText="1"/>
    </xf>
    <xf numFmtId="9" fontId="39" fillId="24" borderId="112" xfId="0" applyNumberFormat="1" applyFont="1" applyFill="1" applyBorder="1" applyAlignment="1">
      <alignment horizontal="center" vertical="center" wrapText="1"/>
    </xf>
    <xf numFmtId="0" fontId="39" fillId="24" borderId="112" xfId="0" applyFont="1" applyFill="1" applyBorder="1" applyAlignment="1">
      <alignment horizontal="center" vertical="center" wrapText="1"/>
    </xf>
    <xf numFmtId="14" fontId="39" fillId="0" borderId="112" xfId="51" applyNumberFormat="1" applyFont="1" applyFill="1" applyBorder="1" applyAlignment="1">
      <alignment horizontal="center" vertical="center" wrapText="1"/>
    </xf>
    <xf numFmtId="0" fontId="40" fillId="24" borderId="63" xfId="60" applyFont="1" applyFill="1" applyBorder="1" applyAlignment="1" applyProtection="1">
      <alignment horizontal="center" vertical="center" wrapText="1"/>
      <protection hidden="1"/>
    </xf>
    <xf numFmtId="0" fontId="40" fillId="24" borderId="35" xfId="60" applyFont="1" applyFill="1" applyBorder="1" applyAlignment="1" applyProtection="1">
      <alignment horizontal="center" vertical="center" wrapText="1"/>
      <protection hidden="1"/>
    </xf>
    <xf numFmtId="0" fontId="40" fillId="24" borderId="47" xfId="60" applyFont="1" applyFill="1" applyBorder="1" applyAlignment="1" applyProtection="1">
      <alignment horizontal="center" vertical="center" wrapText="1"/>
      <protection hidden="1"/>
    </xf>
    <xf numFmtId="0" fontId="40" fillId="25" borderId="100" xfId="60" applyFont="1" applyFill="1" applyBorder="1" applyAlignment="1" applyProtection="1">
      <alignment horizontal="center" vertical="center" wrapText="1"/>
      <protection hidden="1"/>
    </xf>
    <xf numFmtId="3" fontId="40" fillId="25" borderId="100" xfId="0" applyNumberFormat="1" applyFont="1" applyFill="1" applyBorder="1" applyAlignment="1">
      <alignment horizontal="center" vertical="center" wrapText="1"/>
    </xf>
    <xf numFmtId="0" fontId="40" fillId="0" borderId="66" xfId="60" applyFont="1" applyFill="1" applyBorder="1" applyAlignment="1" applyProtection="1">
      <alignment horizontal="center" vertical="center" wrapText="1"/>
      <protection hidden="1"/>
    </xf>
    <xf numFmtId="0" fontId="40" fillId="24" borderId="39" xfId="60" applyFont="1" applyFill="1" applyBorder="1" applyAlignment="1" applyProtection="1">
      <alignment horizontal="center" vertical="center" wrapText="1"/>
      <protection hidden="1"/>
    </xf>
    <xf numFmtId="9" fontId="39" fillId="24" borderId="40" xfId="0" applyNumberFormat="1" applyFont="1" applyFill="1" applyBorder="1" applyAlignment="1">
      <alignment horizontal="center" vertical="center" wrapText="1"/>
    </xf>
    <xf numFmtId="0" fontId="40" fillId="24" borderId="40" xfId="60" applyFont="1" applyFill="1" applyBorder="1" applyAlignment="1" applyProtection="1">
      <alignment horizontal="center" vertical="center" wrapText="1"/>
      <protection hidden="1"/>
    </xf>
    <xf numFmtId="9" fontId="39" fillId="24" borderId="40" xfId="65" applyFont="1" applyFill="1" applyBorder="1" applyAlignment="1" applyProtection="1">
      <alignment horizontal="center" vertical="center" wrapText="1"/>
      <protection hidden="1"/>
    </xf>
    <xf numFmtId="0" fontId="39" fillId="24" borderId="40" xfId="60" applyFont="1" applyFill="1" applyBorder="1" applyAlignment="1" applyProtection="1">
      <alignment horizontal="center" vertical="center" wrapText="1"/>
      <protection hidden="1"/>
    </xf>
    <xf numFmtId="14" fontId="39" fillId="0" borderId="40" xfId="51" applyNumberFormat="1" applyFont="1" applyFill="1" applyBorder="1" applyAlignment="1">
      <alignment horizontal="center" vertical="center" wrapText="1"/>
    </xf>
    <xf numFmtId="167" fontId="39" fillId="24" borderId="40" xfId="60" applyNumberFormat="1" applyFont="1" applyFill="1" applyBorder="1" applyAlignment="1" applyProtection="1">
      <alignment horizontal="center" vertical="center" wrapText="1"/>
      <protection hidden="1"/>
    </xf>
    <xf numFmtId="0" fontId="40" fillId="24" borderId="23" xfId="60" applyFont="1" applyFill="1" applyBorder="1" applyAlignment="1" applyProtection="1">
      <alignment horizontal="center" vertical="center" wrapText="1"/>
      <protection hidden="1"/>
    </xf>
    <xf numFmtId="0" fontId="40" fillId="24" borderId="42" xfId="60" applyFont="1" applyFill="1" applyBorder="1" applyAlignment="1" applyProtection="1">
      <alignment horizontal="center" vertical="center" wrapText="1"/>
      <protection hidden="1"/>
    </xf>
    <xf numFmtId="9" fontId="39" fillId="24" borderId="25" xfId="0" applyNumberFormat="1" applyFont="1" applyFill="1" applyBorder="1" applyAlignment="1">
      <alignment horizontal="center" vertical="center" wrapText="1"/>
    </xf>
    <xf numFmtId="0" fontId="40" fillId="24" borderId="25" xfId="60" applyFont="1" applyFill="1" applyBorder="1" applyAlignment="1" applyProtection="1">
      <alignment horizontal="center" vertical="center" wrapText="1"/>
      <protection hidden="1"/>
    </xf>
    <xf numFmtId="9" fontId="39" fillId="24" borderId="25" xfId="65" applyFont="1" applyFill="1" applyBorder="1" applyAlignment="1" applyProtection="1">
      <alignment horizontal="center" vertical="center" wrapText="1"/>
      <protection hidden="1"/>
    </xf>
    <xf numFmtId="0" fontId="39" fillId="24" borderId="25" xfId="60" applyFont="1" applyFill="1" applyBorder="1" applyAlignment="1" applyProtection="1">
      <alignment horizontal="center" vertical="center" wrapText="1"/>
      <protection hidden="1"/>
    </xf>
    <xf numFmtId="14" fontId="39" fillId="0" borderId="25" xfId="51" applyNumberFormat="1" applyFont="1" applyFill="1" applyBorder="1" applyAlignment="1">
      <alignment horizontal="center" vertical="center" wrapText="1"/>
    </xf>
    <xf numFmtId="167" fontId="39" fillId="24" borderId="25" xfId="60" applyNumberFormat="1" applyFont="1" applyFill="1" applyBorder="1" applyAlignment="1" applyProtection="1">
      <alignment horizontal="center" vertical="center" wrapText="1"/>
      <protection hidden="1"/>
    </xf>
    <xf numFmtId="0" fontId="41" fillId="17" borderId="44" xfId="0" applyFont="1" applyFill="1" applyBorder="1" applyAlignment="1">
      <alignment horizontal="center" vertical="center" wrapText="1"/>
    </xf>
    <xf numFmtId="9" fontId="41" fillId="17" borderId="45" xfId="65" applyFont="1" applyFill="1" applyBorder="1" applyAlignment="1">
      <alignment horizontal="center" vertical="center" wrapText="1"/>
    </xf>
    <xf numFmtId="1" fontId="41" fillId="17" borderId="45" xfId="0" applyNumberFormat="1" applyFont="1" applyFill="1" applyBorder="1" applyAlignment="1">
      <alignment horizontal="center" vertical="center" wrapText="1"/>
    </xf>
    <xf numFmtId="167" fontId="41" fillId="17" borderId="45" xfId="0" applyNumberFormat="1" applyFont="1" applyFill="1" applyBorder="1" applyAlignment="1">
      <alignment horizontal="center" vertical="center" wrapText="1"/>
    </xf>
    <xf numFmtId="0" fontId="40" fillId="0" borderId="66" xfId="0" applyFont="1" applyFill="1" applyBorder="1" applyAlignment="1">
      <alignment horizontal="center" vertical="center" wrapText="1"/>
    </xf>
    <xf numFmtId="0" fontId="40" fillId="0" borderId="39" xfId="0" applyFont="1" applyBorder="1" applyAlignment="1">
      <alignment horizontal="center" vertical="center" wrapText="1"/>
    </xf>
    <xf numFmtId="0" fontId="40" fillId="0" borderId="40" xfId="0" applyFont="1" applyBorder="1" applyAlignment="1">
      <alignment horizontal="center" vertical="center" wrapText="1"/>
    </xf>
    <xf numFmtId="9" fontId="39" fillId="0" borderId="40" xfId="65" applyFont="1" applyBorder="1" applyAlignment="1">
      <alignment horizontal="center" vertical="center" wrapText="1"/>
    </xf>
    <xf numFmtId="0" fontId="39" fillId="25" borderId="40" xfId="60" applyFont="1" applyFill="1" applyBorder="1" applyAlignment="1" applyProtection="1">
      <alignment horizontal="center" vertical="center" wrapText="1"/>
      <protection hidden="1"/>
    </xf>
    <xf numFmtId="0" fontId="40" fillId="0" borderId="23" xfId="0" applyFont="1" applyFill="1" applyBorder="1" applyAlignment="1">
      <alignment horizontal="center" vertical="center" wrapText="1"/>
    </xf>
    <xf numFmtId="0" fontId="40" fillId="0" borderId="42" xfId="0" applyFont="1" applyBorder="1" applyAlignment="1">
      <alignment horizontal="center" vertical="center" wrapText="1"/>
    </xf>
    <xf numFmtId="0" fontId="40" fillId="0" borderId="25" xfId="0" applyFont="1" applyBorder="1" applyAlignment="1">
      <alignment horizontal="center" vertical="center" wrapText="1"/>
    </xf>
    <xf numFmtId="9" fontId="39" fillId="0" borderId="25" xfId="65" applyFont="1" applyBorder="1" applyAlignment="1">
      <alignment horizontal="center" vertical="center" wrapText="1"/>
    </xf>
    <xf numFmtId="0" fontId="39" fillId="25" borderId="25" xfId="60" applyFont="1" applyFill="1" applyBorder="1" applyAlignment="1" applyProtection="1">
      <alignment horizontal="center" vertical="center" wrapText="1"/>
      <protection hidden="1"/>
    </xf>
    <xf numFmtId="1" fontId="39" fillId="24" borderId="40" xfId="48" applyNumberFormat="1" applyFont="1" applyFill="1" applyBorder="1" applyAlignment="1" applyProtection="1">
      <alignment horizontal="center" vertical="center" wrapText="1"/>
      <protection hidden="1"/>
    </xf>
    <xf numFmtId="0" fontId="40" fillId="0" borderId="67" xfId="0" applyFont="1" applyFill="1" applyBorder="1" applyAlignment="1">
      <alignment horizontal="center" vertical="center" wrapText="1"/>
    </xf>
    <xf numFmtId="0" fontId="40" fillId="0" borderId="41" xfId="0" applyFont="1" applyBorder="1" applyAlignment="1">
      <alignment horizontal="center" vertical="center" wrapText="1"/>
    </xf>
    <xf numFmtId="1" fontId="39" fillId="24" borderId="22" xfId="48" applyNumberFormat="1" applyFont="1" applyFill="1" applyBorder="1" applyAlignment="1" applyProtection="1">
      <alignment horizontal="center" vertical="center" wrapText="1"/>
      <protection hidden="1"/>
    </xf>
    <xf numFmtId="0" fontId="39" fillId="24" borderId="22" xfId="60" applyFont="1" applyFill="1" applyBorder="1" applyAlignment="1" applyProtection="1">
      <alignment horizontal="center" vertical="center" wrapText="1"/>
      <protection hidden="1"/>
    </xf>
    <xf numFmtId="0" fontId="40" fillId="0" borderId="22" xfId="0" applyFont="1" applyBorder="1" applyAlignment="1">
      <alignment horizontal="center" vertical="center" wrapText="1"/>
    </xf>
    <xf numFmtId="9" fontId="39" fillId="0" borderId="22" xfId="65" applyFont="1" applyBorder="1" applyAlignment="1">
      <alignment horizontal="center" vertical="center" wrapText="1"/>
    </xf>
    <xf numFmtId="14" fontId="39" fillId="0" borderId="22" xfId="51" applyNumberFormat="1" applyFont="1" applyFill="1" applyBorder="1" applyAlignment="1">
      <alignment horizontal="center" vertical="center" wrapText="1"/>
    </xf>
    <xf numFmtId="0" fontId="39" fillId="25" borderId="22" xfId="60" applyFont="1" applyFill="1" applyBorder="1" applyAlignment="1" applyProtection="1">
      <alignment horizontal="center" vertical="center" wrapText="1"/>
      <protection hidden="1"/>
    </xf>
    <xf numFmtId="167" fontId="39" fillId="24" borderId="22" xfId="60" applyNumberFormat="1" applyFont="1" applyFill="1" applyBorder="1" applyAlignment="1" applyProtection="1">
      <alignment horizontal="center" vertical="center" wrapText="1"/>
      <protection hidden="1"/>
    </xf>
    <xf numFmtId="9" fontId="39" fillId="24" borderId="22" xfId="65" applyFont="1" applyFill="1" applyBorder="1" applyAlignment="1" applyProtection="1">
      <alignment horizontal="center" vertical="center" wrapText="1"/>
      <protection hidden="1"/>
    </xf>
    <xf numFmtId="0" fontId="40" fillId="24" borderId="22" xfId="0" applyFont="1" applyFill="1" applyBorder="1" applyAlignment="1">
      <alignment horizontal="center" vertical="center" wrapText="1"/>
    </xf>
    <xf numFmtId="0" fontId="40" fillId="17" borderId="45" xfId="0" applyFont="1" applyFill="1" applyBorder="1" applyAlignment="1">
      <alignment horizontal="center" vertical="center" wrapText="1"/>
    </xf>
    <xf numFmtId="174" fontId="41" fillId="17" borderId="45" xfId="0" applyNumberFormat="1" applyFont="1" applyFill="1" applyBorder="1" applyAlignment="1">
      <alignment horizontal="center" vertical="center" wrapText="1"/>
    </xf>
    <xf numFmtId="0" fontId="38" fillId="24" borderId="64" xfId="60" applyFont="1" applyFill="1" applyBorder="1" applyAlignment="1" applyProtection="1">
      <alignment horizontal="center" vertical="center" wrapText="1"/>
      <protection hidden="1"/>
    </xf>
    <xf numFmtId="0" fontId="40" fillId="0" borderId="47" xfId="0" applyFont="1" applyBorder="1" applyAlignment="1">
      <alignment horizontal="center" vertical="center" wrapText="1"/>
    </xf>
    <xf numFmtId="9" fontId="40" fillId="24" borderId="47" xfId="65" applyFont="1" applyFill="1" applyBorder="1" applyAlignment="1" applyProtection="1">
      <alignment horizontal="center" vertical="center" wrapText="1"/>
      <protection hidden="1"/>
    </xf>
    <xf numFmtId="0" fontId="40" fillId="25" borderId="47" xfId="60" applyFont="1" applyFill="1" applyBorder="1" applyAlignment="1" applyProtection="1">
      <alignment horizontal="center" vertical="center" wrapText="1"/>
      <protection hidden="1"/>
    </xf>
    <xf numFmtId="3" fontId="40" fillId="25" borderId="47" xfId="0" applyNumberFormat="1" applyFont="1" applyFill="1" applyBorder="1" applyAlignment="1">
      <alignment horizontal="center" vertical="center" wrapText="1"/>
    </xf>
    <xf numFmtId="1" fontId="40" fillId="0" borderId="47" xfId="48" applyNumberFormat="1" applyFont="1" applyBorder="1" applyAlignment="1">
      <alignment horizontal="center" vertical="center" wrapText="1"/>
    </xf>
    <xf numFmtId="167" fontId="40" fillId="24" borderId="47" xfId="60" applyNumberFormat="1" applyFont="1" applyFill="1" applyBorder="1" applyAlignment="1" applyProtection="1">
      <alignment horizontal="center" vertical="center" wrapText="1"/>
      <protection hidden="1"/>
    </xf>
    <xf numFmtId="9" fontId="36" fillId="18" borderId="45" xfId="65" applyFont="1" applyFill="1" applyBorder="1" applyAlignment="1">
      <alignment horizontal="center" vertical="center" wrapText="1"/>
    </xf>
    <xf numFmtId="1" fontId="36" fillId="18" borderId="45" xfId="0" applyNumberFormat="1" applyFont="1" applyFill="1" applyBorder="1" applyAlignment="1">
      <alignment horizontal="center" vertical="center" wrapText="1"/>
    </xf>
    <xf numFmtId="167" fontId="36" fillId="18" borderId="45" xfId="0" applyNumberFormat="1" applyFont="1" applyFill="1" applyBorder="1" applyAlignment="1">
      <alignment horizontal="center" vertical="center" wrapText="1"/>
    </xf>
    <xf numFmtId="0" fontId="30" fillId="10" borderId="14" xfId="0" applyFont="1" applyFill="1" applyBorder="1" applyAlignment="1">
      <alignment horizontal="center" vertical="center" wrapText="1"/>
    </xf>
    <xf numFmtId="0" fontId="35" fillId="10" borderId="15" xfId="0" applyFont="1" applyFill="1" applyBorder="1" applyAlignment="1">
      <alignment horizontal="center" vertical="center" wrapText="1"/>
    </xf>
    <xf numFmtId="0" fontId="30" fillId="10" borderId="15" xfId="0" applyFont="1" applyFill="1" applyBorder="1" applyAlignment="1">
      <alignment horizontal="center" vertical="center" wrapText="1"/>
    </xf>
    <xf numFmtId="1" fontId="30" fillId="10" borderId="15" xfId="48" applyNumberFormat="1" applyFont="1" applyFill="1" applyBorder="1" applyAlignment="1">
      <alignment horizontal="center" vertical="center" wrapText="1"/>
    </xf>
    <xf numFmtId="9" fontId="30" fillId="10" borderId="15" xfId="0" applyNumberFormat="1" applyFont="1" applyFill="1" applyBorder="1" applyAlignment="1">
      <alignment horizontal="center" vertical="center" wrapText="1"/>
    </xf>
    <xf numFmtId="166" fontId="30" fillId="10" borderId="15" xfId="0" applyNumberFormat="1" applyFont="1" applyFill="1" applyBorder="1" applyAlignment="1">
      <alignment horizontal="center" vertical="center" wrapText="1"/>
    </xf>
    <xf numFmtId="1" fontId="30" fillId="10" borderId="15" xfId="0" applyNumberFormat="1" applyFont="1" applyFill="1" applyBorder="1" applyAlignment="1">
      <alignment horizontal="center" vertical="center" wrapText="1"/>
    </xf>
    <xf numFmtId="165" fontId="87" fillId="10" borderId="15" xfId="0" applyNumberFormat="1" applyFont="1" applyFill="1" applyBorder="1" applyAlignment="1">
      <alignment horizontal="center" vertical="center" wrapText="1"/>
    </xf>
    <xf numFmtId="165" fontId="49" fillId="17" borderId="22" xfId="60" applyNumberFormat="1" applyFont="1" applyFill="1" applyBorder="1" applyAlignment="1" applyProtection="1">
      <alignment horizontal="center" vertical="center" wrapText="1"/>
      <protection hidden="1"/>
    </xf>
    <xf numFmtId="167" fontId="49" fillId="17" borderId="12" xfId="60" applyNumberFormat="1" applyFont="1" applyFill="1" applyBorder="1" applyAlignment="1" applyProtection="1">
      <alignment vertical="center" wrapText="1"/>
      <protection hidden="1"/>
    </xf>
    <xf numFmtId="167" fontId="49" fillId="17" borderId="143" xfId="60" applyNumberFormat="1" applyFont="1" applyFill="1" applyBorder="1" applyAlignment="1" applyProtection="1">
      <alignment horizontal="center" vertical="center" wrapText="1"/>
      <protection hidden="1" locked="0"/>
    </xf>
    <xf numFmtId="44" fontId="11" fillId="24" borderId="63" xfId="55" applyFont="1" applyFill="1" applyBorder="1" applyAlignment="1" applyProtection="1">
      <alignment horizontal="center" vertical="center" wrapText="1"/>
      <protection hidden="1"/>
    </xf>
    <xf numFmtId="0" fontId="12" fillId="18" borderId="15" xfId="0" applyFont="1" applyFill="1" applyBorder="1" applyAlignment="1">
      <alignment horizontal="center" vertical="center" wrapText="1"/>
    </xf>
    <xf numFmtId="0" fontId="16" fillId="10" borderId="45" xfId="61" applyFont="1" applyFill="1" applyBorder="1" applyAlignment="1" applyProtection="1">
      <alignment horizontal="center" vertical="center" wrapText="1"/>
      <protection hidden="1"/>
    </xf>
    <xf numFmtId="0" fontId="15" fillId="17" borderId="45" xfId="0" applyFont="1" applyFill="1" applyBorder="1" applyAlignment="1">
      <alignment horizontal="center" vertical="center" wrapText="1"/>
    </xf>
    <xf numFmtId="0" fontId="12" fillId="18" borderId="45" xfId="0" applyFont="1" applyFill="1" applyBorder="1" applyAlignment="1">
      <alignment horizontal="center" vertical="center" wrapText="1"/>
    </xf>
    <xf numFmtId="0" fontId="71" fillId="17" borderId="12" xfId="45" applyFont="1" applyFill="1" applyBorder="1" applyAlignment="1">
      <alignment horizontal="center" vertical="center" wrapText="1"/>
      <protection/>
    </xf>
    <xf numFmtId="9" fontId="71" fillId="17" borderId="12" xfId="65" applyFont="1" applyFill="1" applyBorder="1" applyAlignment="1">
      <alignment horizontal="center" vertical="center" wrapText="1"/>
    </xf>
    <xf numFmtId="44" fontId="71" fillId="17" borderId="12" xfId="55" applyFont="1" applyFill="1" applyBorder="1" applyAlignment="1">
      <alignment horizontal="center" vertical="center" wrapText="1"/>
    </xf>
    <xf numFmtId="9" fontId="71" fillId="36" borderId="12" xfId="65" applyFont="1" applyFill="1" applyBorder="1" applyAlignment="1" applyProtection="1">
      <alignment horizontal="center" vertical="center" wrapText="1"/>
      <protection hidden="1"/>
    </xf>
    <xf numFmtId="0" fontId="48" fillId="0" borderId="15" xfId="0" applyFont="1" applyBorder="1" applyAlignment="1">
      <alignment/>
    </xf>
    <xf numFmtId="0" fontId="34" fillId="18" borderId="12" xfId="45" applyFont="1" applyFill="1" applyBorder="1" applyAlignment="1">
      <alignment horizontal="center" vertical="center" wrapText="1"/>
      <protection/>
    </xf>
    <xf numFmtId="9" fontId="34" fillId="18" borderId="12" xfId="65" applyFont="1" applyFill="1" applyBorder="1" applyAlignment="1">
      <alignment horizontal="center" vertical="center" wrapText="1"/>
    </xf>
    <xf numFmtId="44" fontId="34" fillId="18" borderId="12" xfId="55" applyFont="1" applyFill="1" applyBorder="1" applyAlignment="1">
      <alignment horizontal="center" vertical="center" wrapText="1"/>
    </xf>
    <xf numFmtId="9" fontId="72" fillId="48" borderId="12" xfId="65" applyFont="1" applyFill="1" applyBorder="1" applyAlignment="1">
      <alignment horizontal="center" vertical="center" wrapText="1"/>
    </xf>
    <xf numFmtId="0" fontId="41" fillId="17" borderId="62" xfId="0" applyFont="1" applyFill="1" applyBorder="1" applyAlignment="1" applyProtection="1">
      <alignment horizontal="center" vertical="center" wrapText="1"/>
      <protection locked="0"/>
    </xf>
    <xf numFmtId="0" fontId="50" fillId="26" borderId="142" xfId="0" applyFont="1" applyFill="1" applyBorder="1" applyAlignment="1" applyProtection="1">
      <alignment horizontal="center" vertical="center" wrapText="1"/>
      <protection locked="0"/>
    </xf>
    <xf numFmtId="9" fontId="50" fillId="26" borderId="100" xfId="65" applyFont="1" applyFill="1" applyBorder="1" applyAlignment="1" applyProtection="1">
      <alignment horizontal="center" vertical="center" wrapText="1"/>
      <protection locked="0"/>
    </xf>
    <xf numFmtId="0" fontId="50" fillId="26" borderId="100" xfId="0" applyFont="1" applyFill="1" applyBorder="1" applyAlignment="1" applyProtection="1">
      <alignment horizontal="center" vertical="center" wrapText="1"/>
      <protection locked="0"/>
    </xf>
    <xf numFmtId="0" fontId="51" fillId="26" borderId="100" xfId="0" applyFont="1" applyFill="1" applyBorder="1" applyAlignment="1" applyProtection="1">
      <alignment horizontal="center" vertical="center" wrapText="1"/>
      <protection locked="0"/>
    </xf>
    <xf numFmtId="0" fontId="50" fillId="26" borderId="78" xfId="0" applyFont="1" applyFill="1" applyBorder="1" applyAlignment="1" applyProtection="1">
      <alignment horizontal="center" vertical="center" wrapText="1"/>
      <protection locked="0"/>
    </xf>
    <xf numFmtId="0" fontId="50" fillId="26" borderId="79" xfId="0" applyFont="1" applyFill="1" applyBorder="1" applyAlignment="1" applyProtection="1">
      <alignment horizontal="center" vertical="center" wrapText="1"/>
      <protection locked="0"/>
    </xf>
    <xf numFmtId="0" fontId="34" fillId="50" borderId="49" xfId="45" applyFont="1" applyFill="1" applyBorder="1" applyAlignment="1" applyProtection="1">
      <alignment horizontal="center" vertical="center" wrapText="1"/>
      <protection locked="0"/>
    </xf>
    <xf numFmtId="0" fontId="34" fillId="51" borderId="49" xfId="45" applyFont="1" applyFill="1" applyBorder="1" applyAlignment="1" applyProtection="1">
      <alignment horizontal="center" vertical="center" wrapText="1"/>
      <protection locked="0"/>
    </xf>
    <xf numFmtId="0" fontId="34" fillId="52" borderId="49" xfId="45" applyFont="1" applyFill="1" applyBorder="1" applyAlignment="1" applyProtection="1">
      <alignment horizontal="center" vertical="center" wrapText="1"/>
      <protection locked="0"/>
    </xf>
    <xf numFmtId="0" fontId="34" fillId="43" borderId="49" xfId="45" applyFont="1" applyFill="1" applyBorder="1" applyAlignment="1" applyProtection="1">
      <alignment horizontal="center" vertical="center" wrapText="1"/>
      <protection locked="0"/>
    </xf>
    <xf numFmtId="0" fontId="34" fillId="53" borderId="49" xfId="45" applyFont="1" applyFill="1" applyBorder="1" applyAlignment="1" applyProtection="1">
      <alignment horizontal="center" vertical="center" wrapText="1"/>
      <protection locked="0"/>
    </xf>
    <xf numFmtId="0" fontId="34" fillId="50" borderId="146" xfId="45" applyFont="1" applyFill="1" applyBorder="1" applyAlignment="1" applyProtection="1">
      <alignment horizontal="center" vertical="center" wrapText="1"/>
      <protection locked="0"/>
    </xf>
    <xf numFmtId="9" fontId="88" fillId="17" borderId="12" xfId="65" applyFont="1" applyFill="1" applyBorder="1" applyAlignment="1" applyProtection="1">
      <alignment vertical="center" wrapText="1"/>
      <protection locked="0"/>
    </xf>
    <xf numFmtId="9" fontId="53" fillId="17" borderId="12" xfId="65" applyFont="1" applyFill="1" applyBorder="1" applyAlignment="1" applyProtection="1">
      <alignment horizontal="center" vertical="center" wrapText="1"/>
      <protection locked="0"/>
    </xf>
    <xf numFmtId="9" fontId="50" fillId="26" borderId="78" xfId="65" applyFont="1" applyFill="1" applyBorder="1" applyAlignment="1" applyProtection="1">
      <alignment horizontal="center" vertical="center" wrapText="1"/>
      <protection locked="0"/>
    </xf>
    <xf numFmtId="0" fontId="50" fillId="26" borderId="145" xfId="0" applyFont="1" applyFill="1" applyBorder="1" applyAlignment="1" applyProtection="1">
      <alignment horizontal="center" vertical="center" wrapText="1"/>
      <protection locked="0"/>
    </xf>
    <xf numFmtId="9" fontId="41" fillId="17" borderId="12" xfId="65" applyFont="1" applyFill="1" applyBorder="1" applyAlignment="1" applyProtection="1">
      <alignment vertical="center" wrapText="1"/>
      <protection locked="0"/>
    </xf>
    <xf numFmtId="9" fontId="72" fillId="17" borderId="12" xfId="65" applyFont="1" applyFill="1" applyBorder="1" applyAlignment="1" applyProtection="1">
      <alignment horizontal="center" vertical="center" wrapText="1"/>
      <protection locked="0"/>
    </xf>
    <xf numFmtId="14" fontId="39" fillId="24" borderId="62" xfId="51" applyNumberFormat="1" applyFont="1" applyFill="1" applyBorder="1" applyAlignment="1" applyProtection="1">
      <alignment horizontal="center" vertical="center" wrapText="1"/>
      <protection locked="0"/>
    </xf>
    <xf numFmtId="9" fontId="40" fillId="0" borderId="56" xfId="65" applyFont="1" applyBorder="1" applyAlignment="1" applyProtection="1">
      <alignment horizontal="center" vertical="center" wrapText="1"/>
      <protection locked="0"/>
    </xf>
    <xf numFmtId="0" fontId="39" fillId="25" borderId="46" xfId="60" applyFont="1" applyFill="1" applyBorder="1" applyAlignment="1" applyProtection="1">
      <alignment horizontal="center" vertical="center" wrapText="1"/>
      <protection hidden="1" locked="0"/>
    </xf>
    <xf numFmtId="3" fontId="39" fillId="25" borderId="46" xfId="0" applyNumberFormat="1" applyFont="1" applyFill="1" applyBorder="1" applyAlignment="1" applyProtection="1">
      <alignment horizontal="center" vertical="center" wrapText="1"/>
      <protection locked="0"/>
    </xf>
    <xf numFmtId="1" fontId="39" fillId="25" borderId="46" xfId="0" applyNumberFormat="1" applyFont="1" applyFill="1" applyBorder="1" applyAlignment="1" applyProtection="1">
      <alignment horizontal="center" vertical="center" wrapText="1"/>
      <protection locked="0"/>
    </xf>
    <xf numFmtId="0" fontId="41" fillId="17" borderId="112" xfId="0" applyFont="1" applyFill="1" applyBorder="1" applyAlignment="1" applyProtection="1">
      <alignment horizontal="center" vertical="center" wrapText="1"/>
      <protection locked="0"/>
    </xf>
    <xf numFmtId="1" fontId="41" fillId="17" borderId="112" xfId="0" applyNumberFormat="1" applyFont="1" applyFill="1" applyBorder="1" applyAlignment="1" applyProtection="1">
      <alignment horizontal="center" vertical="center" wrapText="1"/>
      <protection locked="0"/>
    </xf>
    <xf numFmtId="14" fontId="39" fillId="24" borderId="57" xfId="51" applyNumberFormat="1" applyFont="1" applyFill="1" applyBorder="1" applyAlignment="1" applyProtection="1">
      <alignment horizontal="center" vertical="center" wrapText="1"/>
      <protection locked="0"/>
    </xf>
    <xf numFmtId="9" fontId="40" fillId="0" borderId="140" xfId="65" applyFont="1" applyBorder="1" applyAlignment="1" applyProtection="1">
      <alignment horizontal="center" vertical="center" wrapText="1"/>
      <protection locked="0"/>
    </xf>
    <xf numFmtId="0" fontId="41" fillId="17" borderId="78" xfId="0" applyFont="1" applyFill="1" applyBorder="1" applyAlignment="1" applyProtection="1">
      <alignment horizontal="center" vertical="center" wrapText="1"/>
      <protection locked="0"/>
    </xf>
    <xf numFmtId="1" fontId="41" fillId="17" borderId="78" xfId="0" applyNumberFormat="1" applyFont="1" applyFill="1" applyBorder="1" applyAlignment="1" applyProtection="1">
      <alignment horizontal="center" vertical="center" wrapText="1"/>
      <protection locked="0"/>
    </xf>
    <xf numFmtId="14" fontId="39" fillId="0" borderId="59" xfId="51" applyNumberFormat="1" applyFont="1" applyFill="1" applyBorder="1" applyAlignment="1" applyProtection="1">
      <alignment horizontal="center" vertical="center" wrapText="1"/>
      <protection locked="0"/>
    </xf>
    <xf numFmtId="9" fontId="40" fillId="0" borderId="24" xfId="65" applyFont="1" applyBorder="1" applyAlignment="1" applyProtection="1">
      <alignment horizontal="center" vertical="center" wrapText="1"/>
      <protection locked="0"/>
    </xf>
    <xf numFmtId="9" fontId="41" fillId="17" borderId="10" xfId="65" applyFont="1" applyFill="1" applyBorder="1" applyAlignment="1" applyProtection="1">
      <alignment horizontal="center" vertical="center" wrapText="1"/>
      <protection locked="0"/>
    </xf>
    <xf numFmtId="9" fontId="41" fillId="17" borderId="0" xfId="65" applyFont="1" applyFill="1" applyBorder="1" applyAlignment="1" applyProtection="1">
      <alignment horizontal="center" vertical="center" wrapText="1"/>
      <protection locked="0"/>
    </xf>
    <xf numFmtId="0" fontId="39" fillId="25" borderId="101" xfId="60" applyFont="1" applyFill="1" applyBorder="1" applyAlignment="1" applyProtection="1">
      <alignment horizontal="center" vertical="center" wrapText="1"/>
      <protection hidden="1" locked="0"/>
    </xf>
    <xf numFmtId="1" fontId="39" fillId="25" borderId="101" xfId="60" applyNumberFormat="1" applyFont="1" applyFill="1" applyBorder="1" applyAlignment="1" applyProtection="1">
      <alignment horizontal="center" vertical="center" wrapText="1"/>
      <protection hidden="1" locked="0"/>
    </xf>
    <xf numFmtId="0" fontId="50" fillId="17" borderId="14" xfId="0" applyFont="1" applyFill="1" applyBorder="1" applyAlignment="1" applyProtection="1">
      <alignment vertical="center" wrapText="1"/>
      <protection locked="0"/>
    </xf>
    <xf numFmtId="0" fontId="50" fillId="17" borderId="15" xfId="0" applyFont="1" applyFill="1" applyBorder="1" applyAlignment="1" applyProtection="1">
      <alignment vertical="center" wrapText="1"/>
      <protection locked="0"/>
    </xf>
    <xf numFmtId="0" fontId="53" fillId="54" borderId="19" xfId="45" applyFont="1" applyFill="1" applyBorder="1" applyAlignment="1" applyProtection="1">
      <alignment horizontal="center" vertical="center" wrapText="1"/>
      <protection locked="0"/>
    </xf>
    <xf numFmtId="0" fontId="53" fillId="55" borderId="19" xfId="45" applyFont="1" applyFill="1" applyBorder="1" applyAlignment="1" applyProtection="1">
      <alignment horizontal="center" vertical="center" wrapText="1"/>
      <protection locked="0"/>
    </xf>
    <xf numFmtId="0" fontId="53" fillId="56" borderId="19" xfId="45" applyFont="1" applyFill="1" applyBorder="1" applyAlignment="1" applyProtection="1">
      <alignment horizontal="center" vertical="center" wrapText="1"/>
      <protection locked="0"/>
    </xf>
    <xf numFmtId="0" fontId="53" fillId="57" borderId="19" xfId="45" applyFont="1" applyFill="1" applyBorder="1" applyAlignment="1" applyProtection="1">
      <alignment horizontal="center" vertical="center" wrapText="1"/>
      <protection locked="0"/>
    </xf>
    <xf numFmtId="0" fontId="53" fillId="58" borderId="19" xfId="45" applyFont="1" applyFill="1" applyBorder="1" applyAlignment="1" applyProtection="1">
      <alignment horizontal="center" vertical="center" wrapText="1"/>
      <protection locked="0"/>
    </xf>
    <xf numFmtId="0" fontId="48" fillId="11" borderId="84" xfId="0" applyFont="1" applyFill="1" applyBorder="1" applyAlignment="1" applyProtection="1">
      <alignment/>
      <protection locked="0"/>
    </xf>
    <xf numFmtId="0" fontId="34" fillId="0" borderId="146" xfId="45" applyFont="1" applyFill="1" applyBorder="1" applyAlignment="1" applyProtection="1">
      <alignment horizontal="center" vertical="center" wrapText="1"/>
      <protection locked="0"/>
    </xf>
    <xf numFmtId="0" fontId="34" fillId="0" borderId="49" xfId="45" applyFont="1" applyFill="1" applyBorder="1" applyAlignment="1" applyProtection="1">
      <alignment vertical="center" wrapText="1"/>
      <protection locked="0"/>
    </xf>
    <xf numFmtId="9" fontId="89" fillId="17" borderId="12" xfId="65" applyFont="1" applyFill="1" applyBorder="1" applyAlignment="1" applyProtection="1">
      <alignment vertical="center" wrapText="1"/>
      <protection locked="0"/>
    </xf>
    <xf numFmtId="9" fontId="87" fillId="17" borderId="12" xfId="65" applyFont="1" applyFill="1" applyBorder="1" applyAlignment="1" applyProtection="1">
      <alignment horizontal="center" vertical="center" wrapText="1"/>
      <protection locked="0"/>
    </xf>
    <xf numFmtId="9" fontId="89" fillId="18" borderId="12" xfId="65" applyFont="1" applyFill="1" applyBorder="1" applyAlignment="1" applyProtection="1">
      <alignment horizontal="center" vertical="center" wrapText="1"/>
      <protection locked="0"/>
    </xf>
    <xf numFmtId="0" fontId="53" fillId="17" borderId="12" xfId="0" applyFont="1" applyFill="1" applyBorder="1" applyAlignment="1" applyProtection="1">
      <alignment vertical="center" wrapText="1"/>
      <protection locked="0"/>
    </xf>
    <xf numFmtId="14" fontId="39" fillId="0" borderId="58" xfId="51" applyNumberFormat="1" applyFont="1" applyFill="1" applyBorder="1" applyAlignment="1" applyProtection="1">
      <alignment horizontal="center" vertical="center" wrapText="1"/>
      <protection locked="0"/>
    </xf>
    <xf numFmtId="9" fontId="40" fillId="0" borderId="21" xfId="65" applyFont="1" applyBorder="1" applyAlignment="1" applyProtection="1">
      <alignment horizontal="center" vertical="center" wrapText="1"/>
      <protection locked="0"/>
    </xf>
    <xf numFmtId="9" fontId="34" fillId="26" borderId="46" xfId="65" applyFont="1" applyFill="1" applyBorder="1" applyAlignment="1" applyProtection="1">
      <alignment horizontal="center" vertical="center" wrapText="1"/>
      <protection locked="0"/>
    </xf>
    <xf numFmtId="0" fontId="34" fillId="26" borderId="46" xfId="0" applyFont="1" applyFill="1" applyBorder="1" applyAlignment="1" applyProtection="1">
      <alignment horizontal="center" vertical="center" wrapText="1"/>
      <protection locked="0"/>
    </xf>
    <xf numFmtId="0" fontId="53" fillId="50" borderId="49" xfId="45" applyFont="1" applyFill="1" applyBorder="1" applyAlignment="1" applyProtection="1">
      <alignment horizontal="center" vertical="center" wrapText="1"/>
      <protection locked="0"/>
    </xf>
    <xf numFmtId="9" fontId="53" fillId="50" borderId="49" xfId="65" applyFont="1" applyFill="1" applyBorder="1" applyAlignment="1" applyProtection="1">
      <alignment horizontal="center" vertical="center" wrapText="1"/>
      <protection locked="0"/>
    </xf>
    <xf numFmtId="0" fontId="53" fillId="50" borderId="50" xfId="45" applyFont="1" applyFill="1" applyBorder="1" applyAlignment="1" applyProtection="1">
      <alignment horizontal="center" vertical="center" wrapText="1"/>
      <protection locked="0"/>
    </xf>
    <xf numFmtId="0" fontId="30" fillId="11" borderId="49" xfId="45" applyFont="1" applyFill="1" applyBorder="1" applyAlignment="1" applyProtection="1">
      <alignment horizontal="center" vertical="center"/>
      <protection locked="0"/>
    </xf>
    <xf numFmtId="0" fontId="30" fillId="9" borderId="49" xfId="45" applyFont="1" applyFill="1" applyBorder="1" applyAlignment="1" applyProtection="1">
      <alignment horizontal="center" vertical="center"/>
      <protection locked="0"/>
    </xf>
    <xf numFmtId="0" fontId="30" fillId="14" borderId="49" xfId="45" applyFont="1" applyFill="1" applyBorder="1" applyAlignment="1" applyProtection="1">
      <alignment horizontal="center" vertical="center"/>
      <protection locked="0"/>
    </xf>
    <xf numFmtId="0" fontId="30" fillId="17" borderId="49" xfId="45" applyFont="1" applyFill="1" applyBorder="1" applyAlignment="1" applyProtection="1">
      <alignment horizontal="center" vertical="center"/>
      <protection locked="0"/>
    </xf>
    <xf numFmtId="0" fontId="30" fillId="5" borderId="49" xfId="45" applyFont="1" applyFill="1" applyBorder="1" applyAlignment="1" applyProtection="1">
      <alignment horizontal="center" vertical="center"/>
      <protection locked="0"/>
    </xf>
    <xf numFmtId="0" fontId="34" fillId="50" borderId="112" xfId="45" applyFont="1" applyFill="1" applyBorder="1" applyAlignment="1" applyProtection="1">
      <alignment horizontal="center" vertical="center" wrapText="1"/>
      <protection locked="0"/>
    </xf>
    <xf numFmtId="9" fontId="72" fillId="17" borderId="12" xfId="65" applyFont="1" applyFill="1" applyBorder="1" applyAlignment="1" applyProtection="1">
      <alignment vertical="center" wrapText="1"/>
      <protection locked="0"/>
    </xf>
    <xf numFmtId="0" fontId="53" fillId="17" borderId="45" xfId="0" applyFont="1" applyFill="1" applyBorder="1" applyAlignment="1" applyProtection="1">
      <alignment vertical="center" wrapText="1"/>
      <protection locked="0"/>
    </xf>
    <xf numFmtId="0" fontId="53" fillId="18" borderId="45" xfId="0" applyFont="1" applyFill="1" applyBorder="1" applyAlignment="1" applyProtection="1">
      <alignment vertical="center" wrapText="1"/>
      <protection locked="0"/>
    </xf>
    <xf numFmtId="0" fontId="48" fillId="10" borderId="45" xfId="0" applyFont="1" applyFill="1" applyBorder="1" applyAlignment="1" applyProtection="1">
      <alignment vertical="center" wrapText="1"/>
      <protection locked="0"/>
    </xf>
    <xf numFmtId="14" fontId="11" fillId="0" borderId="88" xfId="51" applyNumberFormat="1" applyFont="1" applyFill="1" applyBorder="1" applyAlignment="1" applyProtection="1">
      <alignment horizontal="center" vertical="center" wrapText="1"/>
      <protection hidden="1"/>
    </xf>
    <xf numFmtId="9" fontId="11" fillId="0" borderId="94" xfId="65" applyFont="1" applyBorder="1" applyAlignment="1" applyProtection="1">
      <alignment horizontal="center" vertical="center" wrapText="1"/>
      <protection hidden="1"/>
    </xf>
    <xf numFmtId="9" fontId="20" fillId="25" borderId="33" xfId="65" applyFont="1" applyFill="1" applyBorder="1" applyAlignment="1" applyProtection="1">
      <alignment horizontal="center" vertical="center" wrapText="1"/>
      <protection hidden="1"/>
    </xf>
    <xf numFmtId="9" fontId="17" fillId="0" borderId="94" xfId="65" applyFont="1" applyBorder="1" applyAlignment="1" applyProtection="1">
      <alignment horizontal="center" vertical="center" wrapText="1"/>
      <protection hidden="1"/>
    </xf>
    <xf numFmtId="0" fontId="17" fillId="25" borderId="33" xfId="0" applyNumberFormat="1" applyFont="1" applyFill="1" applyBorder="1" applyAlignment="1" applyProtection="1">
      <alignment horizontal="center" vertical="center" wrapText="1"/>
      <protection hidden="1"/>
    </xf>
    <xf numFmtId="1" fontId="17" fillId="25" borderId="33" xfId="65" applyNumberFormat="1" applyFont="1" applyFill="1" applyBorder="1" applyAlignment="1" applyProtection="1">
      <alignment horizontal="center" vertical="center" wrapText="1"/>
      <protection hidden="1"/>
    </xf>
    <xf numFmtId="14" fontId="11" fillId="24" borderId="88" xfId="51" applyNumberFormat="1" applyFont="1" applyFill="1" applyBorder="1" applyAlignment="1" applyProtection="1">
      <alignment horizontal="center" vertical="center" wrapText="1"/>
      <protection hidden="1"/>
    </xf>
    <xf numFmtId="14" fontId="17" fillId="32" borderId="117" xfId="60" applyNumberFormat="1" applyFont="1" applyFill="1" applyBorder="1" applyAlignment="1" applyProtection="1">
      <alignment horizontal="center" vertical="center" wrapText="1"/>
      <protection hidden="1"/>
    </xf>
    <xf numFmtId="9" fontId="17" fillId="0" borderId="121" xfId="65" applyFont="1" applyFill="1" applyBorder="1" applyAlignment="1" applyProtection="1">
      <alignment horizontal="center" vertical="center" wrapText="1"/>
      <protection hidden="1"/>
    </xf>
    <xf numFmtId="0" fontId="12" fillId="18" borderId="99" xfId="60" applyFont="1" applyFill="1" applyBorder="1" applyAlignment="1" applyProtection="1">
      <alignment horizontal="center" vertical="center" textRotation="90" wrapText="1"/>
      <protection hidden="1"/>
    </xf>
    <xf numFmtId="0" fontId="15" fillId="17" borderId="15" xfId="0" applyFont="1" applyFill="1" applyBorder="1" applyAlignment="1" applyProtection="1">
      <alignment horizontal="center" vertical="center" wrapText="1"/>
      <protection hidden="1"/>
    </xf>
    <xf numFmtId="14" fontId="11" fillId="32" borderId="168" xfId="51" applyNumberFormat="1" applyFont="1" applyFill="1" applyBorder="1" applyAlignment="1" applyProtection="1">
      <alignment horizontal="center" vertical="center" wrapText="1"/>
      <protection hidden="1"/>
    </xf>
    <xf numFmtId="9" fontId="11" fillId="32" borderId="121" xfId="60" applyNumberFormat="1" applyFont="1" applyFill="1" applyBorder="1" applyAlignment="1" applyProtection="1">
      <alignment horizontal="center" vertical="center" wrapText="1"/>
      <protection hidden="1"/>
    </xf>
    <xf numFmtId="0" fontId="15" fillId="17" borderId="0" xfId="0" applyFont="1" applyFill="1" applyBorder="1" applyAlignment="1" applyProtection="1">
      <alignment horizontal="center" vertical="center" wrapText="1"/>
      <protection hidden="1"/>
    </xf>
    <xf numFmtId="9" fontId="11" fillId="32" borderId="121" xfId="65" applyFont="1" applyFill="1" applyBorder="1" applyAlignment="1" applyProtection="1">
      <alignment horizontal="center" vertical="center" wrapText="1"/>
      <protection hidden="1"/>
    </xf>
    <xf numFmtId="0" fontId="11" fillId="33" borderId="183" xfId="60" applyFont="1" applyFill="1" applyBorder="1" applyAlignment="1" applyProtection="1">
      <alignment horizontal="center" vertical="center" wrapText="1"/>
      <protection hidden="1"/>
    </xf>
    <xf numFmtId="0" fontId="8" fillId="18" borderId="205" xfId="0" applyFont="1" applyFill="1" applyBorder="1" applyAlignment="1" applyProtection="1">
      <alignment/>
      <protection hidden="1"/>
    </xf>
    <xf numFmtId="0" fontId="79" fillId="0" borderId="108" xfId="0" applyFont="1" applyFill="1" applyBorder="1" applyAlignment="1">
      <alignment horizontal="center" vertical="center" wrapText="1"/>
    </xf>
    <xf numFmtId="9" fontId="79" fillId="0" borderId="108" xfId="65" applyFont="1" applyFill="1" applyBorder="1" applyAlignment="1">
      <alignment horizontal="center" vertical="center" wrapText="1"/>
    </xf>
    <xf numFmtId="175" fontId="79" fillId="0" borderId="108" xfId="48" applyNumberFormat="1" applyFont="1" applyFill="1" applyBorder="1" applyAlignment="1">
      <alignment horizontal="center" vertical="center" wrapText="1"/>
    </xf>
    <xf numFmtId="0" fontId="79" fillId="0" borderId="108" xfId="0" applyNumberFormat="1" applyFont="1" applyFill="1" applyBorder="1" applyAlignment="1">
      <alignment horizontal="center" vertical="center" wrapText="1"/>
    </xf>
    <xf numFmtId="44" fontId="79" fillId="0" borderId="108" xfId="55" applyFont="1" applyFill="1" applyBorder="1" applyAlignment="1">
      <alignment horizontal="center" vertical="center" wrapText="1"/>
    </xf>
    <xf numFmtId="49" fontId="79" fillId="0" borderId="108" xfId="0" applyNumberFormat="1" applyFont="1" applyFill="1" applyBorder="1" applyAlignment="1">
      <alignment horizontal="center" vertical="center" wrapText="1"/>
    </xf>
    <xf numFmtId="0" fontId="4" fillId="17" borderId="12" xfId="0" applyFont="1" applyFill="1" applyBorder="1" applyAlignment="1">
      <alignment horizontal="center" vertical="center"/>
    </xf>
    <xf numFmtId="9" fontId="4" fillId="17" borderId="12" xfId="65" applyFont="1" applyFill="1" applyBorder="1" applyAlignment="1">
      <alignment horizontal="center" vertical="center"/>
    </xf>
    <xf numFmtId="0" fontId="4" fillId="17" borderId="12" xfId="0" applyFont="1" applyFill="1" applyBorder="1" applyAlignment="1" applyProtection="1">
      <alignment horizontal="center" vertical="center"/>
      <protection hidden="1"/>
    </xf>
    <xf numFmtId="9" fontId="4" fillId="17" borderId="12" xfId="0" applyNumberFormat="1" applyFont="1" applyFill="1" applyBorder="1" applyAlignment="1">
      <alignment horizontal="center" vertical="center"/>
    </xf>
    <xf numFmtId="0" fontId="4" fillId="17" borderId="12" xfId="0" applyFont="1" applyFill="1" applyBorder="1" applyAlignment="1">
      <alignment/>
    </xf>
    <xf numFmtId="9" fontId="4" fillId="17" borderId="12" xfId="0" applyNumberFormat="1" applyFont="1" applyFill="1" applyBorder="1" applyAlignment="1" applyProtection="1">
      <alignment horizontal="center" vertical="center"/>
      <protection hidden="1"/>
    </xf>
    <xf numFmtId="49" fontId="4" fillId="17" borderId="12" xfId="0" applyNumberFormat="1" applyFont="1" applyFill="1" applyBorder="1" applyAlignment="1">
      <alignment/>
    </xf>
    <xf numFmtId="0" fontId="42" fillId="18" borderId="12" xfId="0" applyFont="1" applyFill="1" applyBorder="1" applyAlignment="1">
      <alignment horizontal="center"/>
    </xf>
    <xf numFmtId="9" fontId="42" fillId="18" borderId="12" xfId="65" applyFont="1" applyFill="1" applyBorder="1" applyAlignment="1">
      <alignment horizontal="center"/>
    </xf>
    <xf numFmtId="49" fontId="42" fillId="18" borderId="12" xfId="0" applyNumberFormat="1" applyFont="1" applyFill="1" applyBorder="1" applyAlignment="1">
      <alignment horizontal="center"/>
    </xf>
    <xf numFmtId="9" fontId="42" fillId="18" borderId="12" xfId="0" applyNumberFormat="1" applyFont="1" applyFill="1" applyBorder="1" applyAlignment="1">
      <alignment horizontal="center"/>
    </xf>
    <xf numFmtId="0" fontId="15" fillId="17" borderId="84" xfId="0" applyFont="1" applyFill="1" applyBorder="1" applyAlignment="1" applyProtection="1">
      <alignment horizontal="center" vertical="center" wrapText="1"/>
      <protection hidden="1"/>
    </xf>
    <xf numFmtId="0" fontId="17" fillId="25" borderId="31" xfId="0" applyFont="1" applyFill="1" applyBorder="1" applyAlignment="1" applyProtection="1">
      <alignment horizontal="center" vertical="center" wrapText="1"/>
      <protection hidden="1"/>
    </xf>
    <xf numFmtId="0" fontId="17" fillId="25" borderId="33" xfId="0" applyFont="1" applyFill="1" applyBorder="1" applyAlignment="1" applyProtection="1">
      <alignment horizontal="center" vertical="center" wrapText="1"/>
      <protection hidden="1"/>
    </xf>
    <xf numFmtId="0" fontId="17" fillId="25" borderId="34" xfId="0" applyFont="1" applyFill="1" applyBorder="1" applyAlignment="1" applyProtection="1">
      <alignment horizontal="center" vertical="center" wrapText="1"/>
      <protection hidden="1"/>
    </xf>
    <xf numFmtId="1" fontId="17" fillId="25" borderId="206" xfId="65" applyNumberFormat="1" applyFont="1" applyFill="1" applyBorder="1" applyAlignment="1" applyProtection="1">
      <alignment horizontal="center" vertical="center" wrapText="1"/>
      <protection hidden="1"/>
    </xf>
    <xf numFmtId="1" fontId="17" fillId="25" borderId="34" xfId="65" applyNumberFormat="1" applyFont="1" applyFill="1" applyBorder="1" applyAlignment="1" applyProtection="1">
      <alignment horizontal="center" vertical="center" wrapText="1"/>
      <protection hidden="1"/>
    </xf>
    <xf numFmtId="0" fontId="42" fillId="18" borderId="12" xfId="0" applyFont="1" applyFill="1" applyBorder="1" applyAlignment="1">
      <alignment horizontal="center"/>
    </xf>
    <xf numFmtId="9" fontId="42" fillId="18" borderId="12" xfId="65" applyFont="1" applyFill="1" applyBorder="1" applyAlignment="1">
      <alignment horizontal="center"/>
    </xf>
    <xf numFmtId="49" fontId="42" fillId="18" borderId="12" xfId="0" applyNumberFormat="1" applyFont="1" applyFill="1" applyBorder="1" applyAlignment="1">
      <alignment horizontal="center"/>
    </xf>
    <xf numFmtId="9" fontId="42" fillId="18" borderId="12" xfId="0" applyNumberFormat="1" applyFont="1" applyFill="1" applyBorder="1" applyAlignment="1">
      <alignment horizontal="center"/>
    </xf>
    <xf numFmtId="0" fontId="17" fillId="17" borderId="139" xfId="0" applyFont="1" applyFill="1" applyBorder="1" applyAlignment="1" applyProtection="1">
      <alignment/>
      <protection hidden="1"/>
    </xf>
    <xf numFmtId="0" fontId="17" fillId="18" borderId="139" xfId="0" applyFont="1" applyFill="1" applyBorder="1" applyAlignment="1" applyProtection="1">
      <alignment horizontal="center" vertical="center"/>
      <protection hidden="1"/>
    </xf>
    <xf numFmtId="0" fontId="17" fillId="10" borderId="205" xfId="0" applyFont="1" applyFill="1" applyBorder="1" applyAlignment="1" applyProtection="1">
      <alignment horizontal="center" vertical="center" wrapText="1"/>
      <protection hidden="1"/>
    </xf>
    <xf numFmtId="0" fontId="17" fillId="17" borderId="75" xfId="0" applyFont="1" applyFill="1" applyBorder="1" applyAlignment="1">
      <alignment/>
    </xf>
    <xf numFmtId="0" fontId="17" fillId="18" borderId="75" xfId="0" applyFont="1" applyFill="1" applyBorder="1" applyAlignment="1">
      <alignment horizontal="center" vertical="center"/>
    </xf>
    <xf numFmtId="0" fontId="17" fillId="10" borderId="65" xfId="0" applyFont="1" applyFill="1" applyBorder="1" applyAlignment="1">
      <alignment horizontal="center" vertical="center" wrapText="1"/>
    </xf>
    <xf numFmtId="0" fontId="4" fillId="17" borderId="12" xfId="0" applyFont="1" applyFill="1" applyBorder="1" applyAlignment="1">
      <alignment horizontal="center"/>
    </xf>
    <xf numFmtId="49" fontId="4" fillId="17" borderId="12" xfId="0" applyNumberFormat="1" applyFont="1" applyFill="1" applyBorder="1" applyAlignment="1" applyProtection="1">
      <alignment horizontal="center"/>
      <protection locked="0"/>
    </xf>
    <xf numFmtId="0" fontId="42" fillId="18" borderId="12" xfId="0" applyFont="1" applyFill="1" applyBorder="1" applyAlignment="1">
      <alignment horizontal="center" vertical="center"/>
    </xf>
    <xf numFmtId="49" fontId="42" fillId="18" borderId="12" xfId="0" applyNumberFormat="1" applyFont="1" applyFill="1" applyBorder="1" applyAlignment="1" applyProtection="1">
      <alignment horizontal="center" vertical="center"/>
      <protection locked="0"/>
    </xf>
    <xf numFmtId="9" fontId="4" fillId="17" borderId="12" xfId="65" applyFont="1" applyFill="1" applyBorder="1" applyAlignment="1">
      <alignment horizontal="center"/>
    </xf>
    <xf numFmtId="9" fontId="42" fillId="18" borderId="12" xfId="65" applyFont="1" applyFill="1" applyBorder="1" applyAlignment="1">
      <alignment horizontal="center" vertical="center"/>
    </xf>
    <xf numFmtId="9" fontId="42" fillId="18" borderId="12" xfId="0" applyNumberFormat="1" applyFont="1" applyFill="1" applyBorder="1" applyAlignment="1">
      <alignment horizontal="center" vertical="center"/>
    </xf>
    <xf numFmtId="0" fontId="89" fillId="18" borderId="12" xfId="0" applyFont="1" applyFill="1" applyBorder="1" applyAlignment="1">
      <alignment horizontal="center" vertical="center"/>
    </xf>
    <xf numFmtId="9" fontId="89" fillId="18" borderId="12" xfId="65" applyFont="1" applyFill="1" applyBorder="1" applyAlignment="1">
      <alignment horizontal="center" vertical="center"/>
    </xf>
    <xf numFmtId="9" fontId="72" fillId="10" borderId="12" xfId="65" applyFont="1" applyFill="1" applyBorder="1" applyAlignment="1">
      <alignment horizontal="center" vertical="center" wrapText="1"/>
    </xf>
    <xf numFmtId="172" fontId="39" fillId="59" borderId="12" xfId="63" applyNumberFormat="1" applyFont="1" applyFill="1" applyBorder="1" applyAlignment="1">
      <alignment horizontal="center" vertical="center" wrapText="1"/>
      <protection/>
    </xf>
    <xf numFmtId="172" fontId="41" fillId="60" borderId="12" xfId="63" applyNumberFormat="1" applyFont="1" applyFill="1" applyBorder="1" applyAlignment="1">
      <alignment horizontal="center" vertical="center" wrapText="1"/>
      <protection/>
    </xf>
    <xf numFmtId="0" fontId="17" fillId="0" borderId="122" xfId="45" applyFont="1" applyFill="1" applyBorder="1" applyAlignment="1" applyProtection="1">
      <alignment horizontal="center" vertical="center" wrapText="1"/>
      <protection hidden="1"/>
    </xf>
    <xf numFmtId="9" fontId="12" fillId="18" borderId="12" xfId="65" applyFont="1" applyFill="1" applyBorder="1" applyAlignment="1">
      <alignment horizontal="center" vertical="center" wrapText="1"/>
    </xf>
    <xf numFmtId="0" fontId="12" fillId="18" borderId="63" xfId="60" applyFont="1" applyFill="1" applyBorder="1" applyAlignment="1" applyProtection="1">
      <alignment horizontal="center" vertical="center" wrapText="1"/>
      <protection hidden="1"/>
    </xf>
    <xf numFmtId="0" fontId="12" fillId="18" borderId="64" xfId="60" applyFont="1" applyFill="1" applyBorder="1" applyAlignment="1" applyProtection="1">
      <alignment horizontal="center" vertical="center" wrapText="1"/>
      <protection hidden="1"/>
    </xf>
    <xf numFmtId="0" fontId="12" fillId="18" borderId="29" xfId="60" applyFont="1" applyFill="1" applyBorder="1" applyAlignment="1" applyProtection="1">
      <alignment horizontal="center" vertical="center" wrapText="1"/>
      <protection hidden="1"/>
    </xf>
    <xf numFmtId="0" fontId="12" fillId="18" borderId="29" xfId="60" applyFont="1" applyFill="1" applyBorder="1" applyAlignment="1" applyProtection="1">
      <alignment horizontal="center" vertical="center" textRotation="90" wrapText="1"/>
      <protection hidden="1"/>
    </xf>
    <xf numFmtId="0" fontId="15" fillId="17" borderId="84" xfId="0" applyFont="1" applyFill="1" applyBorder="1" applyAlignment="1" applyProtection="1">
      <alignment horizontal="center" vertical="center" wrapText="1"/>
      <protection hidden="1"/>
    </xf>
    <xf numFmtId="0" fontId="11" fillId="33" borderId="183" xfId="60" applyFont="1" applyFill="1" applyBorder="1" applyAlignment="1" applyProtection="1">
      <alignment horizontal="center" vertical="center" wrapText="1"/>
      <protection hidden="1"/>
    </xf>
    <xf numFmtId="0" fontId="15" fillId="17" borderId="15" xfId="0" applyFont="1" applyFill="1" applyBorder="1" applyAlignment="1" applyProtection="1">
      <alignment horizontal="center" vertical="center" wrapText="1"/>
      <protection hidden="1"/>
    </xf>
    <xf numFmtId="0" fontId="84" fillId="43" borderId="12" xfId="0" applyFont="1" applyFill="1" applyBorder="1" applyAlignment="1" applyProtection="1">
      <alignment horizontal="center" vertical="center" wrapText="1"/>
      <protection locked="0"/>
    </xf>
    <xf numFmtId="9" fontId="84" fillId="43" borderId="12" xfId="65" applyFont="1" applyFill="1" applyBorder="1" applyAlignment="1" applyProtection="1">
      <alignment horizontal="center" vertical="center" wrapText="1"/>
      <protection locked="0"/>
    </xf>
    <xf numFmtId="9" fontId="84" fillId="43" borderId="12" xfId="0" applyNumberFormat="1" applyFont="1" applyFill="1" applyBorder="1" applyAlignment="1" applyProtection="1">
      <alignment horizontal="center" vertical="center" wrapText="1"/>
      <protection locked="0"/>
    </xf>
    <xf numFmtId="0" fontId="6" fillId="40" borderId="12" xfId="0" applyFont="1" applyFill="1" applyBorder="1" applyAlignment="1" applyProtection="1">
      <alignment horizontal="center" vertical="center" wrapText="1"/>
      <protection locked="0"/>
    </xf>
    <xf numFmtId="9" fontId="6" fillId="40" borderId="12" xfId="65" applyFont="1" applyFill="1" applyBorder="1" applyAlignment="1" applyProtection="1">
      <alignment horizontal="center" vertical="center" wrapText="1"/>
      <protection locked="0"/>
    </xf>
    <xf numFmtId="9" fontId="6" fillId="40" borderId="12" xfId="0" applyNumberFormat="1" applyFont="1" applyFill="1" applyBorder="1" applyAlignment="1" applyProtection="1">
      <alignment horizontal="center" vertical="center" wrapText="1"/>
      <protection locked="0"/>
    </xf>
    <xf numFmtId="0" fontId="72" fillId="43" borderId="12" xfId="0" applyFont="1" applyFill="1" applyBorder="1" applyAlignment="1" applyProtection="1">
      <alignment vertical="center"/>
      <protection locked="0"/>
    </xf>
    <xf numFmtId="9" fontId="72" fillId="43" borderId="12" xfId="65" applyFont="1" applyFill="1" applyBorder="1" applyAlignment="1" applyProtection="1">
      <alignment horizontal="center" vertical="center"/>
      <protection locked="0"/>
    </xf>
    <xf numFmtId="0" fontId="72" fillId="43" borderId="12" xfId="0" applyFont="1" applyFill="1" applyBorder="1" applyAlignment="1" applyProtection="1">
      <alignment horizontal="center" vertical="center"/>
      <protection locked="0"/>
    </xf>
    <xf numFmtId="44" fontId="27" fillId="36" borderId="45" xfId="55" applyFont="1" applyFill="1" applyBorder="1" applyAlignment="1" applyProtection="1">
      <alignment horizontal="center" vertical="center" wrapText="1"/>
      <protection hidden="1"/>
    </xf>
    <xf numFmtId="9" fontId="90" fillId="36" borderId="12" xfId="65" applyFont="1" applyFill="1" applyBorder="1" applyAlignment="1" applyProtection="1">
      <alignment horizontal="center" vertical="center" wrapText="1"/>
      <protection hidden="1"/>
    </xf>
    <xf numFmtId="9" fontId="91" fillId="36" borderId="12" xfId="65" applyFont="1" applyFill="1" applyBorder="1" applyAlignment="1" applyProtection="1">
      <alignment horizontal="center" vertical="center" wrapText="1"/>
      <protection hidden="1"/>
    </xf>
    <xf numFmtId="9" fontId="84" fillId="17" borderId="12" xfId="65" applyFont="1" applyFill="1" applyBorder="1" applyAlignment="1">
      <alignment horizontal="center" vertical="center" wrapText="1"/>
    </xf>
    <xf numFmtId="9" fontId="92" fillId="36" borderId="12" xfId="65" applyFont="1" applyFill="1" applyBorder="1" applyAlignment="1" applyProtection="1">
      <alignment horizontal="center" vertical="center" wrapText="1"/>
      <protection hidden="1"/>
    </xf>
    <xf numFmtId="9" fontId="84" fillId="37" borderId="12" xfId="65" applyFont="1" applyFill="1" applyBorder="1" applyAlignment="1">
      <alignment horizontal="center" vertical="center" wrapText="1"/>
    </xf>
    <xf numFmtId="44" fontId="90" fillId="36" borderId="12" xfId="55" applyFont="1" applyFill="1" applyBorder="1" applyAlignment="1" applyProtection="1">
      <alignment horizontal="center" vertical="center" wrapText="1"/>
      <protection hidden="1"/>
    </xf>
    <xf numFmtId="0" fontId="4" fillId="17" borderId="12" xfId="0" applyFont="1" applyFill="1" applyBorder="1" applyAlignment="1">
      <alignment horizontal="center" vertical="center" wrapText="1"/>
    </xf>
    <xf numFmtId="9" fontId="4" fillId="37" borderId="12" xfId="65" applyFont="1" applyFill="1" applyBorder="1" applyAlignment="1">
      <alignment horizontal="center" vertical="center" wrapText="1"/>
    </xf>
    <xf numFmtId="9" fontId="2" fillId="17" borderId="12" xfId="0" applyNumberFormat="1" applyFont="1" applyFill="1" applyBorder="1" applyAlignment="1">
      <alignment horizontal="center"/>
    </xf>
    <xf numFmtId="0" fontId="2" fillId="17" borderId="12" xfId="0" applyFont="1" applyFill="1" applyBorder="1" applyAlignment="1">
      <alignment horizontal="center"/>
    </xf>
    <xf numFmtId="0" fontId="8" fillId="37" borderId="45" xfId="45" applyFont="1" applyFill="1" applyBorder="1" applyAlignment="1">
      <alignment horizontal="center" vertical="center" wrapText="1"/>
      <protection/>
    </xf>
    <xf numFmtId="44" fontId="84" fillId="36" borderId="12" xfId="55" applyFont="1" applyFill="1" applyBorder="1" applyAlignment="1" applyProtection="1">
      <alignment horizontal="center" vertical="center" wrapText="1"/>
      <protection hidden="1"/>
    </xf>
    <xf numFmtId="0" fontId="84" fillId="37" borderId="12" xfId="45" applyFont="1" applyFill="1" applyBorder="1" applyAlignment="1">
      <alignment horizontal="center" vertical="center" wrapText="1"/>
      <protection/>
    </xf>
    <xf numFmtId="9" fontId="84" fillId="37" borderId="12" xfId="65" applyFont="1" applyFill="1" applyBorder="1" applyAlignment="1">
      <alignment horizontal="center" vertical="center" wrapText="1"/>
    </xf>
    <xf numFmtId="0" fontId="84" fillId="17" borderId="12" xfId="0" applyFont="1" applyFill="1" applyBorder="1" applyAlignment="1">
      <alignment horizontal="center" vertical="center" wrapText="1"/>
    </xf>
    <xf numFmtId="0" fontId="13" fillId="17" borderId="15" xfId="0" applyFont="1" applyFill="1" applyBorder="1" applyAlignment="1">
      <alignment horizontal="center" vertical="center" wrapText="1"/>
    </xf>
    <xf numFmtId="9" fontId="84" fillId="17" borderId="12" xfId="65" applyFont="1" applyFill="1" applyBorder="1" applyAlignment="1">
      <alignment horizontal="center" vertical="center" wrapText="1"/>
    </xf>
    <xf numFmtId="0" fontId="92" fillId="17" borderId="12" xfId="0" applyFont="1" applyFill="1" applyBorder="1" applyAlignment="1">
      <alignment horizontal="center" vertical="center" wrapText="1"/>
    </xf>
    <xf numFmtId="0" fontId="0" fillId="17" borderId="45" xfId="0" applyFill="1" applyBorder="1" applyAlignment="1">
      <alignment/>
    </xf>
    <xf numFmtId="0" fontId="13" fillId="18" borderId="207" xfId="0" applyFont="1" applyFill="1" applyBorder="1" applyAlignment="1">
      <alignment horizontal="center" vertical="center" wrapText="1"/>
    </xf>
    <xf numFmtId="0" fontId="5" fillId="10" borderId="139" xfId="0" applyFont="1" applyFill="1" applyBorder="1" applyAlignment="1">
      <alignment horizontal="center" vertical="center" wrapText="1"/>
    </xf>
    <xf numFmtId="0" fontId="84" fillId="10" borderId="12" xfId="0" applyFont="1" applyFill="1" applyBorder="1" applyAlignment="1">
      <alignment horizontal="center" vertical="center" wrapText="1"/>
    </xf>
    <xf numFmtId="9" fontId="84" fillId="10" borderId="12" xfId="65" applyFont="1" applyFill="1" applyBorder="1" applyAlignment="1">
      <alignment horizontal="center" vertical="center" wrapText="1"/>
    </xf>
    <xf numFmtId="0" fontId="93" fillId="17" borderId="12" xfId="0" applyFont="1" applyFill="1" applyBorder="1" applyAlignment="1">
      <alignment horizontal="center" vertical="center"/>
    </xf>
    <xf numFmtId="0" fontId="6" fillId="18" borderId="12" xfId="0" applyFont="1" applyFill="1" applyBorder="1" applyAlignment="1">
      <alignment horizontal="center" vertical="center" wrapText="1"/>
    </xf>
    <xf numFmtId="9" fontId="6" fillId="18" borderId="12" xfId="65" applyFont="1" applyFill="1" applyBorder="1" applyAlignment="1">
      <alignment horizontal="center" vertical="center" wrapText="1"/>
    </xf>
    <xf numFmtId="0" fontId="41" fillId="17" borderId="62" xfId="0" applyFont="1" applyFill="1" applyBorder="1" applyAlignment="1">
      <alignment horizontal="center" vertical="center" wrapText="1"/>
    </xf>
    <xf numFmtId="0" fontId="36" fillId="18" borderId="146" xfId="0" applyFont="1" applyFill="1" applyBorder="1" applyAlignment="1">
      <alignment horizontal="center" vertical="center" wrapText="1"/>
    </xf>
    <xf numFmtId="0" fontId="47" fillId="17" borderId="12" xfId="0" applyFont="1" applyFill="1" applyBorder="1" applyAlignment="1">
      <alignment horizontal="center" vertical="center" wrapText="1"/>
    </xf>
    <xf numFmtId="0" fontId="50" fillId="18" borderId="12" xfId="0" applyFont="1" applyFill="1" applyBorder="1" applyAlignment="1">
      <alignment horizontal="center" vertical="center" wrapText="1"/>
    </xf>
    <xf numFmtId="9" fontId="47" fillId="17" borderId="12" xfId="65" applyFont="1" applyFill="1" applyBorder="1" applyAlignment="1">
      <alignment horizontal="center" vertical="center" wrapText="1"/>
    </xf>
    <xf numFmtId="9" fontId="50" fillId="18" borderId="12" xfId="65" applyFont="1" applyFill="1" applyBorder="1" applyAlignment="1">
      <alignment horizontal="center" vertical="center" wrapText="1"/>
    </xf>
    <xf numFmtId="9" fontId="30" fillId="0" borderId="0" xfId="65" applyFont="1" applyBorder="1" applyAlignment="1">
      <alignment horizontal="center" vertical="center" wrapText="1"/>
    </xf>
    <xf numFmtId="0" fontId="41" fillId="17" borderId="45" xfId="0" applyFont="1" applyFill="1" applyBorder="1" applyAlignment="1">
      <alignment horizontal="center" vertical="center" wrapText="1"/>
    </xf>
    <xf numFmtId="9" fontId="47" fillId="17" borderId="12" xfId="0" applyNumberFormat="1" applyFont="1" applyFill="1" applyBorder="1" applyAlignment="1">
      <alignment horizontal="center" vertical="center" wrapText="1"/>
    </xf>
    <xf numFmtId="0" fontId="36" fillId="18" borderId="62" xfId="0" applyFont="1" applyFill="1" applyBorder="1" applyAlignment="1">
      <alignment horizontal="center" vertical="center" wrapText="1"/>
    </xf>
    <xf numFmtId="0" fontId="30" fillId="10" borderId="62" xfId="0" applyFont="1" applyFill="1" applyBorder="1" applyAlignment="1">
      <alignment horizontal="center" vertical="center" wrapText="1"/>
    </xf>
    <xf numFmtId="0" fontId="15" fillId="17" borderId="12" xfId="0" applyFont="1" applyFill="1" applyBorder="1" applyAlignment="1">
      <alignment horizontal="center" vertical="center" wrapText="1"/>
    </xf>
    <xf numFmtId="0" fontId="12" fillId="18" borderId="12" xfId="0" applyFont="1" applyFill="1" applyBorder="1" applyAlignment="1">
      <alignment horizontal="center" vertical="center" wrapText="1"/>
    </xf>
    <xf numFmtId="9" fontId="15" fillId="17" borderId="12" xfId="65" applyFont="1" applyFill="1" applyBorder="1" applyAlignment="1">
      <alignment horizontal="center" vertical="center" wrapText="1"/>
    </xf>
    <xf numFmtId="0" fontId="36" fillId="18" borderId="96" xfId="0" applyFont="1" applyFill="1" applyBorder="1" applyAlignment="1">
      <alignment horizontal="center" vertical="center" wrapText="1"/>
    </xf>
    <xf numFmtId="9" fontId="36" fillId="18" borderId="97" xfId="65" applyFont="1" applyFill="1" applyBorder="1" applyAlignment="1">
      <alignment horizontal="center" vertical="center" wrapText="1"/>
    </xf>
    <xf numFmtId="0" fontId="36" fillId="18" borderId="97" xfId="0" applyFont="1" applyFill="1" applyBorder="1" applyAlignment="1">
      <alignment horizontal="center" vertical="center" wrapText="1"/>
    </xf>
    <xf numFmtId="0" fontId="36" fillId="18" borderId="98" xfId="0" applyFont="1" applyFill="1" applyBorder="1" applyAlignment="1">
      <alignment horizontal="center" vertical="center" wrapText="1"/>
    </xf>
    <xf numFmtId="0" fontId="30" fillId="10" borderId="146" xfId="0" applyFont="1" applyFill="1" applyBorder="1" applyAlignment="1">
      <alignment horizontal="center" vertical="center" wrapText="1"/>
    </xf>
    <xf numFmtId="0" fontId="34" fillId="18" borderId="12" xfId="0" applyFont="1" applyFill="1" applyBorder="1" applyAlignment="1">
      <alignment horizontal="center" vertical="center" wrapText="1"/>
    </xf>
    <xf numFmtId="0" fontId="89" fillId="18" borderId="12" xfId="0" applyFont="1" applyFill="1" applyBorder="1" applyAlignment="1">
      <alignment horizontal="center" vertical="center" wrapText="1"/>
    </xf>
    <xf numFmtId="9" fontId="89" fillId="18" borderId="12" xfId="65" applyFont="1" applyFill="1" applyBorder="1" applyAlignment="1">
      <alignment horizontal="center" vertical="center" wrapText="1"/>
    </xf>
    <xf numFmtId="0" fontId="47" fillId="17" borderId="12" xfId="0" applyFont="1" applyFill="1" applyBorder="1" applyAlignment="1">
      <alignment horizontal="center" vertical="center"/>
    </xf>
    <xf numFmtId="0" fontId="87" fillId="17" borderId="12" xfId="0" applyFont="1" applyFill="1" applyBorder="1" applyAlignment="1">
      <alignment horizontal="center" vertical="center"/>
    </xf>
    <xf numFmtId="9" fontId="87" fillId="17" borderId="12" xfId="65" applyFont="1" applyFill="1" applyBorder="1" applyAlignment="1">
      <alignment horizontal="center" vertical="center"/>
    </xf>
    <xf numFmtId="0" fontId="48" fillId="17" borderId="45" xfId="0" applyFont="1" applyFill="1" applyBorder="1" applyAlignment="1">
      <alignment/>
    </xf>
    <xf numFmtId="9" fontId="47" fillId="17" borderId="12" xfId="0" applyNumberFormat="1" applyFont="1" applyFill="1" applyBorder="1" applyAlignment="1">
      <alignment horizontal="center" vertical="center"/>
    </xf>
    <xf numFmtId="9" fontId="87" fillId="10" borderId="12" xfId="65" applyFont="1" applyFill="1" applyBorder="1" applyAlignment="1">
      <alignment horizontal="center" vertical="center" wrapText="1"/>
    </xf>
    <xf numFmtId="0" fontId="87" fillId="10" borderId="12" xfId="0" applyFont="1" applyFill="1" applyBorder="1" applyAlignment="1">
      <alignment horizontal="center" vertical="center" wrapText="1"/>
    </xf>
    <xf numFmtId="0" fontId="16" fillId="17" borderId="12" xfId="0" applyFont="1" applyFill="1" applyBorder="1" applyAlignment="1">
      <alignment horizontal="center" vertical="center" wrapText="1"/>
    </xf>
    <xf numFmtId="9" fontId="16" fillId="17" borderId="12" xfId="65" applyFont="1" applyFill="1" applyBorder="1" applyAlignment="1">
      <alignment horizontal="center" vertical="center" wrapText="1"/>
    </xf>
    <xf numFmtId="0" fontId="30" fillId="0" borderId="0" xfId="0" applyFont="1" applyFill="1" applyBorder="1" applyAlignment="1">
      <alignment wrapText="1"/>
    </xf>
    <xf numFmtId="0" fontId="36" fillId="40" borderId="63" xfId="60" applyFont="1" applyFill="1" applyBorder="1" applyAlignment="1" applyProtection="1">
      <alignment horizontal="center" vertical="center" wrapText="1"/>
      <protection hidden="1"/>
    </xf>
    <xf numFmtId="0" fontId="36" fillId="40" borderId="63" xfId="60" applyFont="1" applyFill="1" applyBorder="1" applyAlignment="1" applyProtection="1">
      <alignment horizontal="center" vertical="center" textRotation="90" wrapText="1"/>
      <protection hidden="1"/>
    </xf>
    <xf numFmtId="0" fontId="37" fillId="41" borderId="63" xfId="60" applyFont="1" applyFill="1" applyBorder="1" applyAlignment="1" applyProtection="1">
      <alignment horizontal="center" vertical="center" wrapText="1"/>
      <protection hidden="1"/>
    </xf>
    <xf numFmtId="0" fontId="39" fillId="38" borderId="66" xfId="60" applyFont="1" applyFill="1" applyBorder="1" applyAlignment="1" applyProtection="1">
      <alignment horizontal="center" vertical="center" wrapText="1"/>
      <protection hidden="1"/>
    </xf>
    <xf numFmtId="0" fontId="39" fillId="32" borderId="39" xfId="61" applyFont="1" applyFill="1" applyBorder="1" applyAlignment="1" applyProtection="1">
      <alignment horizontal="center" vertical="center" wrapText="1"/>
      <protection hidden="1"/>
    </xf>
    <xf numFmtId="0" fontId="39" fillId="32" borderId="40" xfId="61" applyFont="1" applyFill="1" applyBorder="1" applyAlignment="1" applyProtection="1">
      <alignment horizontal="center" vertical="center" wrapText="1"/>
      <protection hidden="1"/>
    </xf>
    <xf numFmtId="177" fontId="39" fillId="32" borderId="40" xfId="65" applyNumberFormat="1" applyFont="1" applyFill="1" applyBorder="1" applyAlignment="1" applyProtection="1">
      <alignment horizontal="center" vertical="center" wrapText="1"/>
      <protection hidden="1"/>
    </xf>
    <xf numFmtId="14" fontId="39" fillId="24" borderId="40" xfId="52" applyNumberFormat="1" applyFont="1" applyFill="1" applyBorder="1" applyAlignment="1" applyProtection="1">
      <alignment horizontal="center" vertical="center" wrapText="1"/>
      <protection/>
    </xf>
    <xf numFmtId="1" fontId="39" fillId="61" borderId="40" xfId="65" applyNumberFormat="1" applyFont="1" applyFill="1" applyBorder="1" applyAlignment="1" applyProtection="1">
      <alignment horizontal="center" vertical="center" wrapText="1"/>
      <protection/>
    </xf>
    <xf numFmtId="1" fontId="39" fillId="0" borderId="40" xfId="48" applyNumberFormat="1" applyFont="1" applyFill="1" applyBorder="1" applyAlignment="1" applyProtection="1">
      <alignment horizontal="center" vertical="center" wrapText="1"/>
      <protection/>
    </xf>
    <xf numFmtId="171" fontId="39" fillId="32" borderId="40" xfId="55" applyNumberFormat="1" applyFont="1" applyFill="1" applyBorder="1" applyAlignment="1" applyProtection="1">
      <alignment horizontal="center" vertical="center" wrapText="1"/>
      <protection hidden="1"/>
    </xf>
    <xf numFmtId="171" fontId="39" fillId="32" borderId="57" xfId="55" applyNumberFormat="1" applyFont="1" applyFill="1" applyBorder="1" applyAlignment="1" applyProtection="1">
      <alignment horizontal="center" vertical="center" wrapText="1"/>
      <protection hidden="1"/>
    </xf>
    <xf numFmtId="0" fontId="39" fillId="32" borderId="72" xfId="61" applyFont="1" applyFill="1" applyBorder="1" applyAlignment="1" applyProtection="1">
      <alignment horizontal="center" vertical="center" wrapText="1"/>
      <protection hidden="1"/>
    </xf>
    <xf numFmtId="0" fontId="34" fillId="41" borderId="39" xfId="0" applyFont="1" applyFill="1" applyBorder="1" applyAlignment="1">
      <alignment horizontal="center" vertical="center"/>
    </xf>
    <xf numFmtId="9" fontId="34" fillId="41" borderId="40" xfId="65" applyFont="1" applyFill="1" applyBorder="1" applyAlignment="1">
      <alignment horizontal="center" vertical="center"/>
    </xf>
    <xf numFmtId="0" fontId="34" fillId="41" borderId="40" xfId="0" applyFont="1" applyFill="1" applyBorder="1" applyAlignment="1">
      <alignment horizontal="center" vertical="center"/>
    </xf>
    <xf numFmtId="0" fontId="39" fillId="38" borderId="67" xfId="60" applyFont="1" applyFill="1" applyBorder="1" applyAlignment="1" applyProtection="1">
      <alignment horizontal="center" vertical="center" wrapText="1"/>
      <protection hidden="1"/>
    </xf>
    <xf numFmtId="0" fontId="39" fillId="32" borderId="41" xfId="61" applyFont="1" applyFill="1" applyBorder="1" applyAlignment="1" applyProtection="1">
      <alignment horizontal="center" vertical="center" wrapText="1"/>
      <protection hidden="1"/>
    </xf>
    <xf numFmtId="0" fontId="39" fillId="32" borderId="22" xfId="61" applyFont="1" applyFill="1" applyBorder="1" applyAlignment="1" applyProtection="1">
      <alignment horizontal="center" vertical="center" wrapText="1"/>
      <protection hidden="1"/>
    </xf>
    <xf numFmtId="177" fontId="39" fillId="32" borderId="22" xfId="65" applyNumberFormat="1" applyFont="1" applyFill="1" applyBorder="1" applyAlignment="1" applyProtection="1">
      <alignment horizontal="center" vertical="center" wrapText="1"/>
      <protection hidden="1"/>
    </xf>
    <xf numFmtId="14" fontId="39" fillId="24" borderId="22" xfId="52" applyNumberFormat="1" applyFont="1" applyFill="1" applyBorder="1" applyAlignment="1" applyProtection="1">
      <alignment horizontal="center" vertical="center" wrapText="1"/>
      <protection/>
    </xf>
    <xf numFmtId="0" fontId="39" fillId="61" borderId="22" xfId="45" applyNumberFormat="1" applyFont="1" applyFill="1" applyBorder="1" applyAlignment="1">
      <alignment horizontal="center" vertical="center" wrapText="1"/>
      <protection/>
    </xf>
    <xf numFmtId="1" fontId="39" fillId="61" borderId="22" xfId="65" applyNumberFormat="1" applyFont="1" applyFill="1" applyBorder="1" applyAlignment="1" applyProtection="1">
      <alignment horizontal="center" vertical="center" wrapText="1"/>
      <protection/>
    </xf>
    <xf numFmtId="1" fontId="39" fillId="0" borderId="22" xfId="48" applyNumberFormat="1" applyFont="1" applyFill="1" applyBorder="1" applyAlignment="1" applyProtection="1">
      <alignment horizontal="center" vertical="center" wrapText="1"/>
      <protection/>
    </xf>
    <xf numFmtId="171" fontId="39" fillId="32" borderId="22" xfId="55" applyNumberFormat="1" applyFont="1" applyFill="1" applyBorder="1" applyAlignment="1" applyProtection="1">
      <alignment horizontal="center" vertical="center" wrapText="1"/>
      <protection hidden="1"/>
    </xf>
    <xf numFmtId="171" fontId="39" fillId="32" borderId="58" xfId="55" applyNumberFormat="1" applyFont="1" applyFill="1" applyBorder="1" applyAlignment="1" applyProtection="1">
      <alignment horizontal="center" vertical="center" wrapText="1"/>
      <protection hidden="1"/>
    </xf>
    <xf numFmtId="0" fontId="39" fillId="32" borderId="73" xfId="61" applyFont="1" applyFill="1" applyBorder="1" applyAlignment="1" applyProtection="1">
      <alignment horizontal="center" vertical="center" wrapText="1"/>
      <protection hidden="1"/>
    </xf>
    <xf numFmtId="0" fontId="34" fillId="41" borderId="41" xfId="0" applyFont="1" applyFill="1" applyBorder="1" applyAlignment="1">
      <alignment horizontal="center" vertical="center"/>
    </xf>
    <xf numFmtId="9" fontId="34" fillId="41" borderId="22" xfId="65" applyFont="1" applyFill="1" applyBorder="1" applyAlignment="1">
      <alignment horizontal="center" vertical="center"/>
    </xf>
    <xf numFmtId="0" fontId="34" fillId="41" borderId="22" xfId="0" applyFont="1" applyFill="1" applyBorder="1" applyAlignment="1">
      <alignment horizontal="center" vertical="center"/>
    </xf>
    <xf numFmtId="1" fontId="39" fillId="24" borderId="22" xfId="48" applyNumberFormat="1" applyFont="1" applyFill="1" applyBorder="1" applyAlignment="1" applyProtection="1">
      <alignment horizontal="center" vertical="center" wrapText="1"/>
      <protection/>
    </xf>
    <xf numFmtId="0" fontId="39" fillId="38" borderId="23" xfId="60" applyFont="1" applyFill="1" applyBorder="1" applyAlignment="1" applyProtection="1">
      <alignment horizontal="center" vertical="center" wrapText="1"/>
      <protection hidden="1"/>
    </xf>
    <xf numFmtId="0" fontId="39" fillId="32" borderId="42" xfId="61" applyFont="1" applyFill="1" applyBorder="1" applyAlignment="1" applyProtection="1">
      <alignment horizontal="center" vertical="center" wrapText="1"/>
      <protection hidden="1"/>
    </xf>
    <xf numFmtId="0" fontId="39" fillId="32" borderId="25" xfId="61" applyFont="1" applyFill="1" applyBorder="1" applyAlignment="1" applyProtection="1">
      <alignment horizontal="center" vertical="center" wrapText="1"/>
      <protection hidden="1"/>
    </xf>
    <xf numFmtId="177" fontId="39" fillId="32" borderId="25" xfId="65" applyNumberFormat="1" applyFont="1" applyFill="1" applyBorder="1" applyAlignment="1" applyProtection="1">
      <alignment horizontal="center" vertical="center" wrapText="1"/>
      <protection hidden="1"/>
    </xf>
    <xf numFmtId="14" fontId="39" fillId="24" borderId="25" xfId="52" applyNumberFormat="1" applyFont="1" applyFill="1" applyBorder="1" applyAlignment="1" applyProtection="1">
      <alignment horizontal="center" vertical="center" wrapText="1"/>
      <protection/>
    </xf>
    <xf numFmtId="0" fontId="39" fillId="61" borderId="25" xfId="45" applyNumberFormat="1" applyFont="1" applyFill="1" applyBorder="1" applyAlignment="1">
      <alignment horizontal="center" vertical="center" wrapText="1"/>
      <protection/>
    </xf>
    <xf numFmtId="1" fontId="39" fillId="61" borderId="25" xfId="65" applyNumberFormat="1" applyFont="1" applyFill="1" applyBorder="1" applyAlignment="1" applyProtection="1">
      <alignment horizontal="center" vertical="center" wrapText="1"/>
      <protection/>
    </xf>
    <xf numFmtId="1" fontId="39" fillId="24" borderId="25" xfId="48" applyNumberFormat="1" applyFont="1" applyFill="1" applyBorder="1" applyAlignment="1" applyProtection="1">
      <alignment horizontal="center" vertical="center" wrapText="1"/>
      <protection/>
    </xf>
    <xf numFmtId="171" fontId="39" fillId="32" borderId="25" xfId="55" applyNumberFormat="1" applyFont="1" applyFill="1" applyBorder="1" applyAlignment="1" applyProtection="1">
      <alignment horizontal="center" vertical="center" wrapText="1"/>
      <protection hidden="1"/>
    </xf>
    <xf numFmtId="171" fontId="39" fillId="32" borderId="59" xfId="55" applyNumberFormat="1" applyFont="1" applyFill="1" applyBorder="1" applyAlignment="1" applyProtection="1">
      <alignment horizontal="center" vertical="center" wrapText="1"/>
      <protection hidden="1"/>
    </xf>
    <xf numFmtId="0" fontId="39" fillId="32" borderId="74" xfId="61" applyFont="1" applyFill="1" applyBorder="1" applyAlignment="1" applyProtection="1">
      <alignment horizontal="center" vertical="center" wrapText="1"/>
      <protection hidden="1"/>
    </xf>
    <xf numFmtId="0" fontId="34" fillId="41" borderId="42" xfId="0" applyFont="1" applyFill="1" applyBorder="1" applyAlignment="1">
      <alignment horizontal="center" vertical="center"/>
    </xf>
    <xf numFmtId="9" fontId="34" fillId="41" borderId="25" xfId="65" applyFont="1" applyFill="1" applyBorder="1" applyAlignment="1">
      <alignment horizontal="center" vertical="center"/>
    </xf>
    <xf numFmtId="0" fontId="34" fillId="41" borderId="25" xfId="0" applyFont="1" applyFill="1" applyBorder="1" applyAlignment="1">
      <alignment horizontal="center" vertical="center"/>
    </xf>
    <xf numFmtId="0" fontId="39" fillId="38" borderId="66" xfId="0" applyFont="1" applyFill="1" applyBorder="1" applyAlignment="1">
      <alignment horizontal="center" vertical="center" wrapText="1"/>
    </xf>
    <xf numFmtId="0" fontId="39" fillId="61" borderId="40" xfId="45" applyFont="1" applyFill="1" applyBorder="1" applyAlignment="1">
      <alignment horizontal="center" vertical="center" wrapText="1"/>
      <protection/>
    </xf>
    <xf numFmtId="0" fontId="34" fillId="41" borderId="43" xfId="0" applyFont="1" applyFill="1" applyBorder="1" applyAlignment="1">
      <alignment horizontal="center" vertical="center"/>
    </xf>
    <xf numFmtId="9" fontId="34" fillId="41" borderId="28" xfId="65" applyFont="1" applyFill="1" applyBorder="1" applyAlignment="1">
      <alignment horizontal="center" vertical="center"/>
    </xf>
    <xf numFmtId="0" fontId="34" fillId="41" borderId="28" xfId="0" applyFont="1" applyFill="1" applyBorder="1" applyAlignment="1">
      <alignment horizontal="center" vertical="center"/>
    </xf>
    <xf numFmtId="0" fontId="39" fillId="38" borderId="67" xfId="0" applyFont="1" applyFill="1" applyBorder="1" applyAlignment="1">
      <alignment horizontal="center" vertical="center" wrapText="1"/>
    </xf>
    <xf numFmtId="0" fontId="39" fillId="61" borderId="22" xfId="45" applyFont="1" applyFill="1" applyBorder="1" applyAlignment="1">
      <alignment horizontal="center" vertical="center" wrapText="1"/>
      <protection/>
    </xf>
    <xf numFmtId="171" fontId="39" fillId="0" borderId="58" xfId="55" applyNumberFormat="1" applyFont="1" applyFill="1" applyBorder="1" applyAlignment="1" applyProtection="1">
      <alignment horizontal="center" vertical="center" wrapText="1"/>
      <protection hidden="1"/>
    </xf>
    <xf numFmtId="0" fontId="39" fillId="38" borderId="23" xfId="0" applyFont="1" applyFill="1" applyBorder="1" applyAlignment="1">
      <alignment horizontal="center" vertical="center" wrapText="1"/>
    </xf>
    <xf numFmtId="0" fontId="39" fillId="61" borderId="25" xfId="45" applyFont="1" applyFill="1" applyBorder="1" applyAlignment="1">
      <alignment horizontal="center" vertical="center" wrapText="1"/>
      <protection/>
    </xf>
    <xf numFmtId="171" fontId="39" fillId="32" borderId="25" xfId="55" applyNumberFormat="1" applyFont="1" applyFill="1" applyBorder="1" applyAlignment="1" applyProtection="1">
      <alignment horizontal="center" vertical="center" wrapText="1"/>
      <protection hidden="1"/>
    </xf>
    <xf numFmtId="171" fontId="39" fillId="0" borderId="59" xfId="55" applyNumberFormat="1" applyFont="1" applyFill="1" applyBorder="1" applyAlignment="1" applyProtection="1">
      <alignment horizontal="center" vertical="center" wrapText="1"/>
      <protection hidden="1"/>
    </xf>
    <xf numFmtId="0" fontId="38" fillId="47" borderId="0" xfId="45" applyFont="1" applyFill="1" applyBorder="1" applyAlignment="1">
      <alignment horizontal="center" vertical="center" wrapText="1"/>
      <protection/>
    </xf>
    <xf numFmtId="177" fontId="38" fillId="47" borderId="0" xfId="65" applyNumberFormat="1" applyFont="1" applyFill="1" applyBorder="1" applyAlignment="1" applyProtection="1">
      <alignment horizontal="center" vertical="center" wrapText="1"/>
      <protection/>
    </xf>
    <xf numFmtId="1" fontId="38" fillId="47" borderId="0" xfId="45" applyNumberFormat="1" applyFont="1" applyFill="1" applyBorder="1" applyAlignment="1">
      <alignment horizontal="center" vertical="center" wrapText="1"/>
      <protection/>
    </xf>
    <xf numFmtId="172" fontId="38" fillId="47" borderId="0" xfId="45" applyNumberFormat="1" applyFont="1" applyFill="1" applyBorder="1" applyAlignment="1">
      <alignment horizontal="center" vertical="center" wrapText="1"/>
      <protection/>
    </xf>
    <xf numFmtId="0" fontId="38" fillId="47" borderId="122" xfId="45" applyFont="1" applyFill="1" applyBorder="1" applyAlignment="1">
      <alignment horizontal="center" vertical="center" wrapText="1"/>
      <protection/>
    </xf>
    <xf numFmtId="0" fontId="30" fillId="43" borderId="208" xfId="0" applyFont="1" applyFill="1" applyBorder="1" applyAlignment="1">
      <alignment/>
    </xf>
    <xf numFmtId="0" fontId="30" fillId="43" borderId="209" xfId="0" applyFont="1" applyFill="1" applyBorder="1" applyAlignment="1">
      <alignment/>
    </xf>
    <xf numFmtId="0" fontId="38" fillId="32" borderId="113" xfId="61" applyFont="1" applyFill="1" applyBorder="1" applyAlignment="1" applyProtection="1">
      <alignment horizontal="center" vertical="center" wrapText="1"/>
      <protection hidden="1"/>
    </xf>
    <xf numFmtId="0" fontId="38" fillId="61" borderId="113" xfId="61" applyFont="1" applyFill="1" applyBorder="1" applyAlignment="1" applyProtection="1">
      <alignment horizontal="center" vertical="center" wrapText="1"/>
      <protection hidden="1"/>
    </xf>
    <xf numFmtId="0" fontId="39" fillId="38" borderId="113" xfId="60" applyFont="1" applyFill="1" applyBorder="1" applyAlignment="1" applyProtection="1">
      <alignment horizontal="center" vertical="center" wrapText="1"/>
      <protection hidden="1"/>
    </xf>
    <xf numFmtId="0" fontId="39" fillId="32" borderId="197" xfId="61" applyFont="1" applyFill="1" applyBorder="1" applyAlignment="1" applyProtection="1">
      <alignment horizontal="center" vertical="center" wrapText="1"/>
      <protection hidden="1"/>
    </xf>
    <xf numFmtId="0" fontId="39" fillId="38" borderId="195" xfId="45" applyFont="1" applyFill="1" applyBorder="1" applyAlignment="1">
      <alignment horizontal="center" vertical="center" wrapText="1"/>
      <protection/>
    </xf>
    <xf numFmtId="0" fontId="39" fillId="32" borderId="195" xfId="61" applyFont="1" applyFill="1" applyBorder="1" applyAlignment="1" applyProtection="1">
      <alignment horizontal="center" vertical="center" wrapText="1"/>
      <protection hidden="1"/>
    </xf>
    <xf numFmtId="9" fontId="39" fillId="32" borderId="195" xfId="65" applyFont="1" applyFill="1" applyBorder="1" applyAlignment="1" applyProtection="1">
      <alignment horizontal="center" vertical="center" wrapText="1"/>
      <protection hidden="1"/>
    </xf>
    <xf numFmtId="14" fontId="39" fillId="0" borderId="195" xfId="52" applyNumberFormat="1" applyFont="1" applyFill="1" applyBorder="1" applyAlignment="1" applyProtection="1">
      <alignment horizontal="center" vertical="center" wrapText="1"/>
      <protection/>
    </xf>
    <xf numFmtId="0" fontId="39" fillId="61" borderId="195" xfId="61" applyFont="1" applyFill="1" applyBorder="1" applyAlignment="1" applyProtection="1">
      <alignment horizontal="center" vertical="center" wrapText="1"/>
      <protection hidden="1"/>
    </xf>
    <xf numFmtId="3" fontId="39" fillId="61" borderId="195" xfId="45" applyNumberFormat="1" applyFont="1" applyFill="1" applyBorder="1" applyAlignment="1">
      <alignment horizontal="center" vertical="center" wrapText="1"/>
      <protection/>
    </xf>
    <xf numFmtId="1" fontId="39" fillId="24" borderId="195" xfId="48" applyNumberFormat="1" applyFont="1" applyFill="1" applyBorder="1" applyAlignment="1" applyProtection="1">
      <alignment horizontal="center" vertical="center" wrapText="1"/>
      <protection/>
    </xf>
    <xf numFmtId="44" fontId="39" fillId="32" borderId="195" xfId="55" applyFont="1" applyFill="1" applyBorder="1" applyAlignment="1" applyProtection="1">
      <alignment horizontal="center" vertical="center" wrapText="1"/>
      <protection hidden="1"/>
    </xf>
    <xf numFmtId="44" fontId="39" fillId="32" borderId="196" xfId="55" applyFont="1" applyFill="1" applyBorder="1" applyAlignment="1" applyProtection="1">
      <alignment horizontal="center" vertical="center" wrapText="1"/>
      <protection hidden="1"/>
    </xf>
    <xf numFmtId="0" fontId="39" fillId="32" borderId="210" xfId="61" applyFont="1" applyFill="1" applyBorder="1" applyAlignment="1" applyProtection="1">
      <alignment horizontal="center" vertical="center" wrapText="1"/>
      <protection hidden="1"/>
    </xf>
    <xf numFmtId="0" fontId="34" fillId="41" borderId="197" xfId="0" applyFont="1" applyFill="1" applyBorder="1" applyAlignment="1">
      <alignment horizontal="center" vertical="center"/>
    </xf>
    <xf numFmtId="9" fontId="34" fillId="41" borderId="195" xfId="65" applyFont="1" applyFill="1" applyBorder="1" applyAlignment="1">
      <alignment horizontal="center" vertical="center"/>
    </xf>
    <xf numFmtId="0" fontId="34" fillId="41" borderId="195" xfId="0" applyFont="1" applyFill="1" applyBorder="1" applyAlignment="1">
      <alignment horizontal="center" vertical="center"/>
    </xf>
    <xf numFmtId="0" fontId="38" fillId="47" borderId="192" xfId="45" applyFont="1" applyFill="1" applyBorder="1" applyAlignment="1">
      <alignment horizontal="center" vertical="center" wrapText="1"/>
      <protection/>
    </xf>
    <xf numFmtId="9" fontId="38" fillId="47" borderId="192" xfId="65" applyFont="1" applyFill="1" applyBorder="1" applyAlignment="1" applyProtection="1">
      <alignment horizontal="center" vertical="center" wrapText="1"/>
      <protection/>
    </xf>
    <xf numFmtId="1" fontId="38" fillId="47" borderId="192" xfId="45" applyNumberFormat="1" applyFont="1" applyFill="1" applyBorder="1" applyAlignment="1">
      <alignment horizontal="center" vertical="center" wrapText="1"/>
      <protection/>
    </xf>
    <xf numFmtId="172" fontId="38" fillId="47" borderId="192" xfId="45" applyNumberFormat="1" applyFont="1" applyFill="1" applyBorder="1" applyAlignment="1">
      <alignment horizontal="center" vertical="center" wrapText="1"/>
      <protection/>
    </xf>
    <xf numFmtId="0" fontId="38" fillId="47" borderId="125" xfId="45" applyFont="1" applyFill="1" applyBorder="1" applyAlignment="1">
      <alignment horizontal="center" vertical="center" wrapText="1"/>
      <protection/>
    </xf>
    <xf numFmtId="0" fontId="30" fillId="43" borderId="199" xfId="0" applyFont="1" applyFill="1" applyBorder="1" applyAlignment="1">
      <alignment/>
    </xf>
    <xf numFmtId="0" fontId="30" fillId="43" borderId="192" xfId="0" applyFont="1" applyFill="1" applyBorder="1" applyAlignment="1">
      <alignment/>
    </xf>
    <xf numFmtId="0" fontId="39" fillId="38" borderId="211" xfId="60" applyFont="1" applyFill="1" applyBorder="1" applyAlignment="1" applyProtection="1">
      <alignment horizontal="center" vertical="center" wrapText="1"/>
      <protection hidden="1"/>
    </xf>
    <xf numFmtId="0" fontId="39" fillId="32" borderId="212" xfId="61" applyFont="1" applyFill="1" applyBorder="1" applyAlignment="1" applyProtection="1">
      <alignment horizontal="center" vertical="center" wrapText="1"/>
      <protection hidden="1"/>
    </xf>
    <xf numFmtId="1" fontId="39" fillId="32" borderId="213" xfId="48" applyNumberFormat="1" applyFont="1" applyFill="1" applyBorder="1" applyAlignment="1" applyProtection="1">
      <alignment horizontal="center" vertical="center" wrapText="1"/>
      <protection hidden="1"/>
    </xf>
    <xf numFmtId="0" fontId="39" fillId="32" borderId="213" xfId="61" applyFont="1" applyFill="1" applyBorder="1" applyAlignment="1" applyProtection="1">
      <alignment horizontal="center" vertical="center" wrapText="1"/>
      <protection hidden="1"/>
    </xf>
    <xf numFmtId="9" fontId="39" fillId="32" borderId="213" xfId="65" applyFont="1" applyFill="1" applyBorder="1" applyAlignment="1" applyProtection="1">
      <alignment horizontal="center" vertical="center" wrapText="1"/>
      <protection hidden="1"/>
    </xf>
    <xf numFmtId="14" fontId="39" fillId="0" borderId="213" xfId="52" applyNumberFormat="1" applyFont="1" applyFill="1" applyBorder="1" applyAlignment="1" applyProtection="1">
      <alignment horizontal="center" vertical="center" wrapText="1"/>
      <protection/>
    </xf>
    <xf numFmtId="44" fontId="39" fillId="32" borderId="213" xfId="55" applyFont="1" applyFill="1" applyBorder="1" applyAlignment="1" applyProtection="1">
      <alignment horizontal="center" vertical="center" wrapText="1"/>
      <protection hidden="1"/>
    </xf>
    <xf numFmtId="44" fontId="39" fillId="32" borderId="214" xfId="55" applyFont="1" applyFill="1" applyBorder="1" applyAlignment="1" applyProtection="1">
      <alignment horizontal="center" vertical="center" wrapText="1"/>
      <protection hidden="1"/>
    </xf>
    <xf numFmtId="0" fontId="39" fillId="32" borderId="215" xfId="61" applyFont="1" applyFill="1" applyBorder="1" applyAlignment="1" applyProtection="1">
      <alignment horizontal="center" vertical="center" wrapText="1"/>
      <protection hidden="1"/>
    </xf>
    <xf numFmtId="0" fontId="34" fillId="41" borderId="212" xfId="0" applyFont="1" applyFill="1" applyBorder="1" applyAlignment="1">
      <alignment horizontal="center" vertical="center"/>
    </xf>
    <xf numFmtId="9" fontId="34" fillId="41" borderId="213" xfId="65" applyFont="1" applyFill="1" applyBorder="1" applyAlignment="1">
      <alignment horizontal="center" vertical="center"/>
    </xf>
    <xf numFmtId="0" fontId="34" fillId="41" borderId="213" xfId="0" applyFont="1" applyFill="1" applyBorder="1" applyAlignment="1">
      <alignment horizontal="center" vertical="center"/>
    </xf>
    <xf numFmtId="0" fontId="39" fillId="38" borderId="23" xfId="60" applyFont="1" applyFill="1" applyBorder="1" applyAlignment="1" applyProtection="1">
      <alignment horizontal="center" vertical="center" wrapText="1"/>
      <protection hidden="1"/>
    </xf>
    <xf numFmtId="0" fontId="39" fillId="32" borderId="42" xfId="61" applyFont="1" applyFill="1" applyBorder="1" applyAlignment="1" applyProtection="1">
      <alignment horizontal="center" vertical="center" wrapText="1"/>
      <protection hidden="1"/>
    </xf>
    <xf numFmtId="1" fontId="39" fillId="32" borderId="25" xfId="48" applyNumberFormat="1" applyFont="1" applyFill="1" applyBorder="1" applyAlignment="1" applyProtection="1">
      <alignment horizontal="center" vertical="center" wrapText="1"/>
      <protection hidden="1"/>
    </xf>
    <xf numFmtId="0" fontId="39" fillId="32" borderId="25" xfId="61" applyFont="1" applyFill="1" applyBorder="1" applyAlignment="1" applyProtection="1">
      <alignment horizontal="center" vertical="center" wrapText="1"/>
      <protection hidden="1"/>
    </xf>
    <xf numFmtId="9" fontId="39" fillId="32" borderId="25" xfId="65" applyFont="1" applyFill="1" applyBorder="1" applyAlignment="1" applyProtection="1">
      <alignment horizontal="center" vertical="center" wrapText="1"/>
      <protection hidden="1"/>
    </xf>
    <xf numFmtId="14" fontId="39" fillId="0" borderId="25" xfId="52" applyNumberFormat="1" applyFont="1" applyFill="1" applyBorder="1" applyAlignment="1" applyProtection="1">
      <alignment horizontal="center" vertical="center" wrapText="1"/>
      <protection/>
    </xf>
    <xf numFmtId="0" fontId="39" fillId="61" borderId="25" xfId="61" applyFont="1" applyFill="1" applyBorder="1" applyAlignment="1" applyProtection="1">
      <alignment horizontal="center" vertical="center" wrapText="1"/>
      <protection hidden="1"/>
    </xf>
    <xf numFmtId="1" fontId="39" fillId="32" borderId="25" xfId="61" applyNumberFormat="1" applyFont="1" applyFill="1" applyBorder="1" applyAlignment="1" applyProtection="1">
      <alignment horizontal="center" vertical="center" wrapText="1"/>
      <protection hidden="1"/>
    </xf>
    <xf numFmtId="44" fontId="39" fillId="32" borderId="25" xfId="55" applyFont="1" applyFill="1" applyBorder="1" applyAlignment="1" applyProtection="1">
      <alignment horizontal="center" vertical="center" wrapText="1"/>
      <protection hidden="1"/>
    </xf>
    <xf numFmtId="44" fontId="39" fillId="32" borderId="59" xfId="55" applyFont="1" applyFill="1" applyBorder="1" applyAlignment="1" applyProtection="1">
      <alignment horizontal="center" vertical="center" wrapText="1"/>
      <protection hidden="1"/>
    </xf>
    <xf numFmtId="0" fontId="39" fillId="32" borderId="74" xfId="61" applyFont="1" applyFill="1" applyBorder="1" applyAlignment="1" applyProtection="1">
      <alignment horizontal="center" vertical="center" wrapText="1"/>
      <protection hidden="1"/>
    </xf>
    <xf numFmtId="0" fontId="39" fillId="32" borderId="39" xfId="61" applyFont="1" applyFill="1" applyBorder="1" applyAlignment="1" applyProtection="1">
      <alignment horizontal="center" vertical="center" wrapText="1"/>
      <protection hidden="1"/>
    </xf>
    <xf numFmtId="0" fontId="39" fillId="0" borderId="40" xfId="45" applyFont="1" applyFill="1" applyBorder="1" applyAlignment="1">
      <alignment horizontal="center" vertical="center" wrapText="1"/>
      <protection/>
    </xf>
    <xf numFmtId="0" fontId="39" fillId="32" borderId="40" xfId="61" applyFont="1" applyFill="1" applyBorder="1" applyAlignment="1" applyProtection="1">
      <alignment horizontal="center" vertical="center" wrapText="1"/>
      <protection hidden="1"/>
    </xf>
    <xf numFmtId="9" fontId="39" fillId="32" borderId="40" xfId="65" applyFont="1" applyFill="1" applyBorder="1" applyAlignment="1" applyProtection="1">
      <alignment horizontal="center" vertical="center" wrapText="1"/>
      <protection hidden="1"/>
    </xf>
    <xf numFmtId="14" fontId="39" fillId="0" borderId="40" xfId="52" applyNumberFormat="1" applyFont="1" applyFill="1" applyBorder="1" applyAlignment="1" applyProtection="1">
      <alignment horizontal="center" vertical="center" wrapText="1"/>
      <protection/>
    </xf>
    <xf numFmtId="0" fontId="39" fillId="61" borderId="40" xfId="61" applyFont="1" applyFill="1" applyBorder="1" applyAlignment="1" applyProtection="1">
      <alignment horizontal="center" vertical="center" wrapText="1"/>
      <protection hidden="1"/>
    </xf>
    <xf numFmtId="1" fontId="39" fillId="32" borderId="40" xfId="61" applyNumberFormat="1" applyFont="1" applyFill="1" applyBorder="1" applyAlignment="1" applyProtection="1">
      <alignment horizontal="center" vertical="center" wrapText="1"/>
      <protection hidden="1"/>
    </xf>
    <xf numFmtId="44" fontId="39" fillId="32" borderId="40" xfId="55" applyFont="1" applyFill="1" applyBorder="1" applyAlignment="1" applyProtection="1">
      <alignment horizontal="center" vertical="center" wrapText="1"/>
      <protection hidden="1"/>
    </xf>
    <xf numFmtId="44" fontId="39" fillId="32" borderId="57" xfId="55" applyFont="1" applyFill="1" applyBorder="1" applyAlignment="1" applyProtection="1">
      <alignment horizontal="center" vertical="center" wrapText="1"/>
      <protection hidden="1"/>
    </xf>
    <xf numFmtId="0" fontId="34" fillId="62" borderId="28" xfId="0" applyFont="1" applyFill="1" applyBorder="1" applyAlignment="1">
      <alignment horizontal="center" vertical="center"/>
    </xf>
    <xf numFmtId="0" fontId="39" fillId="32" borderId="41" xfId="61" applyFont="1" applyFill="1" applyBorder="1" applyAlignment="1" applyProtection="1">
      <alignment horizontal="center" vertical="center" wrapText="1"/>
      <protection hidden="1"/>
    </xf>
    <xf numFmtId="1" fontId="39" fillId="32" borderId="22" xfId="48" applyNumberFormat="1" applyFont="1" applyFill="1" applyBorder="1" applyAlignment="1" applyProtection="1">
      <alignment horizontal="center" vertical="center" wrapText="1"/>
      <protection hidden="1"/>
    </xf>
    <xf numFmtId="0" fontId="39" fillId="32" borderId="22" xfId="61" applyFont="1" applyFill="1" applyBorder="1" applyAlignment="1" applyProtection="1">
      <alignment horizontal="center" vertical="center" wrapText="1"/>
      <protection hidden="1"/>
    </xf>
    <xf numFmtId="9" fontId="39" fillId="32" borderId="22" xfId="65" applyFont="1" applyFill="1" applyBorder="1" applyAlignment="1" applyProtection="1">
      <alignment horizontal="center" vertical="center" wrapText="1"/>
      <protection hidden="1"/>
    </xf>
    <xf numFmtId="14" fontId="39" fillId="0" borderId="22" xfId="52" applyNumberFormat="1" applyFont="1" applyFill="1" applyBorder="1" applyAlignment="1" applyProtection="1">
      <alignment horizontal="center" vertical="center" wrapText="1"/>
      <protection/>
    </xf>
    <xf numFmtId="0" fontId="39" fillId="61" borderId="22" xfId="61" applyFont="1" applyFill="1" applyBorder="1" applyAlignment="1" applyProtection="1">
      <alignment horizontal="center" vertical="center" wrapText="1"/>
      <protection hidden="1"/>
    </xf>
    <xf numFmtId="44" fontId="39" fillId="32" borderId="22" xfId="55" applyFont="1" applyFill="1" applyBorder="1" applyAlignment="1" applyProtection="1">
      <alignment horizontal="center" vertical="center" wrapText="1"/>
      <protection hidden="1"/>
    </xf>
    <xf numFmtId="44" fontId="39" fillId="32" borderId="58" xfId="55" applyFont="1" applyFill="1" applyBorder="1" applyAlignment="1" applyProtection="1">
      <alignment horizontal="center" vertical="center" wrapText="1"/>
      <protection hidden="1"/>
    </xf>
    <xf numFmtId="0" fontId="34" fillId="62" borderId="22" xfId="0" applyFont="1" applyFill="1" applyBorder="1" applyAlignment="1">
      <alignment horizontal="center" vertical="center"/>
    </xf>
    <xf numFmtId="0" fontId="39" fillId="38" borderId="67" xfId="60" applyFont="1" applyFill="1" applyBorder="1" applyAlignment="1" applyProtection="1">
      <alignment horizontal="center" vertical="center" wrapText="1"/>
      <protection hidden="1"/>
    </xf>
    <xf numFmtId="0" fontId="41" fillId="47" borderId="181" xfId="45" applyFont="1" applyFill="1" applyBorder="1" applyAlignment="1">
      <alignment horizontal="center" vertical="center" wrapText="1"/>
      <protection/>
    </xf>
    <xf numFmtId="0" fontId="40" fillId="47" borderId="181" xfId="45" applyFont="1" applyFill="1" applyBorder="1" applyAlignment="1">
      <alignment horizontal="center" vertical="center" wrapText="1"/>
      <protection/>
    </xf>
    <xf numFmtId="9" fontId="41" fillId="47" borderId="181" xfId="65" applyFont="1" applyFill="1" applyBorder="1" applyAlignment="1" applyProtection="1">
      <alignment horizontal="center" vertical="center" wrapText="1"/>
      <protection/>
    </xf>
    <xf numFmtId="1" fontId="41" fillId="47" borderId="181" xfId="45" applyNumberFormat="1" applyFont="1" applyFill="1" applyBorder="1" applyAlignment="1">
      <alignment horizontal="center" vertical="center" wrapText="1"/>
      <protection/>
    </xf>
    <xf numFmtId="173" fontId="41" fillId="47" borderId="181" xfId="45" applyNumberFormat="1" applyFont="1" applyFill="1" applyBorder="1" applyAlignment="1">
      <alignment horizontal="center" vertical="center" wrapText="1"/>
      <protection/>
    </xf>
    <xf numFmtId="173" fontId="41" fillId="47" borderId="0" xfId="45" applyNumberFormat="1" applyFont="1" applyFill="1" applyBorder="1" applyAlignment="1">
      <alignment horizontal="center" vertical="center" wrapText="1"/>
      <protection/>
    </xf>
    <xf numFmtId="0" fontId="41" fillId="47" borderId="71" xfId="45" applyFont="1" applyFill="1" applyBorder="1" applyAlignment="1">
      <alignment horizontal="center" vertical="center" wrapText="1"/>
      <protection/>
    </xf>
    <xf numFmtId="0" fontId="30" fillId="43" borderId="44" xfId="0" applyFont="1" applyFill="1" applyBorder="1" applyAlignment="1">
      <alignment/>
    </xf>
    <xf numFmtId="0" fontId="30" fillId="43" borderId="45" xfId="0" applyFont="1" applyFill="1" applyBorder="1" applyAlignment="1">
      <alignment/>
    </xf>
    <xf numFmtId="0" fontId="36" fillId="46" borderId="192" xfId="45" applyFont="1" applyFill="1" applyBorder="1" applyAlignment="1">
      <alignment vertical="center" wrapText="1"/>
      <protection/>
    </xf>
    <xf numFmtId="0" fontId="36" fillId="46" borderId="181" xfId="45" applyFont="1" applyFill="1" applyBorder="1" applyAlignment="1">
      <alignment horizontal="center" vertical="center" wrapText="1"/>
      <protection/>
    </xf>
    <xf numFmtId="9" fontId="36" fillId="46" borderId="181" xfId="65" applyFont="1" applyFill="1" applyBorder="1" applyAlignment="1" applyProtection="1">
      <alignment horizontal="center" vertical="center" wrapText="1"/>
      <protection/>
    </xf>
    <xf numFmtId="1" fontId="36" fillId="46" borderId="181" xfId="45" applyNumberFormat="1" applyFont="1" applyFill="1" applyBorder="1" applyAlignment="1">
      <alignment horizontal="center" vertical="center" wrapText="1"/>
      <protection/>
    </xf>
    <xf numFmtId="172" fontId="36" fillId="46" borderId="181" xfId="45" applyNumberFormat="1" applyFont="1" applyFill="1" applyBorder="1" applyAlignment="1">
      <alignment horizontal="center" vertical="center" wrapText="1"/>
      <protection/>
    </xf>
    <xf numFmtId="172" fontId="36" fillId="46" borderId="0" xfId="45" applyNumberFormat="1" applyFont="1" applyFill="1" applyBorder="1" applyAlignment="1">
      <alignment horizontal="center" vertical="center" wrapText="1"/>
      <protection/>
    </xf>
    <xf numFmtId="0" fontId="36" fillId="46" borderId="70" xfId="45" applyFont="1" applyFill="1" applyBorder="1" applyAlignment="1">
      <alignment horizontal="center" vertical="center" wrapText="1"/>
      <protection/>
    </xf>
    <xf numFmtId="0" fontId="30" fillId="40" borderId="44" xfId="0" applyFont="1" applyFill="1" applyBorder="1" applyAlignment="1">
      <alignment/>
    </xf>
    <xf numFmtId="0" fontId="30" fillId="40" borderId="45" xfId="0" applyFont="1" applyFill="1" applyBorder="1" applyAlignment="1">
      <alignment/>
    </xf>
    <xf numFmtId="0" fontId="30" fillId="48" borderId="182" xfId="45" applyFont="1" applyFill="1" applyBorder="1" applyAlignment="1">
      <alignment horizontal="center" vertical="center" wrapText="1"/>
      <protection/>
    </xf>
    <xf numFmtId="0" fontId="35" fillId="48" borderId="181" xfId="45" applyFont="1" applyFill="1" applyBorder="1" applyAlignment="1">
      <alignment horizontal="center" vertical="center" wrapText="1"/>
      <protection/>
    </xf>
    <xf numFmtId="0" fontId="30" fillId="48" borderId="181" xfId="45" applyFont="1" applyFill="1" applyBorder="1" applyAlignment="1">
      <alignment horizontal="center" vertical="center" wrapText="1"/>
      <protection/>
    </xf>
    <xf numFmtId="1" fontId="30" fillId="48" borderId="181" xfId="48" applyNumberFormat="1" applyFont="1" applyFill="1" applyBorder="1" applyAlignment="1" applyProtection="1">
      <alignment horizontal="center" vertical="center" wrapText="1"/>
      <protection/>
    </xf>
    <xf numFmtId="9" fontId="30" fillId="48" borderId="181" xfId="45" applyNumberFormat="1" applyFont="1" applyFill="1" applyBorder="1" applyAlignment="1">
      <alignment horizontal="center" vertical="center" wrapText="1"/>
      <protection/>
    </xf>
    <xf numFmtId="166" fontId="30" fillId="48" borderId="181" xfId="45" applyNumberFormat="1" applyFont="1" applyFill="1" applyBorder="1" applyAlignment="1">
      <alignment horizontal="center" vertical="center" wrapText="1"/>
      <protection/>
    </xf>
    <xf numFmtId="1" fontId="30" fillId="48" borderId="181" xfId="45" applyNumberFormat="1" applyFont="1" applyFill="1" applyBorder="1" applyAlignment="1">
      <alignment horizontal="center" vertical="center" wrapText="1"/>
      <protection/>
    </xf>
    <xf numFmtId="170" fontId="30" fillId="48" borderId="181" xfId="45" applyNumberFormat="1" applyFont="1" applyFill="1" applyBorder="1" applyAlignment="1">
      <alignment horizontal="center" vertical="center" wrapText="1"/>
      <protection/>
    </xf>
    <xf numFmtId="0" fontId="30" fillId="48" borderId="216" xfId="45" applyFont="1" applyFill="1" applyBorder="1" applyAlignment="1">
      <alignment horizontal="center" vertical="center" wrapText="1"/>
      <protection/>
    </xf>
    <xf numFmtId="0" fontId="30" fillId="48" borderId="44" xfId="45" applyFont="1" applyFill="1" applyBorder="1" applyAlignment="1">
      <alignment horizontal="center" vertical="center" wrapText="1"/>
      <protection/>
    </xf>
    <xf numFmtId="0" fontId="30" fillId="48" borderId="45" xfId="45" applyFont="1" applyFill="1" applyBorder="1" applyAlignment="1">
      <alignment horizontal="center" vertical="center" wrapText="1"/>
      <protection/>
    </xf>
    <xf numFmtId="0" fontId="71" fillId="0" borderId="0" xfId="45" applyFont="1" applyFill="1" applyBorder="1" applyAlignment="1">
      <alignment horizontal="center" vertical="center" wrapText="1"/>
      <protection/>
    </xf>
    <xf numFmtId="0" fontId="34" fillId="0" borderId="0" xfId="45" applyFont="1" applyFill="1" applyBorder="1" applyAlignment="1">
      <alignment horizontal="center" vertical="center" wrapText="1"/>
      <protection/>
    </xf>
    <xf numFmtId="0" fontId="30" fillId="43" borderId="12" xfId="0" applyFont="1" applyFill="1" applyBorder="1" applyAlignment="1">
      <alignment/>
    </xf>
    <xf numFmtId="0" fontId="30" fillId="43" borderId="12" xfId="0" applyFont="1" applyFill="1" applyBorder="1" applyAlignment="1">
      <alignment wrapText="1"/>
    </xf>
    <xf numFmtId="0" fontId="72" fillId="43" borderId="12" xfId="0" applyFont="1" applyFill="1" applyBorder="1" applyAlignment="1">
      <alignment horizontal="center" vertical="center"/>
    </xf>
    <xf numFmtId="0" fontId="72" fillId="43" borderId="12" xfId="0" applyFont="1" applyFill="1" applyBorder="1" applyAlignment="1">
      <alignment horizontal="center" vertical="center" wrapText="1"/>
    </xf>
    <xf numFmtId="9" fontId="72" fillId="43" borderId="12" xfId="65" applyFont="1" applyFill="1" applyBorder="1" applyAlignment="1">
      <alignment horizontal="center" vertical="center"/>
    </xf>
    <xf numFmtId="0" fontId="72" fillId="43" borderId="12" xfId="0" applyFont="1" applyFill="1" applyBorder="1" applyAlignment="1">
      <alignment horizontal="center" vertical="center"/>
    </xf>
    <xf numFmtId="9" fontId="72" fillId="43" borderId="12" xfId="65" applyFont="1" applyFill="1" applyBorder="1" applyAlignment="1">
      <alignment horizontal="center" vertical="center"/>
    </xf>
    <xf numFmtId="0" fontId="72" fillId="43" borderId="12" xfId="0" applyFont="1" applyFill="1" applyBorder="1" applyAlignment="1">
      <alignment horizontal="center" vertical="center" wrapText="1"/>
    </xf>
    <xf numFmtId="0" fontId="30" fillId="48" borderId="12" xfId="45" applyFont="1" applyFill="1" applyBorder="1" applyAlignment="1">
      <alignment horizontal="center" vertical="center" wrapText="1"/>
      <protection/>
    </xf>
    <xf numFmtId="9" fontId="72" fillId="48" borderId="12" xfId="65" applyFont="1" applyFill="1" applyBorder="1" applyAlignment="1">
      <alignment horizontal="center" vertical="center" wrapText="1"/>
    </xf>
    <xf numFmtId="0" fontId="94" fillId="40" borderId="12" xfId="0" applyFont="1" applyFill="1" applyBorder="1" applyAlignment="1">
      <alignment/>
    </xf>
    <xf numFmtId="9" fontId="33" fillId="40" borderId="12" xfId="65" applyFont="1" applyFill="1" applyBorder="1" applyAlignment="1">
      <alignment horizontal="center" vertical="center"/>
    </xf>
    <xf numFmtId="0" fontId="94" fillId="40" borderId="12" xfId="0" applyFont="1" applyFill="1" applyBorder="1" applyAlignment="1">
      <alignment wrapText="1"/>
    </xf>
    <xf numFmtId="9" fontId="49" fillId="24" borderId="78" xfId="65" applyFont="1" applyFill="1" applyBorder="1" applyAlignment="1" applyProtection="1">
      <alignment horizontal="center" vertical="center" wrapText="1"/>
      <protection hidden="1"/>
    </xf>
    <xf numFmtId="0" fontId="39" fillId="33" borderId="179" xfId="61" applyFont="1" applyFill="1" applyBorder="1" applyAlignment="1" applyProtection="1">
      <alignment horizontal="center" vertical="center" wrapText="1"/>
      <protection hidden="1"/>
    </xf>
    <xf numFmtId="0" fontId="39" fillId="33" borderId="186" xfId="61" applyFont="1" applyFill="1" applyBorder="1" applyAlignment="1" applyProtection="1">
      <alignment horizontal="center" vertical="center" wrapText="1"/>
      <protection hidden="1"/>
    </xf>
    <xf numFmtId="0" fontId="71" fillId="21" borderId="12" xfId="61" applyFont="1" applyFill="1" applyBorder="1" applyAlignment="1" applyProtection="1">
      <alignment horizontal="center" vertical="center" wrapText="1"/>
      <protection hidden="1"/>
    </xf>
    <xf numFmtId="0" fontId="71" fillId="21" borderId="12" xfId="45" applyFont="1" applyFill="1" applyBorder="1" applyAlignment="1">
      <alignment horizontal="center" vertical="center" wrapText="1"/>
      <protection/>
    </xf>
    <xf numFmtId="0" fontId="71" fillId="21" borderId="19" xfId="61" applyFont="1" applyFill="1" applyBorder="1" applyAlignment="1" applyProtection="1">
      <alignment horizontal="center" vertical="center" wrapText="1"/>
      <protection hidden="1"/>
    </xf>
    <xf numFmtId="0" fontId="71" fillId="21" borderId="19" xfId="45" applyFont="1" applyFill="1" applyBorder="1" applyAlignment="1">
      <alignment horizontal="center" vertical="center" wrapText="1"/>
      <protection/>
    </xf>
    <xf numFmtId="0" fontId="71" fillId="21" borderId="35" xfId="61" applyFont="1" applyFill="1" applyBorder="1" applyAlignment="1" applyProtection="1">
      <alignment horizontal="center" vertical="center" wrapText="1"/>
      <protection hidden="1"/>
    </xf>
    <xf numFmtId="9" fontId="71" fillId="21" borderId="47" xfId="65" applyFont="1" applyFill="1" applyBorder="1" applyAlignment="1" applyProtection="1">
      <alignment horizontal="center" vertical="center" wrapText="1"/>
      <protection hidden="1"/>
    </xf>
    <xf numFmtId="0" fontId="71" fillId="21" borderId="47" xfId="61" applyFont="1" applyFill="1" applyBorder="1" applyAlignment="1" applyProtection="1">
      <alignment horizontal="center" vertical="center" wrapText="1"/>
      <protection hidden="1"/>
    </xf>
    <xf numFmtId="44" fontId="71" fillId="21" borderId="47" xfId="55" applyFont="1" applyFill="1" applyBorder="1" applyAlignment="1" applyProtection="1">
      <alignment horizontal="center" vertical="center" wrapText="1"/>
      <protection hidden="1"/>
    </xf>
    <xf numFmtId="0" fontId="71" fillId="21" borderId="47" xfId="45" applyFont="1" applyFill="1" applyBorder="1" applyAlignment="1">
      <alignment horizontal="center" vertical="center" wrapText="1"/>
      <protection/>
    </xf>
    <xf numFmtId="0" fontId="71" fillId="21" borderId="70" xfId="45" applyFont="1" applyFill="1" applyBorder="1" applyAlignment="1">
      <alignment horizontal="center" vertical="center" wrapText="1"/>
      <protection/>
    </xf>
    <xf numFmtId="9" fontId="71" fillId="21" borderId="47" xfId="65" applyFont="1" applyFill="1" applyBorder="1" applyAlignment="1">
      <alignment horizontal="center" vertical="center" wrapText="1"/>
    </xf>
    <xf numFmtId="0" fontId="71" fillId="21" borderId="70" xfId="61" applyFont="1" applyFill="1" applyBorder="1" applyAlignment="1" applyProtection="1">
      <alignment horizontal="center" vertical="center" wrapText="1"/>
      <protection hidden="1"/>
    </xf>
    <xf numFmtId="9" fontId="71" fillId="21" borderId="100" xfId="65" applyFont="1" applyFill="1" applyBorder="1" applyAlignment="1" applyProtection="1">
      <alignment horizontal="center" vertical="center" wrapText="1"/>
      <protection hidden="1"/>
    </xf>
    <xf numFmtId="0" fontId="71" fillId="21" borderId="100" xfId="61" applyFont="1" applyFill="1" applyBorder="1" applyAlignment="1" applyProtection="1">
      <alignment horizontal="center" vertical="center" wrapText="1"/>
      <protection hidden="1"/>
    </xf>
    <xf numFmtId="44" fontId="71" fillId="21" borderId="100" xfId="55" applyFont="1" applyFill="1" applyBorder="1" applyAlignment="1" applyProtection="1">
      <alignment horizontal="center" vertical="center" wrapText="1"/>
      <protection hidden="1"/>
    </xf>
    <xf numFmtId="0" fontId="71" fillId="21" borderId="154" xfId="61" applyFont="1" applyFill="1" applyBorder="1" applyAlignment="1" applyProtection="1">
      <alignment horizontal="center" vertical="center" wrapText="1"/>
      <protection hidden="1"/>
    </xf>
    <xf numFmtId="0" fontId="71" fillId="21" borderId="145" xfId="61" applyFont="1" applyFill="1" applyBorder="1" applyAlignment="1" applyProtection="1">
      <alignment horizontal="center" vertical="center" wrapText="1"/>
      <protection hidden="1"/>
    </xf>
    <xf numFmtId="9" fontId="71" fillId="21" borderId="112" xfId="65" applyFont="1" applyFill="1" applyBorder="1" applyAlignment="1" applyProtection="1">
      <alignment horizontal="center" vertical="center" wrapText="1"/>
      <protection hidden="1"/>
    </xf>
    <xf numFmtId="0" fontId="71" fillId="21" borderId="112" xfId="61" applyFont="1" applyFill="1" applyBorder="1" applyAlignment="1" applyProtection="1">
      <alignment horizontal="center" vertical="center" wrapText="1"/>
      <protection hidden="1"/>
    </xf>
    <xf numFmtId="44" fontId="71" fillId="21" borderId="112" xfId="55" applyFont="1" applyFill="1" applyBorder="1" applyAlignment="1" applyProtection="1">
      <alignment horizontal="center" vertical="center" wrapText="1"/>
      <protection hidden="1"/>
    </xf>
    <xf numFmtId="0" fontId="71" fillId="21" borderId="71" xfId="61" applyFont="1" applyFill="1" applyBorder="1" applyAlignment="1" applyProtection="1">
      <alignment horizontal="center" vertical="center" wrapText="1"/>
      <protection hidden="1"/>
    </xf>
    <xf numFmtId="0" fontId="71" fillId="21" borderId="77" xfId="61" applyFont="1" applyFill="1" applyBorder="1" applyAlignment="1" applyProtection="1">
      <alignment horizontal="center" vertical="center" wrapText="1"/>
      <protection hidden="1"/>
    </xf>
    <xf numFmtId="9" fontId="71" fillId="21" borderId="78" xfId="65" applyFont="1" applyFill="1" applyBorder="1" applyAlignment="1" applyProtection="1">
      <alignment horizontal="center" vertical="center" wrapText="1"/>
      <protection hidden="1"/>
    </xf>
    <xf numFmtId="0" fontId="71" fillId="21" borderId="78" xfId="61" applyFont="1" applyFill="1" applyBorder="1" applyAlignment="1" applyProtection="1">
      <alignment horizontal="center" vertical="center" wrapText="1"/>
      <protection hidden="1"/>
    </xf>
    <xf numFmtId="44" fontId="71" fillId="21" borderId="78" xfId="55" applyFont="1" applyFill="1" applyBorder="1" applyAlignment="1" applyProtection="1">
      <alignment horizontal="center" vertical="center" wrapText="1"/>
      <protection hidden="1"/>
    </xf>
    <xf numFmtId="0" fontId="71" fillId="21" borderId="217" xfId="61" applyFont="1" applyFill="1" applyBorder="1" applyAlignment="1" applyProtection="1">
      <alignment horizontal="center" vertical="center" wrapText="1"/>
      <protection hidden="1"/>
    </xf>
    <xf numFmtId="44" fontId="71" fillId="21" borderId="47" xfId="55" applyFont="1" applyFill="1" applyBorder="1" applyAlignment="1">
      <alignment horizontal="center" vertical="center" wrapText="1"/>
    </xf>
    <xf numFmtId="9" fontId="71" fillId="21" borderId="40" xfId="65" applyFont="1" applyFill="1" applyBorder="1" applyAlignment="1">
      <alignment horizontal="center" vertical="center" wrapText="1"/>
    </xf>
    <xf numFmtId="0" fontId="71" fillId="21" borderId="40" xfId="45" applyFont="1" applyFill="1" applyBorder="1" applyAlignment="1">
      <alignment horizontal="center" vertical="center" wrapText="1"/>
      <protection/>
    </xf>
    <xf numFmtId="44" fontId="71" fillId="21" borderId="40" xfId="55" applyFont="1" applyFill="1" applyBorder="1" applyAlignment="1">
      <alignment horizontal="center" vertical="center" wrapText="1"/>
    </xf>
    <xf numFmtId="0" fontId="71" fillId="21" borderId="72" xfId="45" applyFont="1" applyFill="1" applyBorder="1" applyAlignment="1">
      <alignment horizontal="center" vertical="center" wrapText="1"/>
      <protection/>
    </xf>
    <xf numFmtId="9" fontId="71" fillId="21" borderId="25" xfId="65" applyFont="1" applyFill="1" applyBorder="1" applyAlignment="1">
      <alignment horizontal="center" vertical="center" wrapText="1"/>
    </xf>
    <xf numFmtId="0" fontId="71" fillId="21" borderId="25" xfId="45" applyFont="1" applyFill="1" applyBorder="1" applyAlignment="1">
      <alignment horizontal="center" vertical="center" wrapText="1"/>
      <protection/>
    </xf>
    <xf numFmtId="44" fontId="71" fillId="21" borderId="25" xfId="55" applyFont="1" applyFill="1" applyBorder="1" applyAlignment="1">
      <alignment horizontal="center" vertical="center" wrapText="1"/>
    </xf>
    <xf numFmtId="0" fontId="71" fillId="21" borderId="74" xfId="45" applyFont="1" applyFill="1" applyBorder="1" applyAlignment="1">
      <alignment horizontal="center" vertical="center" wrapText="1"/>
      <protection/>
    </xf>
    <xf numFmtId="9" fontId="71" fillId="21" borderId="100" xfId="65" applyFont="1" applyFill="1" applyBorder="1" applyAlignment="1">
      <alignment horizontal="center" vertical="center" wrapText="1"/>
    </xf>
    <xf numFmtId="0" fontId="71" fillId="21" borderId="100" xfId="45" applyFont="1" applyFill="1" applyBorder="1" applyAlignment="1">
      <alignment horizontal="center" vertical="center" wrapText="1"/>
      <protection/>
    </xf>
    <xf numFmtId="44" fontId="71" fillId="21" borderId="100" xfId="55" applyFont="1" applyFill="1" applyBorder="1" applyAlignment="1">
      <alignment horizontal="center" vertical="center" wrapText="1"/>
    </xf>
    <xf numFmtId="0" fontId="71" fillId="21" borderId="154" xfId="45" applyFont="1" applyFill="1" applyBorder="1" applyAlignment="1">
      <alignment horizontal="center" vertical="center" wrapText="1"/>
      <protection/>
    </xf>
    <xf numFmtId="9" fontId="71" fillId="21" borderId="28" xfId="65" applyFont="1" applyFill="1" applyBorder="1" applyAlignment="1">
      <alignment horizontal="center" vertical="center" wrapText="1"/>
    </xf>
    <xf numFmtId="0" fontId="71" fillId="21" borderId="28" xfId="45" applyFont="1" applyFill="1" applyBorder="1" applyAlignment="1">
      <alignment horizontal="center" vertical="center" wrapText="1"/>
      <protection/>
    </xf>
    <xf numFmtId="44" fontId="71" fillId="21" borderId="28" xfId="55" applyFont="1" applyFill="1" applyBorder="1" applyAlignment="1">
      <alignment horizontal="center" vertical="center" wrapText="1"/>
    </xf>
    <xf numFmtId="0" fontId="71" fillId="21" borderId="81" xfId="45" applyFont="1" applyFill="1" applyBorder="1" applyAlignment="1">
      <alignment horizontal="center" vertical="center" wrapText="1"/>
      <protection/>
    </xf>
    <xf numFmtId="0" fontId="71" fillId="21" borderId="46" xfId="45" applyFont="1" applyFill="1" applyBorder="1" applyAlignment="1">
      <alignment horizontal="center" vertical="center" wrapText="1"/>
      <protection/>
    </xf>
    <xf numFmtId="0" fontId="71" fillId="21" borderId="80" xfId="45" applyFont="1" applyFill="1" applyBorder="1" applyAlignment="1">
      <alignment horizontal="center" vertical="center" wrapText="1"/>
      <protection/>
    </xf>
    <xf numFmtId="0" fontId="41" fillId="63" borderId="63" xfId="60" applyFont="1" applyFill="1" applyBorder="1" applyAlignment="1" applyProtection="1">
      <alignment horizontal="center" vertical="center" wrapText="1"/>
      <protection hidden="1" locked="0"/>
    </xf>
    <xf numFmtId="0" fontId="41" fillId="63" borderId="62" xfId="45" applyFont="1" applyFill="1" applyBorder="1" applyAlignment="1" applyProtection="1">
      <alignment horizontal="center" vertical="center" wrapText="1"/>
      <protection locked="0"/>
    </xf>
    <xf numFmtId="0" fontId="53" fillId="63" borderId="12" xfId="45" applyFont="1" applyFill="1" applyBorder="1" applyAlignment="1" applyProtection="1">
      <alignment horizontal="center" vertical="center" wrapText="1"/>
      <protection locked="0"/>
    </xf>
    <xf numFmtId="9" fontId="53" fillId="63" borderId="12" xfId="65" applyFont="1" applyFill="1" applyBorder="1" applyAlignment="1" applyProtection="1">
      <alignment horizontal="center" vertical="center" wrapText="1"/>
      <protection locked="0"/>
    </xf>
    <xf numFmtId="0" fontId="53" fillId="63" borderId="19" xfId="45" applyFont="1" applyFill="1" applyBorder="1" applyAlignment="1" applyProtection="1">
      <alignment horizontal="center" vertical="center" wrapText="1"/>
      <protection locked="0"/>
    </xf>
    <xf numFmtId="9" fontId="53" fillId="63" borderId="19" xfId="65" applyFont="1" applyFill="1" applyBorder="1" applyAlignment="1" applyProtection="1">
      <alignment horizontal="center" vertical="center" wrapText="1"/>
      <protection locked="0"/>
    </xf>
    <xf numFmtId="0" fontId="53" fillId="63" borderId="100" xfId="45" applyFont="1" applyFill="1" applyBorder="1" applyAlignment="1" applyProtection="1">
      <alignment horizontal="center" vertical="center" wrapText="1"/>
      <protection locked="0"/>
    </xf>
    <xf numFmtId="0" fontId="53" fillId="64" borderId="12" xfId="45" applyFont="1" applyFill="1" applyBorder="1" applyAlignment="1" applyProtection="1">
      <alignment horizontal="center" vertical="center" wrapText="1"/>
      <protection locked="0"/>
    </xf>
    <xf numFmtId="9" fontId="53" fillId="65" borderId="12" xfId="65" applyFont="1" applyFill="1" applyBorder="1" applyAlignment="1" applyProtection="1">
      <alignment horizontal="center" vertical="center" wrapText="1"/>
      <protection hidden="1" locked="0"/>
    </xf>
    <xf numFmtId="0" fontId="53" fillId="65" borderId="12" xfId="61" applyFont="1" applyFill="1" applyBorder="1" applyAlignment="1" applyProtection="1">
      <alignment horizontal="center" vertical="center" wrapText="1"/>
      <protection hidden="1" locked="0"/>
    </xf>
    <xf numFmtId="9" fontId="53" fillId="65" borderId="19" xfId="65" applyFont="1" applyFill="1" applyBorder="1" applyAlignment="1" applyProtection="1">
      <alignment horizontal="center" vertical="center" wrapText="1"/>
      <protection hidden="1" locked="0"/>
    </xf>
    <xf numFmtId="0" fontId="53" fillId="65" borderId="19" xfId="61" applyFont="1" applyFill="1" applyBorder="1" applyAlignment="1" applyProtection="1">
      <alignment horizontal="center" vertical="center" wrapText="1"/>
      <protection hidden="1" locked="0"/>
    </xf>
    <xf numFmtId="9" fontId="53" fillId="63" borderId="49" xfId="45" applyNumberFormat="1" applyFont="1" applyFill="1" applyBorder="1" applyAlignment="1" applyProtection="1">
      <alignment horizontal="center" vertical="center" wrapText="1"/>
      <protection locked="0"/>
    </xf>
    <xf numFmtId="9" fontId="53" fillId="63" borderId="49" xfId="65" applyFont="1" applyFill="1" applyBorder="1" applyAlignment="1" applyProtection="1">
      <alignment horizontal="center" vertical="center" wrapText="1"/>
      <protection locked="0"/>
    </xf>
    <xf numFmtId="0" fontId="53" fillId="63" borderId="50" xfId="45" applyFont="1" applyFill="1" applyBorder="1" applyAlignment="1" applyProtection="1">
      <alignment horizontal="center" vertical="center" wrapText="1"/>
      <protection locked="0"/>
    </xf>
    <xf numFmtId="9" fontId="53" fillId="65" borderId="49" xfId="65" applyFont="1" applyFill="1" applyBorder="1" applyAlignment="1" applyProtection="1">
      <alignment horizontal="center" vertical="center" wrapText="1"/>
      <protection hidden="1" locked="0"/>
    </xf>
    <xf numFmtId="0" fontId="53" fillId="65" borderId="49" xfId="61" applyFont="1" applyFill="1" applyBorder="1" applyAlignment="1" applyProtection="1">
      <alignment horizontal="center" vertical="center" wrapText="1"/>
      <protection hidden="1" locked="0"/>
    </xf>
    <xf numFmtId="0" fontId="53" fillId="63" borderId="49" xfId="45" applyFont="1" applyFill="1" applyBorder="1" applyAlignment="1" applyProtection="1">
      <alignment horizontal="center" vertical="center" wrapText="1"/>
      <protection locked="0"/>
    </xf>
    <xf numFmtId="9" fontId="53" fillId="64" borderId="49" xfId="65" applyFont="1" applyFill="1" applyBorder="1" applyAlignment="1" applyProtection="1">
      <alignment horizontal="center" vertical="center" wrapText="1"/>
      <protection locked="0"/>
    </xf>
    <xf numFmtId="0" fontId="53" fillId="64" borderId="49" xfId="45" applyFont="1" applyFill="1" applyBorder="1" applyAlignment="1" applyProtection="1">
      <alignment horizontal="center" vertical="center" wrapText="1"/>
      <protection locked="0"/>
    </xf>
    <xf numFmtId="9" fontId="53" fillId="66" borderId="12" xfId="65" applyFont="1" applyFill="1" applyBorder="1" applyAlignment="1" applyProtection="1">
      <alignment horizontal="center" vertical="center" wrapText="1"/>
      <protection locked="0"/>
    </xf>
    <xf numFmtId="0" fontId="53" fillId="66" borderId="12" xfId="45" applyFont="1" applyFill="1" applyBorder="1" applyAlignment="1" applyProtection="1">
      <alignment horizontal="center" vertical="center" wrapText="1"/>
      <protection locked="0"/>
    </xf>
    <xf numFmtId="0" fontId="48" fillId="66" borderId="12" xfId="45" applyFont="1" applyFill="1" applyBorder="1" applyAlignment="1" applyProtection="1">
      <alignment horizontal="center" vertical="center" wrapText="1"/>
      <protection locked="0"/>
    </xf>
    <xf numFmtId="9" fontId="35" fillId="21" borderId="12" xfId="65" applyFont="1" applyFill="1" applyBorder="1" applyAlignment="1" applyProtection="1">
      <alignment horizontal="center" vertical="center"/>
      <protection locked="0"/>
    </xf>
    <xf numFmtId="0" fontId="35" fillId="21" borderId="12" xfId="45" applyFont="1" applyFill="1" applyBorder="1" applyAlignment="1" applyProtection="1">
      <alignment horizontal="center" vertical="center"/>
      <protection locked="0"/>
    </xf>
    <xf numFmtId="0" fontId="30" fillId="21" borderId="12" xfId="45" applyFont="1" applyFill="1" applyBorder="1" applyAlignment="1" applyProtection="1">
      <alignment horizontal="center" vertical="center"/>
      <protection locked="0"/>
    </xf>
    <xf numFmtId="9" fontId="35" fillId="21" borderId="19" xfId="65" applyFont="1" applyFill="1" applyBorder="1" applyAlignment="1" applyProtection="1">
      <alignment horizontal="center" vertical="center"/>
      <protection locked="0"/>
    </xf>
    <xf numFmtId="0" fontId="35" fillId="21" borderId="19" xfId="45" applyFont="1" applyFill="1" applyBorder="1" applyAlignment="1" applyProtection="1">
      <alignment horizontal="center" vertical="center"/>
      <protection locked="0"/>
    </xf>
    <xf numFmtId="0" fontId="30" fillId="21" borderId="19" xfId="45" applyFont="1" applyFill="1" applyBorder="1" applyAlignment="1" applyProtection="1">
      <alignment horizontal="center" vertical="center"/>
      <protection locked="0"/>
    </xf>
    <xf numFmtId="9" fontId="53" fillId="21" borderId="49" xfId="65" applyFont="1" applyFill="1" applyBorder="1" applyAlignment="1" applyProtection="1">
      <alignment horizontal="center" vertical="center"/>
      <protection locked="0"/>
    </xf>
    <xf numFmtId="0" fontId="30" fillId="21" borderId="49" xfId="45" applyFont="1" applyFill="1" applyBorder="1" applyAlignment="1" applyProtection="1">
      <alignment horizontal="center" vertical="center"/>
      <protection locked="0"/>
    </xf>
    <xf numFmtId="9" fontId="72" fillId="21" borderId="49" xfId="65" applyFont="1" applyFill="1" applyBorder="1" applyAlignment="1" applyProtection="1">
      <alignment horizontal="center" vertical="center"/>
      <protection locked="0"/>
    </xf>
    <xf numFmtId="9" fontId="47" fillId="21" borderId="12" xfId="65" applyFont="1" applyFill="1" applyBorder="1" applyAlignment="1" applyProtection="1">
      <alignment horizontal="center" vertical="center"/>
      <protection locked="0"/>
    </xf>
    <xf numFmtId="9" fontId="53" fillId="63" borderId="19" xfId="45" applyNumberFormat="1" applyFont="1" applyFill="1" applyBorder="1" applyAlignment="1" applyProtection="1">
      <alignment horizontal="center" vertical="center" wrapText="1"/>
      <protection locked="0"/>
    </xf>
    <xf numFmtId="0" fontId="35" fillId="21" borderId="19" xfId="45" applyFont="1" applyFill="1" applyBorder="1" applyAlignment="1" applyProtection="1">
      <alignment horizontal="center" vertical="center" wrapText="1"/>
      <protection locked="0"/>
    </xf>
    <xf numFmtId="9" fontId="35" fillId="21" borderId="49" xfId="65" applyFont="1" applyFill="1" applyBorder="1" applyAlignment="1" applyProtection="1">
      <alignment horizontal="center" vertical="center"/>
      <protection locked="0"/>
    </xf>
    <xf numFmtId="0" fontId="35" fillId="21" borderId="49" xfId="45" applyFont="1" applyFill="1" applyBorder="1" applyAlignment="1" applyProtection="1">
      <alignment horizontal="center" vertical="center"/>
      <protection locked="0"/>
    </xf>
    <xf numFmtId="9" fontId="87" fillId="21" borderId="49" xfId="65" applyFont="1" applyFill="1" applyBorder="1" applyAlignment="1" applyProtection="1">
      <alignment horizontal="center" vertical="center"/>
      <protection locked="0"/>
    </xf>
    <xf numFmtId="0" fontId="35" fillId="21" borderId="49" xfId="45" applyFont="1" applyFill="1" applyBorder="1" applyAlignment="1" applyProtection="1">
      <alignment horizontal="center" vertical="center" wrapText="1"/>
      <protection locked="0"/>
    </xf>
    <xf numFmtId="0" fontId="77" fillId="11" borderId="20" xfId="0" applyFont="1" applyFill="1" applyBorder="1" applyAlignment="1" applyProtection="1">
      <alignment horizontal="center" vertical="center"/>
      <protection hidden="1"/>
    </xf>
    <xf numFmtId="0" fontId="77" fillId="11" borderId="54" xfId="0" applyFont="1" applyFill="1" applyBorder="1" applyAlignment="1" applyProtection="1">
      <alignment horizontal="center" vertical="center"/>
      <protection hidden="1"/>
    </xf>
    <xf numFmtId="0" fontId="16" fillId="11" borderId="65" xfId="0" applyFont="1" applyFill="1" applyBorder="1" applyAlignment="1">
      <alignment horizontal="center" vertical="center" wrapText="1"/>
    </xf>
    <xf numFmtId="0" fontId="17" fillId="17" borderId="139" xfId="0" applyFont="1" applyFill="1" applyBorder="1" applyAlignment="1" applyProtection="1">
      <alignment/>
      <protection hidden="1"/>
    </xf>
    <xf numFmtId="0" fontId="8" fillId="17" borderId="139" xfId="0" applyFont="1" applyFill="1" applyBorder="1" applyAlignment="1" applyProtection="1">
      <alignment/>
      <protection hidden="1"/>
    </xf>
    <xf numFmtId="0" fontId="17" fillId="17" borderId="75" xfId="0" applyFont="1" applyFill="1" applyBorder="1" applyAlignment="1" applyProtection="1">
      <alignment/>
      <protection locked="0"/>
    </xf>
    <xf numFmtId="0" fontId="8" fillId="17" borderId="75" xfId="0" applyFont="1" applyFill="1" applyBorder="1" applyAlignment="1">
      <alignment/>
    </xf>
    <xf numFmtId="0" fontId="8" fillId="18" borderId="65" xfId="0" applyFont="1" applyFill="1" applyBorder="1" applyAlignment="1">
      <alignment/>
    </xf>
    <xf numFmtId="0" fontId="84" fillId="17" borderId="12" xfId="0" applyFont="1" applyFill="1" applyBorder="1" applyAlignment="1" applyProtection="1">
      <alignment horizontal="center"/>
      <protection hidden="1"/>
    </xf>
    <xf numFmtId="9" fontId="84" fillId="17" borderId="12" xfId="0" applyNumberFormat="1" applyFont="1" applyFill="1" applyBorder="1" applyAlignment="1" applyProtection="1">
      <alignment horizontal="center"/>
      <protection hidden="1"/>
    </xf>
    <xf numFmtId="0" fontId="84" fillId="17" borderId="12" xfId="0" applyFont="1" applyFill="1" applyBorder="1" applyAlignment="1" applyProtection="1">
      <alignment horizontal="center" vertical="center"/>
      <protection hidden="1"/>
    </xf>
    <xf numFmtId="9" fontId="84" fillId="17" borderId="12" xfId="0" applyNumberFormat="1" applyFont="1" applyFill="1" applyBorder="1" applyAlignment="1" applyProtection="1">
      <alignment horizontal="center" vertical="center"/>
      <protection hidden="1"/>
    </xf>
    <xf numFmtId="0" fontId="84" fillId="17" borderId="12" xfId="0" applyFont="1" applyFill="1" applyBorder="1" applyAlignment="1" applyProtection="1">
      <alignment/>
      <protection hidden="1"/>
    </xf>
    <xf numFmtId="0" fontId="84" fillId="17" borderId="12" xfId="0" applyFont="1" applyFill="1" applyBorder="1" applyAlignment="1" applyProtection="1">
      <alignment/>
      <protection locked="0"/>
    </xf>
    <xf numFmtId="49" fontId="84" fillId="17" borderId="12" xfId="0" applyNumberFormat="1" applyFont="1" applyFill="1" applyBorder="1" applyAlignment="1" applyProtection="1">
      <alignment/>
      <protection locked="0"/>
    </xf>
    <xf numFmtId="0" fontId="77" fillId="26" borderId="20" xfId="0" applyFont="1" applyFill="1" applyBorder="1" applyAlignment="1" applyProtection="1">
      <alignment horizontal="center" vertical="center" wrapText="1"/>
      <protection hidden="1"/>
    </xf>
    <xf numFmtId="0" fontId="77" fillId="26" borderId="54" xfId="0" applyFont="1" applyFill="1" applyBorder="1" applyAlignment="1" applyProtection="1">
      <alignment horizontal="center" vertical="center" wrapText="1"/>
      <protection hidden="1"/>
    </xf>
    <xf numFmtId="0" fontId="4" fillId="17" borderId="218" xfId="0" applyFont="1" applyFill="1" applyBorder="1" applyAlignment="1" applyProtection="1">
      <alignment horizontal="center" wrapText="1"/>
      <protection locked="0"/>
    </xf>
    <xf numFmtId="9" fontId="4" fillId="17" borderId="218" xfId="65" applyFont="1" applyFill="1" applyBorder="1" applyAlignment="1" applyProtection="1">
      <alignment horizontal="center" wrapText="1"/>
      <protection locked="0"/>
    </xf>
    <xf numFmtId="9" fontId="4" fillId="17" borderId="218" xfId="0" applyNumberFormat="1" applyFont="1" applyFill="1" applyBorder="1" applyAlignment="1" applyProtection="1">
      <alignment horizontal="center" vertical="center" wrapText="1"/>
      <protection locked="0"/>
    </xf>
    <xf numFmtId="49" fontId="4" fillId="17" borderId="218" xfId="0" applyNumberFormat="1" applyFont="1" applyFill="1" applyBorder="1" applyAlignment="1" applyProtection="1">
      <alignment horizontal="center" wrapText="1"/>
      <protection locked="0"/>
    </xf>
    <xf numFmtId="0" fontId="4" fillId="17" borderId="218" xfId="0" applyFont="1" applyFill="1" applyBorder="1" applyAlignment="1" applyProtection="1">
      <alignment wrapText="1"/>
      <protection locked="0"/>
    </xf>
    <xf numFmtId="0" fontId="4" fillId="17" borderId="218" xfId="0" applyFont="1" applyFill="1" applyBorder="1" applyAlignment="1" applyProtection="1">
      <alignment horizontal="center" vertical="center" wrapText="1"/>
      <protection locked="0"/>
    </xf>
    <xf numFmtId="49" fontId="4" fillId="17" borderId="218" xfId="0" applyNumberFormat="1" applyFont="1" applyFill="1" applyBorder="1" applyAlignment="1" applyProtection="1">
      <alignment wrapText="1"/>
      <protection locked="0"/>
    </xf>
    <xf numFmtId="0" fontId="12" fillId="11" borderId="20" xfId="0" applyFont="1" applyFill="1" applyBorder="1" applyAlignment="1" applyProtection="1">
      <alignment horizontal="center" vertical="center" wrapText="1"/>
      <protection hidden="1"/>
    </xf>
    <xf numFmtId="0" fontId="12" fillId="11" borderId="54" xfId="0" applyFont="1" applyFill="1" applyBorder="1" applyAlignment="1" applyProtection="1">
      <alignment horizontal="center" vertical="center" wrapText="1"/>
      <protection hidden="1"/>
    </xf>
    <xf numFmtId="9" fontId="4" fillId="17" borderId="218" xfId="65" applyFont="1" applyFill="1" applyBorder="1" applyAlignment="1">
      <alignment horizontal="center"/>
    </xf>
    <xf numFmtId="0" fontId="4" fillId="17" borderId="218" xfId="0" applyFont="1" applyFill="1" applyBorder="1" applyAlignment="1">
      <alignment horizontal="center"/>
    </xf>
    <xf numFmtId="9" fontId="4" fillId="17" borderId="218" xfId="0" applyNumberFormat="1" applyFont="1" applyFill="1" applyBorder="1" applyAlignment="1">
      <alignment horizontal="center"/>
    </xf>
    <xf numFmtId="9" fontId="4" fillId="17" borderId="218" xfId="0" applyNumberFormat="1" applyFont="1" applyFill="1" applyBorder="1" applyAlignment="1">
      <alignment horizontal="center" vertical="center"/>
    </xf>
    <xf numFmtId="49" fontId="4" fillId="17" borderId="218" xfId="0" applyNumberFormat="1" applyFont="1" applyFill="1" applyBorder="1" applyAlignment="1">
      <alignment horizontal="center"/>
    </xf>
    <xf numFmtId="44" fontId="15" fillId="21" borderId="12" xfId="55" applyFont="1" applyFill="1" applyBorder="1" applyAlignment="1">
      <alignment horizontal="center" vertical="center" wrapText="1"/>
    </xf>
    <xf numFmtId="9" fontId="15" fillId="21" borderId="12" xfId="65" applyFont="1" applyFill="1" applyBorder="1" applyAlignment="1">
      <alignment horizontal="center" vertical="center" wrapText="1"/>
    </xf>
    <xf numFmtId="0" fontId="15" fillId="21" borderId="12" xfId="0" applyFont="1" applyFill="1" applyBorder="1" applyAlignment="1">
      <alignment horizontal="center" vertical="center" wrapText="1"/>
    </xf>
    <xf numFmtId="0" fontId="15" fillId="21" borderId="12" xfId="48" applyNumberFormat="1" applyFont="1" applyFill="1" applyBorder="1" applyAlignment="1">
      <alignment horizontal="center" vertical="center" wrapText="1"/>
    </xf>
    <xf numFmtId="0" fontId="8" fillId="0" borderId="0" xfId="63" applyFont="1" applyAlignment="1">
      <alignment horizontal="center" vertical="center" wrapText="1"/>
      <protection/>
    </xf>
    <xf numFmtId="0" fontId="5" fillId="0" borderId="0" xfId="63" applyFont="1" applyAlignment="1">
      <alignment horizontal="center" vertical="center" wrapText="1"/>
      <protection/>
    </xf>
    <xf numFmtId="1" fontId="8" fillId="0" borderId="0" xfId="63" applyNumberFormat="1" applyFont="1" applyAlignment="1">
      <alignment horizontal="center" vertical="center" wrapText="1"/>
      <protection/>
    </xf>
    <xf numFmtId="9" fontId="8" fillId="0" borderId="0" xfId="63" applyNumberFormat="1" applyFont="1" applyAlignment="1">
      <alignment horizontal="center" vertical="center" wrapText="1"/>
      <protection/>
    </xf>
    <xf numFmtId="14" fontId="8" fillId="0" borderId="0" xfId="63" applyNumberFormat="1" applyFont="1" applyAlignment="1">
      <alignment horizontal="center" vertical="center" wrapText="1"/>
      <protection/>
    </xf>
    <xf numFmtId="170" fontId="8" fillId="0" borderId="0" xfId="63" applyNumberFormat="1" applyFont="1" applyAlignment="1">
      <alignment horizontal="center" vertical="center" wrapText="1"/>
      <protection/>
    </xf>
    <xf numFmtId="0" fontId="12" fillId="46" borderId="219" xfId="63" applyFont="1" applyFill="1" applyBorder="1" applyAlignment="1">
      <alignment horizontal="center" vertical="center" wrapText="1"/>
      <protection/>
    </xf>
    <xf numFmtId="0" fontId="12" fillId="46" borderId="0" xfId="63" applyFont="1" applyFill="1" applyBorder="1" applyAlignment="1">
      <alignment horizontal="center" vertical="center" wrapText="1"/>
      <protection/>
    </xf>
    <xf numFmtId="0" fontId="12" fillId="46" borderId="220" xfId="63" applyFont="1" applyFill="1" applyBorder="1" applyAlignment="1">
      <alignment horizontal="center" vertical="center" wrapText="1"/>
      <protection/>
    </xf>
    <xf numFmtId="0" fontId="12" fillId="46" borderId="221" xfId="63" applyFont="1" applyFill="1" applyBorder="1" applyAlignment="1">
      <alignment horizontal="center" vertical="center" wrapText="1"/>
      <protection/>
    </xf>
    <xf numFmtId="167" fontId="12" fillId="46" borderId="221" xfId="63" applyNumberFormat="1" applyFont="1" applyFill="1" applyBorder="1" applyAlignment="1">
      <alignment horizontal="center" vertical="center" wrapText="1"/>
      <protection/>
    </xf>
    <xf numFmtId="0" fontId="11" fillId="67" borderId="12" xfId="63" applyFont="1" applyFill="1" applyBorder="1" applyAlignment="1">
      <alignment horizontal="center" vertical="center" wrapText="1"/>
      <protection/>
    </xf>
    <xf numFmtId="0" fontId="17" fillId="0" borderId="12" xfId="63" applyFont="1" applyBorder="1" applyAlignment="1">
      <alignment horizontal="center" vertical="center" wrapText="1"/>
      <protection/>
    </xf>
    <xf numFmtId="0" fontId="11" fillId="0" borderId="12" xfId="63" applyFont="1" applyBorder="1" applyAlignment="1">
      <alignment horizontal="center" vertical="center" wrapText="1"/>
      <protection/>
    </xf>
    <xf numFmtId="9" fontId="11" fillId="0" borderId="12" xfId="63" applyNumberFormat="1" applyFont="1" applyBorder="1" applyAlignment="1">
      <alignment horizontal="center" vertical="center" wrapText="1"/>
      <protection/>
    </xf>
    <xf numFmtId="14" fontId="11" fillId="0" borderId="12" xfId="63" applyNumberFormat="1" applyFont="1" applyBorder="1" applyAlignment="1">
      <alignment horizontal="center" vertical="center" wrapText="1"/>
      <protection/>
    </xf>
    <xf numFmtId="0" fontId="11" fillId="61" borderId="12" xfId="63" applyFont="1" applyFill="1" applyBorder="1" applyAlignment="1">
      <alignment horizontal="center" vertical="center" wrapText="1"/>
      <protection/>
    </xf>
    <xf numFmtId="3" fontId="17" fillId="0" borderId="12" xfId="63" applyNumberFormat="1" applyFont="1" applyBorder="1" applyAlignment="1">
      <alignment horizontal="center" vertical="center" wrapText="1"/>
      <protection/>
    </xf>
    <xf numFmtId="172" fontId="11" fillId="59" borderId="12" xfId="63" applyNumberFormat="1" applyFont="1" applyFill="1" applyBorder="1" applyAlignment="1">
      <alignment horizontal="center" vertical="center" wrapText="1"/>
      <protection/>
    </xf>
    <xf numFmtId="0" fontId="17" fillId="67" borderId="12" xfId="63" applyFont="1" applyFill="1" applyBorder="1" applyAlignment="1">
      <alignment horizontal="center" vertical="center" wrapText="1"/>
      <protection/>
    </xf>
    <xf numFmtId="0" fontId="15" fillId="60" borderId="0" xfId="63" applyFont="1" applyFill="1" applyBorder="1" applyAlignment="1">
      <alignment horizontal="center" vertical="center" wrapText="1"/>
      <protection/>
    </xf>
    <xf numFmtId="9" fontId="15" fillId="60" borderId="0" xfId="63" applyNumberFormat="1" applyFont="1" applyFill="1" applyBorder="1" applyAlignment="1">
      <alignment horizontal="center" vertical="center" wrapText="1"/>
      <protection/>
    </xf>
    <xf numFmtId="0" fontId="16" fillId="61" borderId="12" xfId="63" applyFont="1" applyFill="1" applyBorder="1" applyAlignment="1">
      <alignment horizontal="center" vertical="center" wrapText="1"/>
      <protection/>
    </xf>
    <xf numFmtId="9" fontId="11" fillId="59" borderId="12" xfId="63" applyNumberFormat="1" applyFont="1" applyFill="1" applyBorder="1" applyAlignment="1">
      <alignment horizontal="center" vertical="center" wrapText="1"/>
      <protection/>
    </xf>
    <xf numFmtId="9" fontId="15" fillId="68" borderId="12" xfId="63" applyNumberFormat="1" applyFont="1" applyFill="1" applyBorder="1" applyAlignment="1">
      <alignment horizontal="center" vertical="center" wrapText="1"/>
      <protection/>
    </xf>
    <xf numFmtId="165" fontId="0" fillId="0" borderId="12" xfId="0" applyNumberFormat="1" applyBorder="1" applyAlignment="1">
      <alignment horizontal="center" vertical="center"/>
    </xf>
    <xf numFmtId="0" fontId="16" fillId="61" borderId="12" xfId="63" applyFont="1" applyFill="1" applyBorder="1" applyAlignment="1">
      <alignment vertical="center" wrapText="1"/>
      <protection/>
    </xf>
    <xf numFmtId="0" fontId="15" fillId="60" borderId="181" xfId="63" applyFont="1" applyFill="1" applyBorder="1" applyAlignment="1">
      <alignment horizontal="center" vertical="center" wrapText="1"/>
      <protection/>
    </xf>
    <xf numFmtId="9" fontId="15" fillId="60" borderId="181" xfId="63" applyNumberFormat="1" applyFont="1" applyFill="1" applyBorder="1" applyAlignment="1">
      <alignment horizontal="center" vertical="center" wrapText="1"/>
      <protection/>
    </xf>
    <xf numFmtId="172" fontId="8" fillId="0" borderId="0" xfId="63" applyNumberFormat="1" applyFont="1" applyAlignment="1">
      <alignment horizontal="center" vertical="center" wrapText="1"/>
      <protection/>
    </xf>
    <xf numFmtId="0" fontId="12" fillId="46" borderId="113" xfId="63" applyFont="1" applyFill="1" applyBorder="1" applyAlignment="1">
      <alignment horizontal="center" vertical="center" wrapText="1"/>
      <protection/>
    </xf>
    <xf numFmtId="0" fontId="12" fillId="46" borderId="222" xfId="63" applyFont="1" applyFill="1" applyBorder="1" applyAlignment="1">
      <alignment horizontal="center" vertical="center" wrapText="1"/>
      <protection/>
    </xf>
    <xf numFmtId="0" fontId="12" fillId="46" borderId="223" xfId="63" applyFont="1" applyFill="1" applyBorder="1" applyAlignment="1">
      <alignment horizontal="center" vertical="center" wrapText="1"/>
      <protection/>
    </xf>
    <xf numFmtId="1" fontId="12" fillId="46" borderId="224" xfId="63" applyNumberFormat="1" applyFont="1" applyFill="1" applyBorder="1" applyAlignment="1">
      <alignment horizontal="center" vertical="center" wrapText="1"/>
      <protection/>
    </xf>
    <xf numFmtId="0" fontId="12" fillId="46" borderId="224" xfId="63" applyFont="1" applyFill="1" applyBorder="1" applyAlignment="1">
      <alignment horizontal="center" vertical="center" wrapText="1"/>
      <protection/>
    </xf>
    <xf numFmtId="9" fontId="12" fillId="46" borderId="224" xfId="63" applyNumberFormat="1" applyFont="1" applyFill="1" applyBorder="1" applyAlignment="1">
      <alignment horizontal="center" vertical="center" wrapText="1"/>
      <protection/>
    </xf>
    <xf numFmtId="172" fontId="12" fillId="46" borderId="224" xfId="63" applyNumberFormat="1" applyFont="1" applyFill="1" applyBorder="1" applyAlignment="1">
      <alignment horizontal="center" vertical="center" wrapText="1"/>
      <protection/>
    </xf>
    <xf numFmtId="0" fontId="11" fillId="59" borderId="12" xfId="63" applyFont="1" applyFill="1" applyBorder="1" applyAlignment="1">
      <alignment horizontal="center" vertical="center" wrapText="1"/>
      <protection/>
    </xf>
    <xf numFmtId="3" fontId="11" fillId="0" borderId="12" xfId="63" applyNumberFormat="1" applyFont="1" applyBorder="1" applyAlignment="1">
      <alignment horizontal="center" vertical="center" wrapText="1"/>
      <protection/>
    </xf>
    <xf numFmtId="172" fontId="11" fillId="0" borderId="12" xfId="63" applyNumberFormat="1" applyFont="1" applyBorder="1" applyAlignment="1">
      <alignment horizontal="center" vertical="center" wrapText="1"/>
      <protection/>
    </xf>
    <xf numFmtId="0" fontId="17" fillId="61" borderId="12" xfId="63" applyFont="1" applyFill="1" applyBorder="1" applyAlignment="1">
      <alignment horizontal="center" vertical="center" wrapText="1"/>
      <protection/>
    </xf>
    <xf numFmtId="1" fontId="17" fillId="61" borderId="12" xfId="63" applyNumberFormat="1" applyFont="1" applyFill="1" applyBorder="1" applyAlignment="1">
      <alignment horizontal="center" vertical="center" wrapText="1"/>
      <protection/>
    </xf>
    <xf numFmtId="0" fontId="17" fillId="59" borderId="12" xfId="63" applyFont="1" applyFill="1" applyBorder="1" applyAlignment="1">
      <alignment horizontal="center" vertical="center" wrapText="1"/>
      <protection/>
    </xf>
    <xf numFmtId="172" fontId="17" fillId="59" borderId="12" xfId="63" applyNumberFormat="1" applyFont="1" applyFill="1" applyBorder="1" applyAlignment="1">
      <alignment horizontal="center" vertical="center" wrapText="1"/>
      <protection/>
    </xf>
    <xf numFmtId="172" fontId="15" fillId="60" borderId="0" xfId="63" applyNumberFormat="1" applyFont="1" applyFill="1" applyBorder="1" applyAlignment="1">
      <alignment horizontal="center" vertical="center" wrapText="1"/>
      <protection/>
    </xf>
    <xf numFmtId="172" fontId="15" fillId="60" borderId="181" xfId="63" applyNumberFormat="1" applyFont="1" applyFill="1" applyBorder="1" applyAlignment="1">
      <alignment horizontal="center" vertical="center" wrapText="1"/>
      <protection/>
    </xf>
    <xf numFmtId="0" fontId="12" fillId="18" borderId="45" xfId="60" applyFont="1" applyFill="1" applyBorder="1" applyAlignment="1" applyProtection="1">
      <alignment horizontal="center" vertical="center" wrapText="1"/>
      <protection hidden="1"/>
    </xf>
    <xf numFmtId="167" fontId="12" fillId="18" borderId="99" xfId="60" applyNumberFormat="1" applyFont="1" applyFill="1" applyBorder="1" applyAlignment="1" applyProtection="1">
      <alignment horizontal="center" vertical="center" wrapText="1"/>
      <protection hidden="1"/>
    </xf>
    <xf numFmtId="0" fontId="16" fillId="32" borderId="113" xfId="60" applyFont="1" applyFill="1" applyBorder="1" applyAlignment="1" applyProtection="1">
      <alignment horizontal="center" vertical="center" wrapText="1"/>
      <protection hidden="1"/>
    </xf>
    <xf numFmtId="0" fontId="16" fillId="33" borderId="113" xfId="60" applyFont="1" applyFill="1" applyBorder="1" applyAlignment="1" applyProtection="1">
      <alignment horizontal="center" vertical="center" wrapText="1"/>
      <protection hidden="1"/>
    </xf>
    <xf numFmtId="0" fontId="17" fillId="0" borderId="114" xfId="60" applyFont="1" applyFill="1" applyBorder="1" applyAlignment="1" applyProtection="1">
      <alignment horizontal="center" vertical="center" wrapText="1"/>
      <protection hidden="1"/>
    </xf>
    <xf numFmtId="0" fontId="17" fillId="0" borderId="115" xfId="60" applyFont="1" applyFill="1" applyBorder="1" applyAlignment="1" applyProtection="1">
      <alignment horizontal="center" vertical="center" wrapText="1"/>
      <protection hidden="1"/>
    </xf>
    <xf numFmtId="9" fontId="17" fillId="0" borderId="115" xfId="45" applyNumberFormat="1" applyFont="1" applyFill="1" applyBorder="1" applyAlignment="1" applyProtection="1">
      <alignment horizontal="center" vertical="center" wrapText="1"/>
      <protection hidden="1"/>
    </xf>
    <xf numFmtId="0" fontId="17" fillId="0" borderId="115" xfId="45" applyFont="1" applyFill="1" applyBorder="1" applyAlignment="1" applyProtection="1">
      <alignment horizontal="center" vertical="center" wrapText="1"/>
      <protection hidden="1"/>
    </xf>
    <xf numFmtId="0" fontId="11" fillId="32" borderId="116" xfId="60" applyFont="1" applyFill="1" applyBorder="1" applyAlignment="1" applyProtection="1">
      <alignment horizontal="center" vertical="center" wrapText="1"/>
      <protection hidden="1"/>
    </xf>
    <xf numFmtId="9" fontId="17" fillId="32" borderId="116" xfId="65" applyFont="1" applyFill="1" applyBorder="1" applyAlignment="1" applyProtection="1">
      <alignment horizontal="center" vertical="center" wrapText="1"/>
      <protection hidden="1"/>
    </xf>
    <xf numFmtId="0" fontId="17" fillId="32" borderId="116" xfId="60" applyFont="1" applyFill="1" applyBorder="1" applyAlignment="1" applyProtection="1">
      <alignment horizontal="center" vertical="center" wrapText="1"/>
      <protection hidden="1"/>
    </xf>
    <xf numFmtId="14" fontId="17" fillId="32" borderId="116" xfId="60" applyNumberFormat="1" applyFont="1" applyFill="1" applyBorder="1" applyAlignment="1" applyProtection="1">
      <alignment horizontal="center" vertical="center" wrapText="1"/>
      <protection hidden="1"/>
    </xf>
    <xf numFmtId="0" fontId="15" fillId="17" borderId="45" xfId="0" applyFont="1" applyFill="1" applyBorder="1" applyAlignment="1" applyProtection="1">
      <alignment horizontal="center" vertical="center" wrapText="1"/>
      <protection hidden="1"/>
    </xf>
    <xf numFmtId="9" fontId="15" fillId="17" borderId="45" xfId="65" applyFont="1" applyFill="1" applyBorder="1" applyAlignment="1" applyProtection="1">
      <alignment horizontal="center" vertical="center" wrapText="1"/>
      <protection hidden="1"/>
    </xf>
    <xf numFmtId="0" fontId="67" fillId="17" borderId="85" xfId="0" applyFont="1" applyFill="1" applyBorder="1" applyAlignment="1" applyProtection="1">
      <alignment/>
      <protection hidden="1"/>
    </xf>
    <xf numFmtId="0" fontId="17" fillId="0" borderId="113" xfId="45" applyFont="1" applyFill="1" applyBorder="1" applyAlignment="1" applyProtection="1">
      <alignment horizontal="center" vertical="center" wrapText="1"/>
      <protection hidden="1"/>
    </xf>
    <xf numFmtId="0" fontId="17" fillId="0" borderId="118" xfId="45" applyFont="1" applyFill="1" applyBorder="1" applyAlignment="1" applyProtection="1">
      <alignment horizontal="center" vertical="center" wrapText="1"/>
      <protection hidden="1"/>
    </xf>
    <xf numFmtId="9" fontId="17" fillId="0" borderId="119" xfId="45" applyNumberFormat="1" applyFont="1" applyFill="1" applyBorder="1" applyAlignment="1" applyProtection="1">
      <alignment horizontal="center" vertical="center" wrapText="1"/>
      <protection hidden="1"/>
    </xf>
    <xf numFmtId="0" fontId="17" fillId="0" borderId="119" xfId="45" applyFont="1" applyFill="1" applyBorder="1" applyAlignment="1" applyProtection="1">
      <alignment horizontal="center" vertical="center" wrapText="1"/>
      <protection hidden="1"/>
    </xf>
    <xf numFmtId="0" fontId="11" fillId="32" borderId="116" xfId="60" applyFont="1" applyFill="1" applyBorder="1" applyAlignment="1" applyProtection="1">
      <alignment horizontal="center" vertical="center" wrapText="1"/>
      <protection hidden="1"/>
    </xf>
    <xf numFmtId="9" fontId="11" fillId="0" borderId="120" xfId="65" applyFont="1" applyFill="1" applyBorder="1" applyAlignment="1" applyProtection="1">
      <alignment horizontal="center" vertical="center" wrapText="1"/>
      <protection hidden="1"/>
    </xf>
    <xf numFmtId="0" fontId="17" fillId="0" borderId="120" xfId="45" applyFont="1" applyBorder="1" applyAlignment="1" applyProtection="1">
      <alignment horizontal="center" vertical="center" wrapText="1"/>
      <protection hidden="1"/>
    </xf>
    <xf numFmtId="14" fontId="11" fillId="32" borderId="120" xfId="51" applyNumberFormat="1" applyFont="1" applyFill="1" applyBorder="1" applyAlignment="1" applyProtection="1">
      <alignment horizontal="center" vertical="center" wrapText="1"/>
      <protection hidden="1"/>
    </xf>
    <xf numFmtId="14" fontId="11" fillId="32" borderId="168" xfId="51" applyNumberFormat="1" applyFont="1" applyFill="1" applyBorder="1" applyAlignment="1" applyProtection="1">
      <alignment horizontal="center" vertical="center" wrapText="1"/>
      <protection hidden="1"/>
    </xf>
    <xf numFmtId="0" fontId="17" fillId="0" borderId="114" xfId="45" applyFont="1" applyFill="1" applyBorder="1" applyAlignment="1" applyProtection="1">
      <alignment horizontal="center" vertical="center" wrapText="1"/>
      <protection hidden="1"/>
    </xf>
    <xf numFmtId="0" fontId="17" fillId="24" borderId="121" xfId="45" applyFont="1" applyFill="1" applyBorder="1" applyAlignment="1" applyProtection="1">
      <alignment horizontal="center" vertical="center" wrapText="1"/>
      <protection hidden="1"/>
    </xf>
    <xf numFmtId="0" fontId="17" fillId="0" borderId="116" xfId="45" applyFont="1" applyBorder="1" applyAlignment="1" applyProtection="1">
      <alignment horizontal="center" vertical="center" wrapText="1"/>
      <protection hidden="1"/>
    </xf>
    <xf numFmtId="0" fontId="17" fillId="24" borderId="123" xfId="45" applyFont="1" applyFill="1" applyBorder="1" applyAlignment="1" applyProtection="1">
      <alignment horizontal="center" vertical="center" wrapText="1"/>
      <protection hidden="1"/>
    </xf>
    <xf numFmtId="1" fontId="11" fillId="32" borderId="124" xfId="48" applyNumberFormat="1" applyFont="1" applyFill="1" applyBorder="1" applyAlignment="1" applyProtection="1">
      <alignment horizontal="center" vertical="center" wrapText="1"/>
      <protection hidden="1"/>
    </xf>
    <xf numFmtId="1" fontId="67" fillId="24" borderId="20" xfId="65" applyNumberFormat="1" applyFont="1" applyFill="1" applyBorder="1" applyAlignment="1" applyProtection="1">
      <alignment horizontal="center" vertical="center"/>
      <protection hidden="1"/>
    </xf>
    <xf numFmtId="0" fontId="17" fillId="0" borderId="125" xfId="45" applyFont="1" applyFill="1" applyBorder="1" applyAlignment="1" applyProtection="1">
      <alignment horizontal="center" vertical="center" wrapText="1"/>
      <protection hidden="1"/>
    </xf>
    <xf numFmtId="0" fontId="17" fillId="24" borderId="225" xfId="45" applyFont="1" applyFill="1" applyBorder="1" applyAlignment="1" applyProtection="1">
      <alignment horizontal="center" vertical="center" wrapText="1"/>
      <protection hidden="1"/>
    </xf>
    <xf numFmtId="1" fontId="11" fillId="32" borderId="127" xfId="48" applyNumberFormat="1" applyFont="1" applyFill="1" applyBorder="1" applyAlignment="1" applyProtection="1">
      <alignment horizontal="center" vertical="center" wrapText="1"/>
      <protection hidden="1"/>
    </xf>
    <xf numFmtId="0" fontId="11" fillId="32" borderId="121" xfId="60" applyFont="1" applyFill="1" applyBorder="1" applyAlignment="1" applyProtection="1">
      <alignment horizontal="center" vertical="center" wrapText="1"/>
      <protection hidden="1"/>
    </xf>
    <xf numFmtId="0" fontId="11" fillId="33" borderId="120" xfId="60" applyFont="1" applyFill="1" applyBorder="1" applyAlignment="1" applyProtection="1">
      <alignment horizontal="center" vertical="center" wrapText="1"/>
      <protection hidden="1"/>
    </xf>
    <xf numFmtId="0" fontId="17" fillId="24" borderId="118" xfId="45" applyFont="1" applyFill="1" applyBorder="1" applyAlignment="1" applyProtection="1">
      <alignment horizontal="center" vertical="center" wrapText="1"/>
      <protection hidden="1"/>
    </xf>
    <xf numFmtId="1" fontId="11" fillId="32" borderId="118" xfId="48" applyNumberFormat="1" applyFont="1" applyFill="1" applyBorder="1" applyAlignment="1" applyProtection="1">
      <alignment horizontal="center" vertical="center" wrapText="1"/>
      <protection hidden="1"/>
    </xf>
    <xf numFmtId="0" fontId="17" fillId="24" borderId="119" xfId="45" applyFont="1" applyFill="1" applyBorder="1" applyAlignment="1" applyProtection="1">
      <alignment horizontal="center" vertical="center" wrapText="1"/>
      <protection hidden="1"/>
    </xf>
    <xf numFmtId="0" fontId="17" fillId="0" borderId="124" xfId="45" applyFont="1" applyBorder="1" applyAlignment="1" applyProtection="1">
      <alignment horizontal="center" vertical="center" wrapText="1"/>
      <protection hidden="1"/>
    </xf>
    <xf numFmtId="0" fontId="17" fillId="24" borderId="115" xfId="45" applyFont="1" applyFill="1" applyBorder="1" applyAlignment="1" applyProtection="1">
      <alignment horizontal="center" vertical="center" wrapText="1"/>
      <protection hidden="1"/>
    </xf>
    <xf numFmtId="9" fontId="17" fillId="0" borderId="115" xfId="45" applyNumberFormat="1" applyFont="1" applyFill="1" applyBorder="1" applyAlignment="1" applyProtection="1">
      <alignment horizontal="center" vertical="center" wrapText="1"/>
      <protection hidden="1"/>
    </xf>
    <xf numFmtId="0" fontId="15" fillId="17" borderId="45" xfId="0" applyFont="1" applyFill="1" applyBorder="1" applyAlignment="1" applyProtection="1">
      <alignment horizontal="center" vertical="center" wrapText="1"/>
      <protection hidden="1"/>
    </xf>
    <xf numFmtId="9" fontId="15" fillId="17" borderId="45" xfId="0" applyNumberFormat="1" applyFont="1" applyFill="1" applyBorder="1" applyAlignment="1" applyProtection="1">
      <alignment horizontal="center" vertical="center" wrapText="1"/>
      <protection hidden="1"/>
    </xf>
    <xf numFmtId="167" fontId="15" fillId="17" borderId="12" xfId="0" applyNumberFormat="1" applyFont="1" applyFill="1" applyBorder="1" applyAlignment="1" applyProtection="1">
      <alignment horizontal="center" vertical="center" wrapText="1"/>
      <protection hidden="1"/>
    </xf>
    <xf numFmtId="0" fontId="12" fillId="18" borderId="44" xfId="0" applyFont="1" applyFill="1" applyBorder="1" applyAlignment="1" applyProtection="1">
      <alignment horizontal="center" vertical="center" wrapText="1"/>
      <protection hidden="1"/>
    </xf>
    <xf numFmtId="0" fontId="12" fillId="18" borderId="45" xfId="0" applyFont="1" applyFill="1" applyBorder="1" applyAlignment="1" applyProtection="1">
      <alignment horizontal="center" vertical="center" wrapText="1"/>
      <protection hidden="1"/>
    </xf>
    <xf numFmtId="9" fontId="12" fillId="18" borderId="45" xfId="65" applyFont="1" applyFill="1" applyBorder="1" applyAlignment="1" applyProtection="1">
      <alignment horizontal="center" vertical="center" wrapText="1"/>
      <protection hidden="1"/>
    </xf>
    <xf numFmtId="167" fontId="12" fillId="18" borderId="12" xfId="0" applyNumberFormat="1" applyFont="1" applyFill="1" applyBorder="1" applyAlignment="1" applyProtection="1">
      <alignment horizontal="center" vertical="center" wrapText="1"/>
      <protection hidden="1"/>
    </xf>
    <xf numFmtId="0" fontId="30" fillId="44" borderId="15" xfId="0" applyFont="1" applyFill="1" applyBorder="1" applyAlignment="1">
      <alignment horizontal="center" vertical="center" wrapText="1"/>
    </xf>
    <xf numFmtId="1" fontId="30" fillId="44" borderId="15" xfId="48" applyNumberFormat="1" applyFont="1" applyFill="1" applyBorder="1" applyAlignment="1">
      <alignment horizontal="center" vertical="center" wrapText="1"/>
    </xf>
    <xf numFmtId="9" fontId="30" fillId="44" borderId="15" xfId="0" applyNumberFormat="1" applyFont="1" applyFill="1" applyBorder="1" applyAlignment="1">
      <alignment horizontal="center" vertical="center" wrapText="1"/>
    </xf>
    <xf numFmtId="9" fontId="30" fillId="44" borderId="15" xfId="65" applyFont="1" applyFill="1" applyBorder="1" applyAlignment="1">
      <alignment horizontal="center" vertical="center" wrapText="1"/>
    </xf>
    <xf numFmtId="166" fontId="30" fillId="44" borderId="15" xfId="0" applyNumberFormat="1" applyFont="1" applyFill="1" applyBorder="1" applyAlignment="1">
      <alignment horizontal="center" vertical="center" wrapText="1"/>
    </xf>
    <xf numFmtId="167" fontId="35" fillId="44" borderId="15" xfId="0" applyNumberFormat="1" applyFont="1" applyFill="1" applyBorder="1" applyAlignment="1">
      <alignment horizontal="center" vertical="center" wrapText="1"/>
    </xf>
    <xf numFmtId="3" fontId="72" fillId="44" borderId="12" xfId="0" applyNumberFormat="1" applyFont="1" applyFill="1" applyBorder="1" applyAlignment="1">
      <alignment horizontal="center" vertical="center" wrapText="1"/>
    </xf>
    <xf numFmtId="172" fontId="15" fillId="60" borderId="12" xfId="63" applyNumberFormat="1" applyFont="1" applyFill="1" applyBorder="1" applyAlignment="1">
      <alignment horizontal="center" vertical="center" wrapText="1"/>
      <protection/>
    </xf>
    <xf numFmtId="167" fontId="12" fillId="18" borderId="20" xfId="0" applyNumberFormat="1" applyFont="1" applyFill="1" applyBorder="1" applyAlignment="1" applyProtection="1">
      <alignment horizontal="center" vertical="center" wrapText="1"/>
      <protection hidden="1"/>
    </xf>
    <xf numFmtId="172" fontId="11" fillId="59" borderId="20" xfId="63" applyNumberFormat="1" applyFont="1" applyFill="1" applyBorder="1" applyAlignment="1">
      <alignment horizontal="center" vertical="center" wrapText="1"/>
      <protection/>
    </xf>
    <xf numFmtId="0" fontId="53" fillId="63" borderId="12" xfId="45" applyFont="1" applyFill="1" applyBorder="1" applyAlignment="1" applyProtection="1">
      <alignment horizontal="center" vertical="center" wrapText="1"/>
      <protection locked="0"/>
    </xf>
    <xf numFmtId="9" fontId="53" fillId="63" borderId="12" xfId="65" applyFont="1" applyFill="1" applyBorder="1" applyAlignment="1" applyProtection="1">
      <alignment horizontal="center" vertical="center" wrapText="1"/>
      <protection locked="0"/>
    </xf>
    <xf numFmtId="0" fontId="84" fillId="40" borderId="12" xfId="0" applyFont="1" applyFill="1" applyBorder="1" applyAlignment="1" applyProtection="1">
      <alignment horizontal="center" vertical="center" wrapText="1"/>
      <protection locked="0"/>
    </xf>
    <xf numFmtId="0" fontId="42" fillId="41" borderId="20" xfId="0" applyFont="1" applyFill="1" applyBorder="1" applyAlignment="1" applyProtection="1">
      <alignment horizontal="center" vertical="center" wrapText="1"/>
      <protection locked="0"/>
    </xf>
    <xf numFmtId="0" fontId="42" fillId="41" borderId="54" xfId="0" applyFont="1" applyFill="1" applyBorder="1" applyAlignment="1" applyProtection="1">
      <alignment horizontal="center" vertical="center" wrapText="1"/>
      <protection locked="0"/>
    </xf>
    <xf numFmtId="0" fontId="13" fillId="43" borderId="205" xfId="0" applyFont="1" applyFill="1" applyBorder="1" applyAlignment="1" applyProtection="1">
      <alignment horizontal="center" vertical="center" wrapText="1"/>
      <protection locked="0"/>
    </xf>
    <xf numFmtId="0" fontId="42" fillId="41" borderId="51" xfId="0" applyFont="1" applyFill="1" applyBorder="1" applyAlignment="1" applyProtection="1">
      <alignment horizontal="center" vertical="center" wrapText="1"/>
      <protection locked="0"/>
    </xf>
    <xf numFmtId="0" fontId="13" fillId="43" borderId="139" xfId="0" applyFont="1" applyFill="1" applyBorder="1" applyAlignment="1" applyProtection="1">
      <alignment horizontal="center" vertical="center" wrapText="1"/>
      <protection locked="0"/>
    </xf>
    <xf numFmtId="0" fontId="13" fillId="40" borderId="139" xfId="0" applyFont="1" applyFill="1" applyBorder="1" applyAlignment="1" applyProtection="1">
      <alignment horizontal="center" vertical="center" wrapText="1"/>
      <protection locked="0"/>
    </xf>
    <xf numFmtId="0" fontId="8" fillId="44" borderId="205" xfId="0" applyFont="1" applyFill="1" applyBorder="1" applyAlignment="1" applyProtection="1">
      <alignment horizontal="center" vertical="center" wrapText="1"/>
      <protection locked="0"/>
    </xf>
    <xf numFmtId="9" fontId="15" fillId="43" borderId="12" xfId="65" applyFont="1" applyFill="1" applyBorder="1" applyAlignment="1" applyProtection="1">
      <alignment horizontal="center" vertical="center" wrapText="1"/>
      <protection locked="0"/>
    </xf>
    <xf numFmtId="0" fontId="13" fillId="43" borderId="12" xfId="0" applyFont="1" applyFill="1" applyBorder="1" applyAlignment="1" applyProtection="1">
      <alignment horizontal="center" vertical="center" wrapText="1"/>
      <protection locked="0"/>
    </xf>
    <xf numFmtId="0" fontId="53" fillId="63" borderId="12" xfId="45" applyFont="1" applyFill="1" applyBorder="1" applyAlignment="1">
      <alignment horizontal="center" vertical="center" wrapText="1"/>
      <protection/>
    </xf>
    <xf numFmtId="9" fontId="53" fillId="63" borderId="12" xfId="65" applyFont="1" applyFill="1" applyBorder="1" applyAlignment="1">
      <alignment horizontal="center" vertical="center" wrapText="1"/>
    </xf>
    <xf numFmtId="0" fontId="53" fillId="63" borderId="19" xfId="45" applyFont="1" applyFill="1" applyBorder="1" applyAlignment="1">
      <alignment horizontal="center" vertical="center" wrapText="1"/>
      <protection/>
    </xf>
    <xf numFmtId="9" fontId="53" fillId="63" borderId="19" xfId="65" applyFont="1" applyFill="1" applyBorder="1" applyAlignment="1">
      <alignment horizontal="center" vertical="center" wrapText="1"/>
    </xf>
    <xf numFmtId="0" fontId="53" fillId="63" borderId="50" xfId="45" applyFont="1" applyFill="1" applyBorder="1" applyAlignment="1">
      <alignment horizontal="center" vertical="center" wrapText="1"/>
      <protection/>
    </xf>
    <xf numFmtId="9" fontId="53" fillId="63" borderId="50" xfId="65" applyFont="1" applyFill="1" applyBorder="1" applyAlignment="1">
      <alignment horizontal="center" vertical="center" wrapText="1"/>
    </xf>
    <xf numFmtId="0" fontId="34" fillId="63" borderId="226" xfId="0" applyFont="1" applyFill="1" applyBorder="1" applyAlignment="1">
      <alignment horizontal="center" vertical="center"/>
    </xf>
    <xf numFmtId="0" fontId="53" fillId="63" borderId="49" xfId="45" applyFont="1" applyFill="1" applyBorder="1" applyAlignment="1">
      <alignment horizontal="center" vertical="center" wrapText="1"/>
      <protection/>
    </xf>
    <xf numFmtId="9" fontId="53" fillId="63" borderId="49" xfId="65" applyFont="1" applyFill="1" applyBorder="1" applyAlignment="1">
      <alignment horizontal="center" vertical="center" wrapText="1"/>
    </xf>
    <xf numFmtId="0" fontId="34" fillId="63" borderId="227" xfId="0" applyFont="1" applyFill="1" applyBorder="1" applyAlignment="1">
      <alignment horizontal="center" vertical="center"/>
    </xf>
    <xf numFmtId="0" fontId="34" fillId="63" borderId="68" xfId="0" applyFont="1" applyFill="1" applyBorder="1" applyAlignment="1">
      <alignment horizontal="center" vertical="center"/>
    </xf>
    <xf numFmtId="0" fontId="34" fillId="63" borderId="17" xfId="0" applyFont="1" applyFill="1" applyBorder="1" applyAlignment="1">
      <alignment horizontal="center" vertical="center"/>
    </xf>
    <xf numFmtId="0" fontId="34" fillId="63" borderId="228" xfId="0" applyFont="1" applyFill="1" applyBorder="1" applyAlignment="1">
      <alignment horizontal="center" vertical="center"/>
    </xf>
    <xf numFmtId="0" fontId="53" fillId="63" borderId="12" xfId="45" applyFont="1" applyFill="1" applyBorder="1" applyAlignment="1">
      <alignment horizontal="center" vertical="center" wrapText="1"/>
      <protection/>
    </xf>
    <xf numFmtId="9" fontId="53" fillId="63" borderId="12" xfId="65" applyFont="1" applyFill="1" applyBorder="1" applyAlignment="1">
      <alignment horizontal="center" vertical="center" wrapText="1"/>
    </xf>
    <xf numFmtId="0" fontId="71" fillId="63" borderId="12" xfId="45" applyFont="1" applyFill="1" applyBorder="1" applyAlignment="1">
      <alignment horizontal="center" vertical="center" wrapText="1"/>
      <protection/>
    </xf>
    <xf numFmtId="0" fontId="49" fillId="63" borderId="12" xfId="45" applyFont="1" applyFill="1" applyBorder="1" applyAlignment="1" applyProtection="1">
      <alignment horizontal="center" vertical="center" wrapText="1"/>
      <protection locked="0"/>
    </xf>
    <xf numFmtId="9" fontId="53" fillId="63" borderId="12" xfId="65" applyFont="1" applyFill="1" applyBorder="1" applyAlignment="1">
      <alignment horizontal="center" vertical="center" wrapText="1"/>
    </xf>
    <xf numFmtId="0" fontId="53" fillId="63" borderId="12" xfId="45" applyFont="1" applyFill="1" applyBorder="1" applyAlignment="1">
      <alignment horizontal="center" vertical="center" wrapText="1"/>
      <protection/>
    </xf>
    <xf numFmtId="0" fontId="53" fillId="63" borderId="19" xfId="45" applyFont="1" applyFill="1" applyBorder="1" applyAlignment="1">
      <alignment horizontal="center" vertical="center" wrapText="1"/>
      <protection/>
    </xf>
    <xf numFmtId="9" fontId="53" fillId="63" borderId="49" xfId="65" applyFont="1" applyFill="1" applyBorder="1" applyAlignment="1">
      <alignment horizontal="center" vertical="center" wrapText="1"/>
    </xf>
    <xf numFmtId="0" fontId="53" fillId="63" borderId="49" xfId="45" applyFont="1" applyFill="1" applyBorder="1" applyAlignment="1">
      <alignment horizontal="center" vertical="center" wrapText="1"/>
      <protection/>
    </xf>
    <xf numFmtId="0" fontId="49" fillId="63" borderId="49" xfId="45" applyFont="1" applyFill="1" applyBorder="1" applyAlignment="1" applyProtection="1">
      <alignment horizontal="center" vertical="center" wrapText="1"/>
      <protection locked="0"/>
    </xf>
    <xf numFmtId="0" fontId="49" fillId="63" borderId="12" xfId="45" applyFont="1" applyFill="1" applyBorder="1" applyAlignment="1">
      <alignment horizontal="center" vertical="center" wrapText="1"/>
      <protection/>
    </xf>
    <xf numFmtId="0" fontId="34" fillId="65" borderId="12" xfId="61" applyFont="1" applyFill="1" applyBorder="1" applyAlignment="1" applyProtection="1">
      <alignment horizontal="center" vertical="center" wrapText="1"/>
      <protection hidden="1"/>
    </xf>
    <xf numFmtId="0" fontId="71" fillId="65" borderId="12" xfId="61" applyFont="1" applyFill="1" applyBorder="1" applyAlignment="1" applyProtection="1">
      <alignment horizontal="center" vertical="center" wrapText="1"/>
      <protection hidden="1"/>
    </xf>
    <xf numFmtId="0" fontId="53" fillId="64" borderId="12" xfId="45" applyFont="1" applyFill="1" applyBorder="1" applyAlignment="1">
      <alignment horizontal="center" vertical="center" wrapText="1"/>
      <protection/>
    </xf>
    <xf numFmtId="0" fontId="48" fillId="21" borderId="12" xfId="0" applyFont="1" applyFill="1" applyBorder="1" applyAlignment="1">
      <alignment/>
    </xf>
    <xf numFmtId="0" fontId="34" fillId="63" borderId="12" xfId="45" applyFont="1" applyFill="1" applyBorder="1" applyAlignment="1">
      <alignment horizontal="center" vertical="center" wrapText="1"/>
      <protection/>
    </xf>
    <xf numFmtId="0" fontId="48" fillId="66" borderId="12" xfId="45" applyFont="1" applyFill="1" applyBorder="1" applyAlignment="1">
      <alignment horizontal="center" vertical="center" wrapText="1"/>
      <protection/>
    </xf>
    <xf numFmtId="0" fontId="49" fillId="63" borderId="19" xfId="45" applyFont="1" applyFill="1" applyBorder="1" applyAlignment="1">
      <alignment horizontal="center" vertical="center" wrapText="1"/>
      <protection/>
    </xf>
    <xf numFmtId="0" fontId="49" fillId="63" borderId="49" xfId="45" applyFont="1" applyFill="1" applyBorder="1" applyAlignment="1">
      <alignment horizontal="center" vertical="center" wrapText="1"/>
      <protection/>
    </xf>
    <xf numFmtId="0" fontId="46" fillId="21" borderId="64" xfId="60" applyFont="1" applyFill="1" applyBorder="1" applyAlignment="1" applyProtection="1">
      <alignment horizontal="center" vertical="center" wrapText="1"/>
      <protection hidden="1"/>
    </xf>
    <xf numFmtId="44" fontId="40" fillId="24" borderId="57" xfId="55" applyFont="1" applyFill="1" applyBorder="1" applyAlignment="1" applyProtection="1">
      <alignment horizontal="center" vertical="center" wrapText="1"/>
      <protection hidden="1"/>
    </xf>
    <xf numFmtId="44" fontId="40" fillId="24" borderId="58" xfId="55" applyFont="1" applyFill="1" applyBorder="1" applyAlignment="1" applyProtection="1">
      <alignment horizontal="center" vertical="center" wrapText="1"/>
      <protection hidden="1"/>
    </xf>
    <xf numFmtId="44" fontId="40" fillId="24" borderId="59" xfId="55" applyFont="1" applyFill="1" applyBorder="1" applyAlignment="1" applyProtection="1">
      <alignment horizontal="center" vertical="center" wrapText="1"/>
      <protection hidden="1"/>
    </xf>
    <xf numFmtId="0" fontId="53" fillId="21" borderId="12" xfId="0" applyFont="1" applyFill="1" applyBorder="1" applyAlignment="1">
      <alignment horizontal="center" vertical="center" wrapText="1"/>
    </xf>
    <xf numFmtId="9" fontId="53" fillId="21" borderId="12" xfId="65" applyFont="1" applyFill="1" applyBorder="1" applyAlignment="1">
      <alignment horizontal="center" vertical="center" wrapText="1"/>
    </xf>
    <xf numFmtId="44" fontId="40" fillId="24" borderId="60" xfId="55" applyFont="1" applyFill="1" applyBorder="1" applyAlignment="1" applyProtection="1">
      <alignment horizontal="center" vertical="center" wrapText="1"/>
      <protection hidden="1"/>
    </xf>
    <xf numFmtId="44" fontId="40" fillId="24" borderId="62" xfId="55" applyFont="1" applyFill="1" applyBorder="1" applyAlignment="1" applyProtection="1">
      <alignment horizontal="center" vertical="center" wrapText="1"/>
      <protection hidden="1"/>
    </xf>
    <xf numFmtId="44" fontId="40" fillId="24" borderId="88" xfId="55" applyFont="1" applyFill="1" applyBorder="1" applyAlignment="1" applyProtection="1">
      <alignment horizontal="center" vertical="center" wrapText="1"/>
      <protection hidden="1"/>
    </xf>
    <xf numFmtId="0" fontId="11" fillId="0" borderId="229" xfId="0" applyFont="1" applyFill="1" applyBorder="1" applyAlignment="1">
      <alignment horizontal="center" vertical="center" wrapText="1"/>
    </xf>
    <xf numFmtId="167" fontId="11" fillId="0" borderId="134" xfId="55" applyNumberFormat="1" applyFont="1" applyFill="1" applyBorder="1" applyAlignment="1" applyProtection="1">
      <alignment horizontal="center" vertical="center" wrapText="1"/>
      <protection hidden="1"/>
    </xf>
    <xf numFmtId="0" fontId="11" fillId="0" borderId="230" xfId="0" applyFont="1" applyFill="1" applyBorder="1" applyAlignment="1">
      <alignment horizontal="center" vertical="center" wrapText="1"/>
    </xf>
    <xf numFmtId="9" fontId="16" fillId="21" borderId="12" xfId="65" applyFont="1" applyFill="1" applyBorder="1" applyAlignment="1">
      <alignment horizontal="center" vertical="center" wrapText="1"/>
    </xf>
    <xf numFmtId="175" fontId="16" fillId="21" borderId="12" xfId="48" applyNumberFormat="1" applyFont="1" applyFill="1" applyBorder="1" applyAlignment="1">
      <alignment vertical="center" wrapText="1"/>
    </xf>
    <xf numFmtId="9" fontId="16" fillId="21" borderId="12" xfId="0" applyNumberFormat="1" applyFont="1" applyFill="1" applyBorder="1" applyAlignment="1">
      <alignment horizontal="center" vertical="center" wrapText="1"/>
    </xf>
    <xf numFmtId="0" fontId="16" fillId="21" borderId="12" xfId="0" applyFont="1" applyFill="1" applyBorder="1" applyAlignment="1">
      <alignment horizontal="center" vertical="center" wrapText="1"/>
    </xf>
    <xf numFmtId="0" fontId="16" fillId="21" borderId="12" xfId="0" applyFont="1" applyFill="1" applyBorder="1" applyAlignment="1">
      <alignment horizontal="justify" vertical="center" wrapText="1"/>
    </xf>
    <xf numFmtId="171" fontId="16" fillId="21" borderId="12" xfId="55" applyNumberFormat="1" applyFont="1" applyFill="1" applyBorder="1" applyAlignment="1">
      <alignment horizontal="center" vertical="center" wrapText="1"/>
    </xf>
    <xf numFmtId="0" fontId="39" fillId="24" borderId="62" xfId="60" applyFont="1" applyFill="1" applyBorder="1" applyAlignment="1" applyProtection="1">
      <alignment horizontal="center" vertical="center" wrapText="1"/>
      <protection hidden="1"/>
    </xf>
    <xf numFmtId="0" fontId="81" fillId="17" borderId="231" xfId="0" applyFont="1" applyFill="1" applyBorder="1" applyAlignment="1">
      <alignment horizontal="center" vertical="center" wrapText="1"/>
    </xf>
    <xf numFmtId="9" fontId="81" fillId="17" borderId="50" xfId="65" applyFont="1" applyFill="1" applyBorder="1" applyAlignment="1">
      <alignment horizontal="center" vertical="center" wrapText="1"/>
    </xf>
    <xf numFmtId="0" fontId="81" fillId="17" borderId="50" xfId="0" applyFont="1" applyFill="1" applyBorder="1" applyAlignment="1">
      <alignment horizontal="center" vertical="center" wrapText="1"/>
    </xf>
    <xf numFmtId="0" fontId="81" fillId="17" borderId="218" xfId="0" applyFont="1" applyFill="1" applyBorder="1" applyAlignment="1">
      <alignment horizontal="center" vertical="center" wrapText="1"/>
    </xf>
    <xf numFmtId="0" fontId="71" fillId="21" borderId="12" xfId="0" applyFont="1" applyFill="1" applyBorder="1" applyAlignment="1">
      <alignment horizontal="center" vertical="center" wrapText="1"/>
    </xf>
    <xf numFmtId="9" fontId="71" fillId="21" borderId="12" xfId="65" applyFont="1" applyFill="1" applyBorder="1" applyAlignment="1">
      <alignment horizontal="center" vertical="center" wrapText="1"/>
    </xf>
    <xf numFmtId="0" fontId="39" fillId="24" borderId="146" xfId="60" applyFont="1" applyFill="1" applyBorder="1" applyAlignment="1" applyProtection="1">
      <alignment horizontal="center" vertical="center" wrapText="1"/>
      <protection hidden="1"/>
    </xf>
    <xf numFmtId="0" fontId="39" fillId="24" borderId="57" xfId="60" applyFont="1" applyFill="1" applyBorder="1" applyAlignment="1" applyProtection="1">
      <alignment horizontal="center" vertical="center" wrapText="1"/>
      <protection hidden="1"/>
    </xf>
    <xf numFmtId="0" fontId="39" fillId="24" borderId="59" xfId="60" applyFont="1" applyFill="1" applyBorder="1" applyAlignment="1" applyProtection="1">
      <alignment horizontal="center" vertical="center" wrapText="1"/>
      <protection hidden="1"/>
    </xf>
    <xf numFmtId="0" fontId="39" fillId="24" borderId="58" xfId="60" applyFont="1" applyFill="1" applyBorder="1" applyAlignment="1" applyProtection="1">
      <alignment horizontal="center" vertical="center" wrapText="1"/>
      <protection hidden="1"/>
    </xf>
    <xf numFmtId="0" fontId="71" fillId="63" borderId="12" xfId="45" applyFont="1" applyFill="1" applyBorder="1" applyAlignment="1" applyProtection="1">
      <alignment horizontal="center" vertical="center" wrapText="1"/>
      <protection locked="0"/>
    </xf>
    <xf numFmtId="0" fontId="87" fillId="17" borderId="49" xfId="0" applyFont="1" applyFill="1" applyBorder="1" applyAlignment="1">
      <alignment horizontal="center" vertical="center"/>
    </xf>
    <xf numFmtId="9" fontId="87" fillId="17" borderId="49" xfId="65" applyFont="1" applyFill="1" applyBorder="1" applyAlignment="1">
      <alignment horizontal="center" vertical="center"/>
    </xf>
    <xf numFmtId="9" fontId="53" fillId="63" borderId="12" xfId="45" applyNumberFormat="1" applyFont="1" applyFill="1" applyBorder="1" applyAlignment="1">
      <alignment horizontal="center" vertical="center" wrapText="1"/>
      <protection/>
    </xf>
    <xf numFmtId="0" fontId="53" fillId="21" borderId="12" xfId="45" applyFont="1" applyFill="1" applyBorder="1" applyAlignment="1">
      <alignment horizontal="center" vertical="center"/>
      <protection/>
    </xf>
    <xf numFmtId="9" fontId="53" fillId="21" borderId="12" xfId="45" applyNumberFormat="1" applyFont="1" applyFill="1" applyBorder="1" applyAlignment="1">
      <alignment horizontal="center" vertical="center"/>
      <protection/>
    </xf>
    <xf numFmtId="9" fontId="53" fillId="21" borderId="12" xfId="65" applyFont="1" applyFill="1" applyBorder="1" applyAlignment="1">
      <alignment horizontal="center" vertical="center"/>
    </xf>
    <xf numFmtId="0" fontId="53" fillId="21" borderId="19" xfId="45" applyFont="1" applyFill="1" applyBorder="1" applyAlignment="1">
      <alignment horizontal="center" vertical="center"/>
      <protection/>
    </xf>
    <xf numFmtId="0" fontId="53" fillId="21" borderId="49" xfId="45" applyFont="1" applyFill="1" applyBorder="1" applyAlignment="1">
      <alignment horizontal="center" vertical="center"/>
      <protection/>
    </xf>
    <xf numFmtId="9" fontId="53" fillId="21" borderId="49" xfId="45" applyNumberFormat="1" applyFont="1" applyFill="1" applyBorder="1" applyAlignment="1">
      <alignment horizontal="center" vertical="center"/>
      <protection/>
    </xf>
    <xf numFmtId="9" fontId="53" fillId="21" borderId="49" xfId="65" applyFont="1" applyFill="1" applyBorder="1" applyAlignment="1">
      <alignment horizontal="center" vertical="center"/>
    </xf>
    <xf numFmtId="0" fontId="53" fillId="21" borderId="12" xfId="45" applyFont="1" applyFill="1" applyBorder="1" applyAlignment="1">
      <alignment horizontal="center" vertical="center"/>
      <protection/>
    </xf>
    <xf numFmtId="0" fontId="53" fillId="21" borderId="19" xfId="45" applyFont="1" applyFill="1" applyBorder="1" applyAlignment="1">
      <alignment horizontal="center" vertical="center"/>
      <protection/>
    </xf>
    <xf numFmtId="0" fontId="53" fillId="21" borderId="49" xfId="45" applyFont="1" applyFill="1" applyBorder="1" applyAlignment="1">
      <alignment horizontal="center" vertical="center"/>
      <protection/>
    </xf>
    <xf numFmtId="9" fontId="53" fillId="21" borderId="49" xfId="65" applyFont="1" applyFill="1" applyBorder="1" applyAlignment="1">
      <alignment horizontal="center" vertical="center"/>
    </xf>
    <xf numFmtId="9" fontId="53" fillId="21" borderId="49" xfId="45" applyNumberFormat="1" applyFont="1" applyFill="1" applyBorder="1" applyAlignment="1">
      <alignment horizontal="center" vertical="center"/>
      <protection/>
    </xf>
    <xf numFmtId="9" fontId="53" fillId="21" borderId="50" xfId="65" applyFont="1" applyFill="1" applyBorder="1" applyAlignment="1">
      <alignment horizontal="center" vertical="center"/>
    </xf>
    <xf numFmtId="0" fontId="74" fillId="0" borderId="0" xfId="0" applyFont="1" applyFill="1" applyAlignment="1">
      <alignment wrapText="1"/>
    </xf>
    <xf numFmtId="9" fontId="53" fillId="21" borderId="12" xfId="65" applyFont="1" applyFill="1" applyBorder="1" applyAlignment="1">
      <alignment horizontal="center" vertical="center" wrapText="1"/>
    </xf>
    <xf numFmtId="9" fontId="87" fillId="17" borderId="12" xfId="65" applyFont="1" applyFill="1" applyBorder="1" applyAlignment="1">
      <alignment horizontal="center" vertical="center" wrapText="1"/>
    </xf>
    <xf numFmtId="9" fontId="89" fillId="18" borderId="12" xfId="65" applyFont="1" applyFill="1" applyBorder="1" applyAlignment="1">
      <alignment horizontal="center" vertical="center" wrapText="1"/>
    </xf>
    <xf numFmtId="0" fontId="48" fillId="0" borderId="0" xfId="0" applyFont="1" applyFill="1" applyAlignment="1">
      <alignment horizontal="center" vertical="center" wrapText="1"/>
    </xf>
    <xf numFmtId="0" fontId="48" fillId="0" borderId="0" xfId="0" applyFont="1" applyFill="1" applyBorder="1" applyAlignment="1">
      <alignment horizontal="center" vertical="center" wrapText="1"/>
    </xf>
    <xf numFmtId="0" fontId="48" fillId="24" borderId="45" xfId="45" applyFont="1" applyFill="1" applyBorder="1" applyAlignment="1">
      <alignment horizontal="center" vertical="center" wrapText="1"/>
      <protection/>
    </xf>
    <xf numFmtId="0" fontId="47" fillId="63" borderId="12" xfId="45" applyFont="1" applyFill="1" applyBorder="1" applyAlignment="1" applyProtection="1">
      <alignment horizontal="center" vertical="center" wrapText="1"/>
      <protection locked="0"/>
    </xf>
    <xf numFmtId="9" fontId="53" fillId="63" borderId="12" xfId="45" applyNumberFormat="1" applyFont="1" applyFill="1" applyBorder="1" applyAlignment="1" applyProtection="1">
      <alignment horizontal="center" vertical="center" wrapText="1"/>
      <protection locked="0"/>
    </xf>
    <xf numFmtId="0" fontId="96" fillId="63" borderId="12" xfId="45" applyFont="1" applyFill="1" applyBorder="1" applyAlignment="1" applyProtection="1">
      <alignment horizontal="center" vertical="center" wrapText="1"/>
      <protection locked="0"/>
    </xf>
    <xf numFmtId="0" fontId="17" fillId="17" borderId="82" xfId="0" applyFont="1" applyFill="1" applyBorder="1" applyAlignment="1" applyProtection="1">
      <alignment wrapText="1"/>
      <protection locked="0"/>
    </xf>
    <xf numFmtId="0" fontId="16" fillId="21" borderId="63" xfId="0" applyFont="1" applyFill="1" applyBorder="1" applyAlignment="1" applyProtection="1">
      <alignment horizontal="center" vertical="center" wrapText="1"/>
      <protection locked="0"/>
    </xf>
    <xf numFmtId="0" fontId="53" fillId="21" borderId="12" xfId="65" applyNumberFormat="1" applyFont="1" applyFill="1" applyBorder="1" applyAlignment="1">
      <alignment horizontal="center" vertical="center" wrapText="1"/>
    </xf>
    <xf numFmtId="0" fontId="34" fillId="21" borderId="12" xfId="0" applyFont="1" applyFill="1" applyBorder="1" applyAlignment="1">
      <alignment horizontal="center" vertical="center" wrapText="1"/>
    </xf>
    <xf numFmtId="1" fontId="53" fillId="21" borderId="12" xfId="45" applyNumberFormat="1" applyFont="1" applyFill="1" applyBorder="1" applyAlignment="1">
      <alignment horizontal="center" vertical="center"/>
      <protection/>
    </xf>
    <xf numFmtId="10" fontId="53" fillId="21" borderId="12" xfId="45" applyNumberFormat="1" applyFont="1" applyFill="1" applyBorder="1" applyAlignment="1">
      <alignment horizontal="center" vertical="center"/>
      <protection/>
    </xf>
    <xf numFmtId="9" fontId="53" fillId="21" borderId="12" xfId="65" applyFont="1" applyFill="1" applyBorder="1" applyAlignment="1">
      <alignment horizontal="center" vertical="center"/>
    </xf>
    <xf numFmtId="9" fontId="53" fillId="21" borderId="12" xfId="45" applyNumberFormat="1" applyFont="1" applyFill="1" applyBorder="1" applyAlignment="1">
      <alignment horizontal="center" vertical="center"/>
      <protection/>
    </xf>
    <xf numFmtId="9" fontId="53" fillId="21" borderId="19" xfId="65" applyFont="1" applyFill="1" applyBorder="1" applyAlignment="1">
      <alignment horizontal="center" vertical="center"/>
    </xf>
    <xf numFmtId="0" fontId="71" fillId="17" borderId="50" xfId="0" applyFont="1" applyFill="1" applyBorder="1" applyAlignment="1">
      <alignment horizontal="center" vertical="center" wrapText="1"/>
    </xf>
    <xf numFmtId="9" fontId="71" fillId="17" borderId="50" xfId="65" applyFont="1" applyFill="1" applyBorder="1" applyAlignment="1">
      <alignment horizontal="center" vertical="center" wrapText="1"/>
    </xf>
    <xf numFmtId="0" fontId="32" fillId="17" borderId="50" xfId="0" applyFont="1" applyFill="1" applyBorder="1" applyAlignment="1">
      <alignment horizontal="center" vertical="center" wrapText="1"/>
    </xf>
    <xf numFmtId="9" fontId="71" fillId="17" borderId="50" xfId="0" applyNumberFormat="1" applyFont="1" applyFill="1" applyBorder="1" applyAlignment="1">
      <alignment horizontal="center" vertical="center" wrapText="1"/>
    </xf>
    <xf numFmtId="0" fontId="53" fillId="17" borderId="49" xfId="0" applyFont="1" applyFill="1" applyBorder="1" applyAlignment="1">
      <alignment horizontal="center" vertical="center" wrapText="1"/>
    </xf>
    <xf numFmtId="9" fontId="47" fillId="17" borderId="49" xfId="65" applyFont="1" applyFill="1" applyBorder="1" applyAlignment="1">
      <alignment horizontal="center" vertical="center" wrapText="1"/>
    </xf>
    <xf numFmtId="9" fontId="53" fillId="17" borderId="49" xfId="65" applyFont="1" applyFill="1" applyBorder="1" applyAlignment="1">
      <alignment horizontal="center" vertical="center" wrapText="1"/>
    </xf>
    <xf numFmtId="0" fontId="27" fillId="36" borderId="12" xfId="61" applyFont="1" applyFill="1" applyBorder="1" applyAlignment="1" applyProtection="1">
      <alignment horizontal="center" vertical="center" wrapText="1"/>
      <protection hidden="1"/>
    </xf>
    <xf numFmtId="0" fontId="27" fillId="36" borderId="93" xfId="61" applyFont="1" applyFill="1" applyBorder="1" applyAlignment="1" applyProtection="1">
      <alignment horizontal="center" vertical="center" wrapText="1"/>
      <protection hidden="1"/>
    </xf>
    <xf numFmtId="0" fontId="80" fillId="17" borderId="97" xfId="0" applyFont="1" applyFill="1" applyBorder="1" applyAlignment="1">
      <alignment/>
    </xf>
    <xf numFmtId="0" fontId="97" fillId="37" borderId="93" xfId="45" applyFont="1" applyFill="1" applyBorder="1" applyAlignment="1">
      <alignment horizontal="center" vertical="center" wrapText="1"/>
      <protection/>
    </xf>
    <xf numFmtId="0" fontId="98" fillId="17" borderId="93" xfId="0" applyFont="1" applyFill="1" applyBorder="1" applyAlignment="1">
      <alignment horizontal="center" vertical="center" wrapText="1"/>
    </xf>
    <xf numFmtId="0" fontId="26" fillId="27" borderId="0" xfId="61" applyFont="1" applyFill="1" applyBorder="1" applyAlignment="1" applyProtection="1">
      <alignment horizontal="center" vertical="center" wrapText="1"/>
      <protection hidden="1"/>
    </xf>
    <xf numFmtId="9" fontId="26" fillId="27" borderId="0" xfId="65" applyFont="1" applyFill="1" applyBorder="1" applyAlignment="1" applyProtection="1">
      <alignment horizontal="center" vertical="center" wrapText="1"/>
      <protection hidden="1"/>
    </xf>
    <xf numFmtId="9" fontId="27" fillId="27" borderId="0" xfId="65" applyFont="1" applyFill="1" applyBorder="1" applyAlignment="1" applyProtection="1">
      <alignment horizontal="center" vertical="center" wrapText="1"/>
      <protection hidden="1"/>
    </xf>
    <xf numFmtId="44" fontId="27" fillId="27" borderId="0" xfId="55" applyFont="1" applyFill="1" applyBorder="1" applyAlignment="1" applyProtection="1">
      <alignment horizontal="center" vertical="center" wrapText="1"/>
      <protection hidden="1"/>
    </xf>
    <xf numFmtId="9" fontId="13" fillId="28" borderId="0" xfId="65" applyFont="1" applyFill="1" applyBorder="1" applyAlignment="1">
      <alignment horizontal="center" vertical="center" wrapText="1"/>
    </xf>
    <xf numFmtId="0" fontId="17" fillId="28" borderId="0" xfId="45" applyFont="1" applyFill="1" applyBorder="1" applyAlignment="1">
      <alignment horizontal="justify" vertical="center" wrapText="1"/>
      <protection/>
    </xf>
    <xf numFmtId="0" fontId="29" fillId="27" borderId="0" xfId="61" applyFont="1" applyFill="1" applyBorder="1" applyAlignment="1" applyProtection="1">
      <alignment horizontal="center" vertical="center" wrapText="1"/>
      <protection hidden="1"/>
    </xf>
    <xf numFmtId="0" fontId="49" fillId="63" borderId="0" xfId="45" applyFont="1" applyFill="1" applyBorder="1" applyAlignment="1" applyProtection="1">
      <alignment horizontal="center" vertical="center" wrapText="1"/>
      <protection locked="0"/>
    </xf>
    <xf numFmtId="9" fontId="11" fillId="0" borderId="12" xfId="65" applyFont="1" applyFill="1" applyBorder="1" applyAlignment="1">
      <alignment horizontal="center" vertical="center" wrapText="1"/>
    </xf>
    <xf numFmtId="0" fontId="71" fillId="36" borderId="45" xfId="61" applyFont="1" applyFill="1" applyBorder="1" applyAlignment="1" applyProtection="1">
      <alignment horizontal="center" vertical="center" wrapText="1"/>
      <protection hidden="1"/>
    </xf>
    <xf numFmtId="0" fontId="39" fillId="33" borderId="195" xfId="61" applyFont="1" applyFill="1" applyBorder="1" applyAlignment="1" applyProtection="1">
      <alignment horizontal="center" vertical="center" wrapText="1"/>
      <protection hidden="1"/>
    </xf>
    <xf numFmtId="0" fontId="39" fillId="33" borderId="119" xfId="61" applyFont="1" applyFill="1" applyBorder="1" applyAlignment="1" applyProtection="1">
      <alignment horizontal="center" vertical="center" wrapText="1"/>
      <protection hidden="1"/>
    </xf>
    <xf numFmtId="0" fontId="41" fillId="47" borderId="195" xfId="45" applyFont="1" applyFill="1" applyBorder="1" applyAlignment="1">
      <alignment horizontal="center" vertical="center" wrapText="1"/>
      <protection/>
    </xf>
    <xf numFmtId="0" fontId="41" fillId="57" borderId="195" xfId="45" applyFont="1" applyFill="1" applyBorder="1" applyAlignment="1">
      <alignment horizontal="center" vertical="center" wrapText="1"/>
      <protection/>
    </xf>
    <xf numFmtId="0" fontId="39" fillId="33" borderId="116" xfId="61" applyFont="1" applyFill="1" applyBorder="1" applyAlignment="1" applyProtection="1">
      <alignment horizontal="center" vertical="center" wrapText="1"/>
      <protection hidden="1"/>
    </xf>
    <xf numFmtId="0" fontId="39" fillId="33" borderId="202" xfId="61" applyFont="1" applyFill="1" applyBorder="1" applyAlignment="1" applyProtection="1">
      <alignment horizontal="center" vertical="center" wrapText="1"/>
      <protection hidden="1"/>
    </xf>
    <xf numFmtId="0" fontId="41" fillId="17" borderId="116" xfId="45" applyFont="1" applyFill="1" applyBorder="1" applyAlignment="1">
      <alignment horizontal="center" vertical="center" wrapText="1"/>
      <protection/>
    </xf>
    <xf numFmtId="0" fontId="41" fillId="16" borderId="116" xfId="45" applyFont="1" applyFill="1" applyBorder="1" applyAlignment="1">
      <alignment horizontal="center" vertical="center" wrapText="1"/>
      <protection/>
    </xf>
    <xf numFmtId="0" fontId="34" fillId="21" borderId="47" xfId="45" applyFont="1" applyFill="1" applyBorder="1" applyAlignment="1">
      <alignment horizontal="center" vertical="center" wrapText="1"/>
      <protection/>
    </xf>
    <xf numFmtId="0" fontId="34" fillId="21" borderId="25" xfId="45" applyFont="1" applyFill="1" applyBorder="1" applyAlignment="1">
      <alignment horizontal="center" vertical="center" wrapText="1"/>
      <protection/>
    </xf>
    <xf numFmtId="0" fontId="71" fillId="21" borderId="47" xfId="45" applyFont="1" applyFill="1" applyBorder="1" applyAlignment="1">
      <alignment horizontal="center" vertical="center" wrapText="1"/>
      <protection/>
    </xf>
    <xf numFmtId="0" fontId="71" fillId="64" borderId="47" xfId="45" applyFont="1" applyFill="1" applyBorder="1" applyAlignment="1">
      <alignment horizontal="center" vertical="center" wrapText="1"/>
      <protection/>
    </xf>
    <xf numFmtId="0" fontId="71" fillId="65" borderId="47" xfId="61" applyFont="1" applyFill="1" applyBorder="1" applyAlignment="1" applyProtection="1">
      <alignment horizontal="center" vertical="center" wrapText="1"/>
      <protection hidden="1"/>
    </xf>
    <xf numFmtId="0" fontId="71" fillId="21" borderId="40" xfId="45" applyFont="1" applyFill="1" applyBorder="1" applyAlignment="1">
      <alignment horizontal="center" vertical="center" wrapText="1"/>
      <protection/>
    </xf>
    <xf numFmtId="0" fontId="22" fillId="21" borderId="40" xfId="46" applyFill="1" applyBorder="1" applyAlignment="1">
      <alignment horizontal="center" vertical="center" wrapText="1"/>
    </xf>
    <xf numFmtId="0" fontId="53" fillId="21" borderId="39" xfId="0" applyFont="1" applyFill="1" applyBorder="1" applyAlignment="1">
      <alignment horizontal="center" vertical="center" wrapText="1"/>
    </xf>
    <xf numFmtId="0" fontId="53" fillId="21" borderId="40" xfId="0" applyFont="1" applyFill="1" applyBorder="1" applyAlignment="1">
      <alignment horizontal="center" vertical="center" wrapText="1"/>
    </xf>
    <xf numFmtId="0" fontId="53" fillId="21" borderId="72" xfId="0" applyFont="1" applyFill="1" applyBorder="1" applyAlignment="1">
      <alignment horizontal="center" vertical="center" wrapText="1"/>
    </xf>
    <xf numFmtId="0" fontId="53" fillId="21" borderId="41" xfId="0" applyFont="1" applyFill="1" applyBorder="1" applyAlignment="1">
      <alignment horizontal="center" vertical="center" wrapText="1"/>
    </xf>
    <xf numFmtId="0" fontId="53" fillId="21" borderId="73" xfId="0" applyFont="1" applyFill="1" applyBorder="1" applyAlignment="1">
      <alignment horizontal="center" vertical="center" wrapText="1"/>
    </xf>
    <xf numFmtId="0" fontId="53" fillId="21" borderId="42" xfId="0" applyFont="1" applyFill="1" applyBorder="1" applyAlignment="1">
      <alignment horizontal="center" vertical="center" wrapText="1"/>
    </xf>
    <xf numFmtId="0" fontId="53" fillId="21" borderId="74" xfId="0" applyFont="1" applyFill="1" applyBorder="1" applyAlignment="1">
      <alignment horizontal="center" vertical="center" wrapText="1"/>
    </xf>
    <xf numFmtId="0" fontId="53" fillId="21" borderId="43" xfId="0" applyFont="1" applyFill="1" applyBorder="1" applyAlignment="1">
      <alignment horizontal="center" vertical="center" wrapText="1"/>
    </xf>
    <xf numFmtId="0" fontId="53" fillId="21" borderId="28" xfId="0" applyFont="1" applyFill="1" applyBorder="1" applyAlignment="1">
      <alignment horizontal="center" vertical="center" wrapText="1"/>
    </xf>
    <xf numFmtId="0" fontId="53" fillId="21" borderId="81" xfId="0" applyFont="1" applyFill="1" applyBorder="1" applyAlignment="1">
      <alignment horizontal="center" vertical="center" wrapText="1"/>
    </xf>
    <xf numFmtId="0" fontId="53" fillId="21" borderId="35" xfId="0" applyFont="1" applyFill="1" applyBorder="1" applyAlignment="1">
      <alignment horizontal="center" vertical="center" wrapText="1"/>
    </xf>
    <xf numFmtId="0" fontId="53" fillId="21" borderId="22" xfId="0" applyFont="1" applyFill="1" applyBorder="1" applyAlignment="1">
      <alignment horizontal="center" vertical="center" wrapText="1"/>
    </xf>
    <xf numFmtId="0" fontId="53" fillId="21" borderId="70" xfId="0" applyFont="1" applyFill="1" applyBorder="1" applyAlignment="1">
      <alignment horizontal="center" vertical="center" wrapText="1"/>
    </xf>
    <xf numFmtId="0" fontId="71" fillId="36" borderId="44" xfId="61" applyFont="1" applyFill="1" applyBorder="1" applyAlignment="1" applyProtection="1">
      <alignment horizontal="center" vertical="center" wrapText="1"/>
      <protection hidden="1"/>
    </xf>
    <xf numFmtId="0" fontId="16" fillId="17" borderId="12" xfId="0" applyFont="1" applyFill="1" applyBorder="1" applyAlignment="1">
      <alignment horizontal="center" vertical="center" wrapText="1"/>
    </xf>
    <xf numFmtId="9" fontId="16" fillId="17" borderId="12" xfId="65" applyFont="1" applyFill="1" applyBorder="1" applyAlignment="1">
      <alignment horizontal="center" vertical="center" wrapText="1"/>
    </xf>
    <xf numFmtId="9" fontId="16" fillId="17" borderId="12" xfId="0" applyNumberFormat="1" applyFont="1" applyFill="1" applyBorder="1" applyAlignment="1">
      <alignment horizontal="center" vertical="center" wrapText="1"/>
    </xf>
    <xf numFmtId="0" fontId="53" fillId="63" borderId="12" xfId="45" applyFont="1" applyFill="1" applyBorder="1" applyAlignment="1" applyProtection="1">
      <alignment horizontal="center" vertical="center" wrapText="1"/>
      <protection locked="0"/>
    </xf>
    <xf numFmtId="0" fontId="71" fillId="63" borderId="12" xfId="45" applyFont="1" applyFill="1" applyBorder="1" applyAlignment="1" applyProtection="1">
      <alignment horizontal="center" vertical="center" wrapText="1"/>
      <protection locked="0"/>
    </xf>
    <xf numFmtId="9" fontId="71" fillId="63" borderId="12" xfId="65" applyFont="1" applyFill="1" applyBorder="1" applyAlignment="1" applyProtection="1">
      <alignment horizontal="center" vertical="center" wrapText="1"/>
      <protection locked="0"/>
    </xf>
    <xf numFmtId="0" fontId="71" fillId="63" borderId="232" xfId="45" applyFont="1" applyFill="1" applyBorder="1" applyAlignment="1" applyProtection="1">
      <alignment horizontal="center" vertical="center" wrapText="1"/>
      <protection locked="0"/>
    </xf>
    <xf numFmtId="9" fontId="71" fillId="63" borderId="232" xfId="45" applyNumberFormat="1" applyFont="1" applyFill="1" applyBorder="1" applyAlignment="1" applyProtection="1">
      <alignment horizontal="center" vertical="center" wrapText="1"/>
      <protection locked="0"/>
    </xf>
    <xf numFmtId="0" fontId="71" fillId="63" borderId="0" xfId="45" applyFont="1" applyFill="1" applyBorder="1" applyAlignment="1" applyProtection="1">
      <alignment horizontal="center" vertical="center" wrapText="1"/>
      <protection locked="0"/>
    </xf>
    <xf numFmtId="0" fontId="71" fillId="63" borderId="50" xfId="45" applyFont="1" applyFill="1" applyBorder="1" applyAlignment="1" applyProtection="1">
      <alignment horizontal="center" vertical="center" wrapText="1"/>
      <protection locked="0"/>
    </xf>
    <xf numFmtId="9" fontId="53" fillId="63" borderId="50" xfId="65" applyFont="1" applyFill="1" applyBorder="1" applyAlignment="1" applyProtection="1">
      <alignment horizontal="center" vertical="center" wrapText="1"/>
      <protection locked="0"/>
    </xf>
    <xf numFmtId="0" fontId="99" fillId="21" borderId="233" xfId="60" applyFont="1" applyFill="1" applyBorder="1" applyAlignment="1" applyProtection="1">
      <alignment horizontal="center" vertical="center" wrapText="1"/>
      <protection hidden="1"/>
    </xf>
    <xf numFmtId="0" fontId="99" fillId="21" borderId="63" xfId="60" applyFont="1" applyFill="1" applyBorder="1" applyAlignment="1" applyProtection="1">
      <alignment horizontal="center" vertical="center" wrapText="1"/>
      <protection hidden="1"/>
    </xf>
    <xf numFmtId="0" fontId="99" fillId="21" borderId="234" xfId="60" applyFont="1" applyFill="1" applyBorder="1" applyAlignment="1" applyProtection="1">
      <alignment horizontal="center" vertical="center" wrapText="1"/>
      <protection hidden="1"/>
    </xf>
    <xf numFmtId="0" fontId="53" fillId="65" borderId="35" xfId="61" applyFont="1" applyFill="1" applyBorder="1" applyAlignment="1" applyProtection="1">
      <alignment horizontal="center" vertical="center" wrapText="1"/>
      <protection hidden="1"/>
    </xf>
    <xf numFmtId="0" fontId="53" fillId="65" borderId="35" xfId="61" applyFont="1" applyFill="1" applyBorder="1" applyAlignment="1" applyProtection="1">
      <alignment horizontal="center" vertical="center" wrapText="1"/>
      <protection hidden="1"/>
    </xf>
    <xf numFmtId="9" fontId="31" fillId="36" borderId="12" xfId="65" applyFont="1" applyFill="1" applyBorder="1" applyAlignment="1" applyProtection="1">
      <alignment horizontal="center" vertical="center" wrapText="1"/>
      <protection hidden="1"/>
    </xf>
    <xf numFmtId="0" fontId="31" fillId="36" borderId="44" xfId="61" applyFont="1" applyFill="1" applyBorder="1" applyAlignment="1" applyProtection="1">
      <alignment horizontal="center" vertical="center" wrapText="1"/>
      <protection hidden="1"/>
    </xf>
    <xf numFmtId="0" fontId="31" fillId="36" borderId="45" xfId="61" applyFont="1" applyFill="1" applyBorder="1" applyAlignment="1" applyProtection="1">
      <alignment horizontal="center" vertical="center" wrapText="1"/>
      <protection hidden="1"/>
    </xf>
    <xf numFmtId="9" fontId="33" fillId="69" borderId="12" xfId="65" applyFont="1" applyFill="1" applyBorder="1" applyAlignment="1">
      <alignment horizontal="center" vertical="center" wrapText="1"/>
    </xf>
    <xf numFmtId="9" fontId="31" fillId="17" borderId="12" xfId="65" applyFont="1" applyFill="1" applyBorder="1" applyAlignment="1">
      <alignment horizontal="center" vertical="center" wrapText="1"/>
    </xf>
    <xf numFmtId="0" fontId="31" fillId="17" borderId="44" xfId="45" applyFont="1" applyFill="1" applyBorder="1" applyAlignment="1">
      <alignment horizontal="center" vertical="center" wrapText="1"/>
      <protection/>
    </xf>
    <xf numFmtId="0" fontId="31" fillId="17" borderId="45" xfId="45" applyFont="1" applyFill="1" applyBorder="1" applyAlignment="1">
      <alignment horizontal="center" vertical="center" wrapText="1"/>
      <protection/>
    </xf>
    <xf numFmtId="3" fontId="39" fillId="33" borderId="195" xfId="45" applyNumberFormat="1" applyFont="1" applyFill="1" applyBorder="1" applyAlignment="1">
      <alignment horizontal="center" vertical="center" wrapText="1"/>
      <protection/>
    </xf>
    <xf numFmtId="1" fontId="39" fillId="33" borderId="195" xfId="45" applyNumberFormat="1" applyFont="1" applyFill="1" applyBorder="1" applyAlignment="1">
      <alignment horizontal="center" vertical="center" wrapText="1"/>
      <protection/>
    </xf>
    <xf numFmtId="3" fontId="39" fillId="33" borderId="116" xfId="45" applyNumberFormat="1" applyFont="1" applyFill="1" applyBorder="1" applyAlignment="1">
      <alignment horizontal="center" vertical="center" wrapText="1"/>
      <protection/>
    </xf>
    <xf numFmtId="1" fontId="39" fillId="33" borderId="116" xfId="45" applyNumberFormat="1" applyFont="1" applyFill="1" applyBorder="1" applyAlignment="1">
      <alignment horizontal="center" vertical="center" wrapText="1"/>
      <protection/>
    </xf>
    <xf numFmtId="3" fontId="39" fillId="33" borderId="202" xfId="45" applyNumberFormat="1" applyFont="1" applyFill="1" applyBorder="1" applyAlignment="1">
      <alignment horizontal="center" vertical="center" wrapText="1"/>
      <protection/>
    </xf>
    <xf numFmtId="1" fontId="39" fillId="33" borderId="202" xfId="45" applyNumberFormat="1" applyFont="1" applyFill="1" applyBorder="1" applyAlignment="1">
      <alignment horizontal="center" vertical="center" wrapText="1"/>
      <protection/>
    </xf>
    <xf numFmtId="3" fontId="39" fillId="33" borderId="179" xfId="45" applyNumberFormat="1" applyFont="1" applyFill="1" applyBorder="1" applyAlignment="1">
      <alignment horizontal="center" vertical="center" wrapText="1"/>
      <protection/>
    </xf>
    <xf numFmtId="1" fontId="39" fillId="33" borderId="179" xfId="45" applyNumberFormat="1" applyFont="1" applyFill="1" applyBorder="1" applyAlignment="1">
      <alignment horizontal="center" vertical="center" wrapText="1"/>
      <protection/>
    </xf>
    <xf numFmtId="3" fontId="39" fillId="33" borderId="186" xfId="45" applyNumberFormat="1" applyFont="1" applyFill="1" applyBorder="1" applyAlignment="1">
      <alignment horizontal="center" vertical="center" wrapText="1"/>
      <protection/>
    </xf>
    <xf numFmtId="1" fontId="39" fillId="33" borderId="186" xfId="45" applyNumberFormat="1" applyFont="1" applyFill="1" applyBorder="1" applyAlignment="1">
      <alignment horizontal="center" vertical="center" wrapText="1"/>
      <protection/>
    </xf>
    <xf numFmtId="0" fontId="49" fillId="63" borderId="12" xfId="45" applyFont="1" applyFill="1" applyBorder="1" applyAlignment="1" applyProtection="1">
      <alignment horizontal="center" vertical="center" wrapText="1"/>
      <protection locked="0"/>
    </xf>
    <xf numFmtId="0" fontId="49" fillId="63" borderId="19" xfId="45" applyFont="1" applyFill="1" applyBorder="1" applyAlignment="1" applyProtection="1">
      <alignment horizontal="center" vertical="center" wrapText="1"/>
      <protection locked="0"/>
    </xf>
    <xf numFmtId="0" fontId="100" fillId="63" borderId="12" xfId="45" applyFont="1" applyFill="1" applyBorder="1" applyAlignment="1" applyProtection="1">
      <alignment horizontal="center" vertical="center" wrapText="1"/>
      <protection locked="0"/>
    </xf>
    <xf numFmtId="0" fontId="100" fillId="63" borderId="19" xfId="45" applyFont="1" applyFill="1" applyBorder="1" applyAlignment="1" applyProtection="1">
      <alignment horizontal="center" vertical="center" wrapText="1"/>
      <protection locked="0"/>
    </xf>
    <xf numFmtId="0" fontId="100" fillId="63" borderId="49" xfId="45" applyFont="1" applyFill="1" applyBorder="1" applyAlignment="1" applyProtection="1">
      <alignment horizontal="center" vertical="center" wrapText="1"/>
      <protection locked="0"/>
    </xf>
    <xf numFmtId="0" fontId="100" fillId="63" borderId="12" xfId="45" applyFont="1" applyFill="1" applyBorder="1" applyAlignment="1" applyProtection="1">
      <alignment vertical="center" wrapText="1"/>
      <protection locked="0"/>
    </xf>
    <xf numFmtId="0" fontId="100" fillId="63" borderId="12" xfId="45" applyFont="1" applyFill="1" applyBorder="1" applyAlignment="1" applyProtection="1">
      <alignment horizontal="center" wrapText="1"/>
      <protection locked="0"/>
    </xf>
    <xf numFmtId="0" fontId="100" fillId="63" borderId="19" xfId="45" applyFont="1" applyFill="1" applyBorder="1" applyAlignment="1" applyProtection="1">
      <alignment vertical="center" wrapText="1"/>
      <protection locked="0"/>
    </xf>
    <xf numFmtId="0" fontId="56" fillId="21" borderId="12" xfId="45" applyFont="1" applyFill="1" applyBorder="1" applyAlignment="1" applyProtection="1">
      <alignment horizontal="center" vertical="center" wrapText="1"/>
      <protection locked="0"/>
    </xf>
    <xf numFmtId="0" fontId="56" fillId="21" borderId="12" xfId="45" applyFont="1" applyFill="1" applyBorder="1" applyAlignment="1" applyProtection="1">
      <alignment horizontal="center" vertical="center"/>
      <protection locked="0"/>
    </xf>
    <xf numFmtId="0" fontId="56" fillId="21" borderId="19" xfId="45" applyFont="1" applyFill="1" applyBorder="1" applyAlignment="1" applyProtection="1">
      <alignment horizontal="center" vertical="center" wrapText="1"/>
      <protection locked="0"/>
    </xf>
    <xf numFmtId="0" fontId="56" fillId="21" borderId="19" xfId="45" applyFont="1" applyFill="1" applyBorder="1" applyAlignment="1" applyProtection="1">
      <alignment horizontal="center" vertical="center"/>
      <protection locked="0"/>
    </xf>
    <xf numFmtId="9" fontId="53" fillId="63" borderId="12" xfId="45" applyNumberFormat="1" applyFont="1" applyFill="1" applyBorder="1" applyAlignment="1" applyProtection="1">
      <alignment horizontal="center" vertical="center" wrapText="1"/>
      <protection locked="0"/>
    </xf>
    <xf numFmtId="9" fontId="101" fillId="10" borderId="12" xfId="65" applyFont="1" applyFill="1" applyBorder="1" applyAlignment="1" applyProtection="1">
      <alignment horizontal="center" vertical="center" wrapText="1"/>
      <protection locked="0"/>
    </xf>
    <xf numFmtId="0" fontId="102" fillId="10" borderId="45" xfId="0" applyFont="1" applyFill="1" applyBorder="1" applyAlignment="1" applyProtection="1">
      <alignment vertical="center" wrapText="1"/>
      <protection locked="0"/>
    </xf>
    <xf numFmtId="9" fontId="82" fillId="18" borderId="12" xfId="65" applyFont="1" applyFill="1" applyBorder="1" applyAlignment="1" applyProtection="1">
      <alignment horizontal="center" vertical="center" wrapText="1"/>
      <protection locked="0"/>
    </xf>
    <xf numFmtId="0" fontId="101" fillId="0" borderId="0" xfId="0" applyFont="1" applyAlignment="1" applyProtection="1">
      <alignment horizontal="center" vertical="center" wrapText="1"/>
      <protection locked="0"/>
    </xf>
    <xf numFmtId="0" fontId="102" fillId="0" borderId="0" xfId="0" applyFont="1" applyBorder="1" applyAlignment="1" applyProtection="1">
      <alignment horizontal="center" vertical="center" wrapText="1"/>
      <protection locked="0"/>
    </xf>
    <xf numFmtId="9" fontId="103" fillId="24" borderId="0" xfId="65" applyFont="1" applyFill="1" applyAlignment="1" applyProtection="1">
      <alignment horizontal="center" vertical="center" wrapText="1"/>
      <protection locked="0"/>
    </xf>
    <xf numFmtId="9" fontId="101" fillId="0" borderId="0" xfId="0" applyNumberFormat="1" applyFont="1" applyAlignment="1" applyProtection="1">
      <alignment horizontal="center" vertical="center" wrapText="1"/>
      <protection locked="0"/>
    </xf>
    <xf numFmtId="0" fontId="36" fillId="63" borderId="63" xfId="60" applyFont="1" applyFill="1" applyBorder="1" applyAlignment="1" applyProtection="1">
      <alignment horizontal="center" vertical="center" wrapText="1"/>
      <protection hidden="1" locked="0"/>
    </xf>
    <xf numFmtId="0" fontId="36" fillId="63" borderId="62" xfId="45" applyFont="1" applyFill="1" applyBorder="1" applyAlignment="1" applyProtection="1">
      <alignment horizontal="center" vertical="center" wrapText="1"/>
      <protection locked="0"/>
    </xf>
    <xf numFmtId="0" fontId="34" fillId="63" borderId="12" xfId="45" applyFont="1" applyFill="1" applyBorder="1" applyAlignment="1" applyProtection="1">
      <alignment horizontal="center" vertical="center" wrapText="1"/>
      <protection locked="0"/>
    </xf>
    <xf numFmtId="0" fontId="26" fillId="21" borderId="64" xfId="60" applyFont="1" applyFill="1" applyBorder="1" applyAlignment="1" applyProtection="1">
      <alignment horizontal="center" vertical="center" wrapText="1"/>
      <protection hidden="1"/>
    </xf>
    <xf numFmtId="49" fontId="26" fillId="21" borderId="64" xfId="60" applyNumberFormat="1" applyFont="1" applyFill="1" applyBorder="1" applyAlignment="1" applyProtection="1">
      <alignment horizontal="center" vertical="center" wrapText="1"/>
      <protection hidden="1"/>
    </xf>
    <xf numFmtId="9" fontId="15" fillId="21" borderId="12" xfId="0" applyNumberFormat="1" applyFont="1" applyFill="1" applyBorder="1" applyAlignment="1" applyProtection="1">
      <alignment horizontal="center" vertical="center" wrapText="1"/>
      <protection hidden="1"/>
    </xf>
    <xf numFmtId="9" fontId="15" fillId="21" borderId="12" xfId="65" applyFont="1" applyFill="1" applyBorder="1" applyAlignment="1" applyProtection="1">
      <alignment horizontal="center" vertical="center" wrapText="1"/>
      <protection hidden="1"/>
    </xf>
    <xf numFmtId="49" fontId="15" fillId="21" borderId="12" xfId="0" applyNumberFormat="1" applyFont="1" applyFill="1" applyBorder="1" applyAlignment="1" applyProtection="1">
      <alignment horizontal="center" vertical="center" wrapText="1"/>
      <protection locked="0"/>
    </xf>
    <xf numFmtId="175" fontId="15" fillId="21" borderId="12" xfId="48" applyNumberFormat="1" applyFont="1" applyFill="1" applyBorder="1" applyAlignment="1" applyProtection="1">
      <alignment horizontal="center" vertical="center" wrapText="1"/>
      <protection hidden="1"/>
    </xf>
    <xf numFmtId="0" fontId="15" fillId="21" borderId="12" xfId="48" applyNumberFormat="1" applyFont="1" applyFill="1" applyBorder="1" applyAlignment="1" applyProtection="1">
      <alignment horizontal="center" vertical="center" wrapText="1"/>
      <protection hidden="1"/>
    </xf>
    <xf numFmtId="0" fontId="15" fillId="21" borderId="12" xfId="0" applyFont="1" applyFill="1" applyBorder="1" applyAlignment="1" applyProtection="1">
      <alignment horizontal="center" vertical="center" wrapText="1"/>
      <protection hidden="1"/>
    </xf>
    <xf numFmtId="9" fontId="16" fillId="21" borderId="63" xfId="65" applyFont="1" applyFill="1" applyBorder="1" applyAlignment="1">
      <alignment horizontal="center" vertical="center" wrapText="1"/>
    </xf>
    <xf numFmtId="44" fontId="15" fillId="21" borderId="12" xfId="55" applyFont="1" applyFill="1" applyBorder="1" applyAlignment="1" applyProtection="1">
      <alignment horizontal="center" vertical="center" wrapText="1"/>
      <protection locked="0"/>
    </xf>
    <xf numFmtId="0" fontId="16" fillId="21" borderId="63" xfId="0" applyFont="1" applyFill="1" applyBorder="1" applyAlignment="1">
      <alignment horizontal="center" vertical="center" wrapText="1"/>
    </xf>
    <xf numFmtId="0" fontId="16" fillId="21" borderId="63" xfId="65" applyNumberFormat="1" applyFont="1" applyFill="1" applyBorder="1" applyAlignment="1">
      <alignment horizontal="center" vertical="center" wrapText="1"/>
    </xf>
    <xf numFmtId="0" fontId="19" fillId="21" borderId="63" xfId="0" applyFont="1" applyFill="1" applyBorder="1" applyAlignment="1">
      <alignment horizontal="center" vertical="center" wrapText="1"/>
    </xf>
    <xf numFmtId="43" fontId="15" fillId="21" borderId="12" xfId="48" applyFont="1" applyFill="1" applyBorder="1" applyAlignment="1">
      <alignment horizontal="center" vertical="center" wrapText="1"/>
    </xf>
    <xf numFmtId="9" fontId="15" fillId="21" borderId="12" xfId="48" applyNumberFormat="1" applyFont="1" applyFill="1" applyBorder="1" applyAlignment="1">
      <alignment horizontal="center" vertical="center" wrapText="1"/>
    </xf>
    <xf numFmtId="0" fontId="26" fillId="11" borderId="63" xfId="60" applyFont="1" applyFill="1" applyBorder="1" applyAlignment="1" applyProtection="1">
      <alignment horizontal="center" vertical="center" wrapText="1"/>
      <protection hidden="1"/>
    </xf>
    <xf numFmtId="0" fontId="26" fillId="18" borderId="63" xfId="60" applyFont="1" applyFill="1" applyBorder="1" applyAlignment="1" applyProtection="1">
      <alignment horizontal="center" vertical="center" wrapText="1"/>
      <protection hidden="1"/>
    </xf>
    <xf numFmtId="0" fontId="104" fillId="10" borderId="12" xfId="0" applyFont="1" applyFill="1" applyBorder="1" applyAlignment="1">
      <alignment horizontal="center" vertical="center" wrapText="1"/>
    </xf>
    <xf numFmtId="9" fontId="104" fillId="10" borderId="12" xfId="65" applyFont="1" applyFill="1" applyBorder="1" applyAlignment="1">
      <alignment horizontal="center" vertical="center" wrapText="1"/>
    </xf>
    <xf numFmtId="9" fontId="104" fillId="10" borderId="12" xfId="0" applyNumberFormat="1" applyFont="1" applyFill="1" applyBorder="1" applyAlignment="1">
      <alignment horizontal="center" vertical="center" wrapText="1"/>
    </xf>
    <xf numFmtId="49" fontId="104" fillId="10" borderId="12" xfId="0" applyNumberFormat="1" applyFont="1" applyFill="1" applyBorder="1" applyAlignment="1" applyProtection="1">
      <alignment horizontal="center" vertical="center" wrapText="1"/>
      <protection locked="0"/>
    </xf>
    <xf numFmtId="0" fontId="37" fillId="63" borderId="64" xfId="60" applyFont="1" applyFill="1" applyBorder="1" applyAlignment="1" applyProtection="1">
      <alignment horizontal="center" vertical="center" wrapText="1"/>
      <protection hidden="1" locked="0"/>
    </xf>
    <xf numFmtId="0" fontId="34" fillId="63" borderId="143" xfId="45" applyFont="1" applyFill="1" applyBorder="1" applyAlignment="1" applyProtection="1">
      <alignment horizontal="center" vertical="center" wrapText="1"/>
      <protection locked="0"/>
    </xf>
    <xf numFmtId="0" fontId="34" fillId="63" borderId="19" xfId="45" applyFont="1" applyFill="1" applyBorder="1" applyAlignment="1" applyProtection="1">
      <alignment horizontal="center" vertical="center" wrapText="1"/>
      <protection locked="0"/>
    </xf>
    <xf numFmtId="0" fontId="37" fillId="63" borderId="12" xfId="60" applyFont="1" applyFill="1" applyBorder="1" applyAlignment="1" applyProtection="1">
      <alignment horizontal="center" vertical="center" wrapText="1"/>
      <protection hidden="1" locked="0"/>
    </xf>
    <xf numFmtId="0" fontId="34" fillId="63" borderId="12" xfId="45" applyFont="1" applyFill="1" applyBorder="1" applyAlignment="1" applyProtection="1">
      <alignment horizontal="center" vertical="center" wrapText="1"/>
      <protection locked="0"/>
    </xf>
    <xf numFmtId="0" fontId="105" fillId="44" borderId="12" xfId="0" applyFont="1" applyFill="1" applyBorder="1" applyAlignment="1" applyProtection="1">
      <alignment horizontal="center" vertical="center" wrapText="1"/>
      <protection locked="0"/>
    </xf>
    <xf numFmtId="9" fontId="105" fillId="44" borderId="12" xfId="65" applyFont="1" applyFill="1" applyBorder="1" applyAlignment="1" applyProtection="1">
      <alignment horizontal="center" vertical="center" wrapText="1"/>
      <protection locked="0"/>
    </xf>
    <xf numFmtId="0" fontId="37" fillId="63" borderId="64" xfId="60" applyFont="1" applyFill="1" applyBorder="1" applyAlignment="1" applyProtection="1">
      <alignment horizontal="center" vertical="center" wrapText="1"/>
      <protection hidden="1"/>
    </xf>
    <xf numFmtId="0" fontId="34" fillId="63" borderId="143" xfId="45" applyFont="1" applyFill="1" applyBorder="1" applyAlignment="1" applyProtection="1">
      <alignment horizontal="center" vertical="center" wrapText="1"/>
      <protection locked="0"/>
    </xf>
    <xf numFmtId="0" fontId="34" fillId="63" borderId="19" xfId="45" applyFont="1" applyFill="1" applyBorder="1" applyAlignment="1" applyProtection="1">
      <alignment horizontal="center" vertical="center" wrapText="1"/>
      <protection locked="0"/>
    </xf>
    <xf numFmtId="9" fontId="53" fillId="63" borderId="12" xfId="45" applyNumberFormat="1" applyFont="1" applyFill="1" applyBorder="1" applyAlignment="1">
      <alignment horizontal="center" vertical="center" wrapText="1"/>
      <protection/>
    </xf>
    <xf numFmtId="0" fontId="10" fillId="17" borderId="93" xfId="0" applyFont="1" applyFill="1" applyBorder="1" applyAlignment="1">
      <alignment horizontal="center" vertical="center" wrapText="1"/>
    </xf>
    <xf numFmtId="0" fontId="71" fillId="63" borderId="19" xfId="45" applyFont="1" applyFill="1" applyBorder="1" applyAlignment="1" applyProtection="1">
      <alignment horizontal="center" vertical="center" wrapText="1"/>
      <protection locked="0"/>
    </xf>
    <xf numFmtId="0" fontId="10" fillId="36" borderId="93" xfId="61" applyFont="1" applyFill="1" applyBorder="1" applyAlignment="1" applyProtection="1">
      <alignment horizontal="center" vertical="center" wrapText="1"/>
      <protection hidden="1"/>
    </xf>
    <xf numFmtId="0" fontId="71" fillId="65" borderId="12" xfId="61" applyFont="1" applyFill="1" applyBorder="1" applyAlignment="1" applyProtection="1">
      <alignment horizontal="center" vertical="center" wrapText="1"/>
      <protection hidden="1"/>
    </xf>
    <xf numFmtId="0" fontId="71" fillId="21" borderId="12" xfId="45" applyFont="1" applyFill="1" applyBorder="1" applyAlignment="1">
      <alignment horizontal="justify" vertical="center" wrapText="1"/>
      <protection/>
    </xf>
    <xf numFmtId="0" fontId="71" fillId="65" borderId="19" xfId="61" applyFont="1" applyFill="1" applyBorder="1" applyAlignment="1" applyProtection="1">
      <alignment horizontal="center" vertical="center" wrapText="1"/>
      <protection hidden="1"/>
    </xf>
    <xf numFmtId="9" fontId="53" fillId="37" borderId="12" xfId="65" applyFont="1" applyFill="1" applyBorder="1" applyAlignment="1">
      <alignment horizontal="center" vertical="center" wrapText="1"/>
    </xf>
    <xf numFmtId="9" fontId="53" fillId="21" borderId="12" xfId="65" applyFont="1" applyFill="1" applyBorder="1" applyAlignment="1">
      <alignment horizontal="center" vertical="center" wrapText="1"/>
    </xf>
    <xf numFmtId="9" fontId="71" fillId="65" borderId="19" xfId="61" applyNumberFormat="1" applyFont="1" applyFill="1" applyBorder="1" applyAlignment="1" applyProtection="1">
      <alignment horizontal="center" vertical="center" wrapText="1"/>
      <protection hidden="1"/>
    </xf>
    <xf numFmtId="0" fontId="48" fillId="21" borderId="12" xfId="45" applyFont="1" applyFill="1" applyBorder="1" applyAlignment="1">
      <alignment horizontal="center" vertical="center"/>
      <protection/>
    </xf>
    <xf numFmtId="0" fontId="48" fillId="21" borderId="19" xfId="45" applyFont="1" applyFill="1" applyBorder="1" applyAlignment="1">
      <alignment horizontal="center" vertical="center"/>
      <protection/>
    </xf>
    <xf numFmtId="0" fontId="48" fillId="21" borderId="49" xfId="45" applyFont="1" applyFill="1" applyBorder="1" applyAlignment="1">
      <alignment horizontal="center" vertical="center"/>
      <protection/>
    </xf>
    <xf numFmtId="9" fontId="53" fillId="63" borderId="12" xfId="65" applyFont="1" applyFill="1" applyBorder="1" applyAlignment="1" applyProtection="1">
      <alignment horizontal="center" vertical="center" wrapText="1"/>
      <protection hidden="1"/>
    </xf>
    <xf numFmtId="0" fontId="53" fillId="63" borderId="12" xfId="60" applyFont="1" applyFill="1" applyBorder="1" applyAlignment="1" applyProtection="1">
      <alignment horizontal="center" vertical="center" wrapText="1"/>
      <protection hidden="1"/>
    </xf>
    <xf numFmtId="0" fontId="34" fillId="63" borderId="12" xfId="60" applyFont="1" applyFill="1" applyBorder="1" applyAlignment="1" applyProtection="1">
      <alignment horizontal="center" vertical="center" wrapText="1"/>
      <protection hidden="1"/>
    </xf>
    <xf numFmtId="9" fontId="106" fillId="17" borderId="12" xfId="65" applyFont="1" applyFill="1" applyBorder="1" applyAlignment="1">
      <alignment horizontal="center" vertical="center"/>
    </xf>
    <xf numFmtId="0" fontId="85" fillId="17" borderId="97" xfId="0" applyFont="1" applyFill="1" applyBorder="1" applyAlignment="1">
      <alignment/>
    </xf>
    <xf numFmtId="0" fontId="53" fillId="21" borderId="12" xfId="45" applyFont="1" applyFill="1" applyBorder="1" applyAlignment="1">
      <alignment horizontal="justify" vertical="center" wrapText="1"/>
      <protection/>
    </xf>
    <xf numFmtId="0" fontId="10" fillId="37" borderId="93" xfId="45" applyFont="1" applyFill="1" applyBorder="1" applyAlignment="1">
      <alignment horizontal="center" vertical="center" wrapText="1"/>
      <protection/>
    </xf>
    <xf numFmtId="9" fontId="107" fillId="36" borderId="12" xfId="65" applyFont="1" applyFill="1" applyBorder="1" applyAlignment="1" applyProtection="1">
      <alignment horizontal="center" vertical="center" wrapText="1"/>
      <protection hidden="1"/>
    </xf>
    <xf numFmtId="9" fontId="108" fillId="17" borderId="12" xfId="65" applyFont="1" applyFill="1" applyBorder="1" applyAlignment="1">
      <alignment horizontal="center"/>
    </xf>
    <xf numFmtId="0" fontId="106" fillId="17" borderId="12" xfId="0" applyFont="1" applyFill="1" applyBorder="1" applyAlignment="1">
      <alignment horizontal="center" vertical="center"/>
    </xf>
    <xf numFmtId="0" fontId="37" fillId="21" borderId="64" xfId="60" applyFont="1" applyFill="1" applyBorder="1" applyAlignment="1" applyProtection="1">
      <alignment horizontal="center" vertical="center" wrapText="1"/>
      <protection hidden="1"/>
    </xf>
    <xf numFmtId="9" fontId="72" fillId="10" borderId="12" xfId="65" applyNumberFormat="1" applyFont="1" applyFill="1" applyBorder="1" applyAlignment="1">
      <alignment horizontal="center" vertical="center" wrapText="1"/>
    </xf>
    <xf numFmtId="1" fontId="71" fillId="21" borderId="12" xfId="0" applyNumberFormat="1" applyFont="1" applyFill="1" applyBorder="1" applyAlignment="1">
      <alignment horizontal="center" vertical="center" wrapText="1"/>
    </xf>
    <xf numFmtId="9" fontId="71" fillId="21" borderId="12" xfId="0" applyNumberFormat="1" applyFont="1" applyFill="1" applyBorder="1" applyAlignment="1">
      <alignment horizontal="center" vertical="center" wrapText="1"/>
    </xf>
    <xf numFmtId="0" fontId="71" fillId="21" borderId="12" xfId="0" applyNumberFormat="1" applyFont="1" applyFill="1" applyBorder="1" applyAlignment="1">
      <alignment horizontal="center" vertical="center" wrapText="1"/>
    </xf>
    <xf numFmtId="171" fontId="71" fillId="21" borderId="12" xfId="55" applyNumberFormat="1" applyFont="1" applyFill="1" applyBorder="1" applyAlignment="1">
      <alignment horizontal="center" vertical="center" wrapText="1"/>
    </xf>
    <xf numFmtId="44" fontId="71" fillId="21" borderId="12" xfId="55" applyFont="1" applyFill="1" applyBorder="1" applyAlignment="1">
      <alignment horizontal="center" vertical="center" wrapText="1"/>
    </xf>
    <xf numFmtId="165" fontId="71" fillId="21" borderId="12" xfId="61" applyNumberFormat="1" applyFont="1" applyFill="1" applyBorder="1" applyAlignment="1" applyProtection="1">
      <alignment horizontal="center" vertical="center" wrapText="1"/>
      <protection hidden="1"/>
    </xf>
    <xf numFmtId="9" fontId="71" fillId="21" borderId="12" xfId="55" applyNumberFormat="1" applyFont="1" applyFill="1" applyBorder="1" applyAlignment="1" applyProtection="1">
      <alignment horizontal="center" vertical="center" wrapText="1"/>
      <protection hidden="1"/>
    </xf>
    <xf numFmtId="0" fontId="71" fillId="21" borderId="12" xfId="0" applyFont="1" applyFill="1" applyBorder="1" applyAlignment="1">
      <alignment horizontal="center" vertical="center" wrapText="1"/>
    </xf>
    <xf numFmtId="0" fontId="71" fillId="21" borderId="132" xfId="0" applyFont="1" applyFill="1" applyBorder="1" applyAlignment="1">
      <alignment horizontal="justify" vertical="center" wrapText="1"/>
    </xf>
    <xf numFmtId="175" fontId="71" fillId="21" borderId="132" xfId="48" applyNumberFormat="1" applyFont="1" applyFill="1" applyBorder="1" applyAlignment="1">
      <alignment horizontal="center" vertical="center" wrapText="1"/>
    </xf>
    <xf numFmtId="0" fontId="71" fillId="21" borderId="134" xfId="0" applyFont="1" applyFill="1" applyBorder="1" applyAlignment="1">
      <alignment horizontal="center" vertical="center" wrapText="1"/>
    </xf>
    <xf numFmtId="0" fontId="71" fillId="21" borderId="12" xfId="0" applyFont="1" applyFill="1" applyBorder="1" applyAlignment="1">
      <alignment horizontal="justify" vertical="center" wrapText="1"/>
    </xf>
    <xf numFmtId="1" fontId="71" fillId="21" borderId="12" xfId="61" applyNumberFormat="1" applyFont="1" applyFill="1" applyBorder="1" applyAlignment="1" applyProtection="1">
      <alignment horizontal="justify" vertical="center" wrapText="1"/>
      <protection hidden="1"/>
    </xf>
    <xf numFmtId="167" fontId="71" fillId="21" borderId="12" xfId="55" applyNumberFormat="1" applyFont="1" applyFill="1" applyBorder="1" applyAlignment="1" applyProtection="1">
      <alignment horizontal="center" vertical="center" wrapText="1"/>
      <protection hidden="1"/>
    </xf>
    <xf numFmtId="0" fontId="71" fillId="21" borderId="17" xfId="0" applyFont="1" applyFill="1" applyBorder="1" applyAlignment="1">
      <alignment horizontal="center" vertical="center" wrapText="1"/>
    </xf>
    <xf numFmtId="0" fontId="71" fillId="21" borderId="235" xfId="0" applyFont="1" applyFill="1" applyBorder="1" applyAlignment="1">
      <alignment horizontal="center" vertical="center" wrapText="1"/>
    </xf>
    <xf numFmtId="0" fontId="71" fillId="21" borderId="12" xfId="0" applyFont="1" applyFill="1" applyBorder="1" applyAlignment="1">
      <alignment horizontal="left" vertical="center" wrapText="1"/>
    </xf>
    <xf numFmtId="0" fontId="53" fillId="21" borderId="12" xfId="0" applyFont="1" applyFill="1" applyBorder="1" applyAlignment="1">
      <alignment horizontal="center" vertical="center" wrapText="1"/>
    </xf>
    <xf numFmtId="0" fontId="53" fillId="21" borderId="12" xfId="0" applyFont="1" applyFill="1" applyBorder="1" applyAlignment="1">
      <alignment horizontal="center" vertical="center"/>
    </xf>
    <xf numFmtId="175" fontId="71" fillId="21" borderId="129" xfId="48" applyNumberFormat="1" applyFont="1" applyFill="1" applyBorder="1" applyAlignment="1">
      <alignment horizontal="center" vertical="center" wrapText="1"/>
    </xf>
    <xf numFmtId="1" fontId="71" fillId="21" borderId="12" xfId="61" applyNumberFormat="1" applyFont="1" applyFill="1" applyBorder="1" applyAlignment="1" applyProtection="1">
      <alignment horizontal="center" vertical="center" wrapText="1"/>
      <protection hidden="1"/>
    </xf>
    <xf numFmtId="0" fontId="84" fillId="17" borderId="12" xfId="0" applyFont="1" applyFill="1" applyBorder="1" applyAlignment="1">
      <alignment horizontal="center" vertical="center" wrapText="1"/>
    </xf>
    <xf numFmtId="9" fontId="84" fillId="17" borderId="12" xfId="65" applyFont="1" applyFill="1" applyBorder="1" applyAlignment="1">
      <alignment horizontal="center" vertical="center" wrapText="1"/>
    </xf>
    <xf numFmtId="9" fontId="84" fillId="17" borderId="12" xfId="0" applyNumberFormat="1" applyFont="1" applyFill="1" applyBorder="1" applyAlignment="1">
      <alignment horizontal="center" vertical="center" wrapText="1"/>
    </xf>
    <xf numFmtId="0" fontId="6" fillId="18" borderId="12" xfId="0" applyFont="1" applyFill="1" applyBorder="1" applyAlignment="1">
      <alignment horizontal="center" vertical="center" wrapText="1"/>
    </xf>
    <xf numFmtId="9" fontId="6" fillId="18" borderId="12" xfId="65" applyFont="1" applyFill="1" applyBorder="1" applyAlignment="1">
      <alignment horizontal="center" vertical="center" wrapText="1"/>
    </xf>
    <xf numFmtId="9" fontId="6" fillId="18" borderId="12" xfId="0" applyNumberFormat="1" applyFont="1" applyFill="1" applyBorder="1" applyAlignment="1">
      <alignment horizontal="center" vertical="center" wrapText="1"/>
    </xf>
    <xf numFmtId="0" fontId="107" fillId="10" borderId="12" xfId="61" applyFont="1" applyFill="1" applyBorder="1" applyAlignment="1" applyProtection="1">
      <alignment horizontal="center" vertical="center" wrapText="1"/>
      <protection hidden="1"/>
    </xf>
    <xf numFmtId="9" fontId="107" fillId="10" borderId="12" xfId="65" applyFont="1" applyFill="1" applyBorder="1" applyAlignment="1" applyProtection="1">
      <alignment horizontal="center" vertical="center" wrapText="1"/>
      <protection hidden="1"/>
    </xf>
    <xf numFmtId="0" fontId="31" fillId="21" borderId="56" xfId="0" applyFont="1" applyFill="1" applyBorder="1" applyAlignment="1">
      <alignment horizontal="center" vertical="center" wrapText="1"/>
    </xf>
    <xf numFmtId="9" fontId="31" fillId="21" borderId="47" xfId="65" applyFont="1" applyFill="1" applyBorder="1" applyAlignment="1">
      <alignment horizontal="center" vertical="center" wrapText="1"/>
    </xf>
    <xf numFmtId="0" fontId="31" fillId="21" borderId="47" xfId="0" applyFont="1" applyFill="1" applyBorder="1" applyAlignment="1">
      <alignment horizontal="center" vertical="center" wrapText="1"/>
    </xf>
    <xf numFmtId="0" fontId="31" fillId="21" borderId="100" xfId="0" applyFont="1" applyFill="1" applyBorder="1" applyAlignment="1">
      <alignment horizontal="center" vertical="center" wrapText="1"/>
    </xf>
    <xf numFmtId="0" fontId="31" fillId="21" borderId="12" xfId="0" applyFont="1" applyFill="1" applyBorder="1" applyAlignment="1">
      <alignment horizontal="center" vertical="center" wrapText="1"/>
    </xf>
    <xf numFmtId="0" fontId="47" fillId="21" borderId="12" xfId="0" applyFont="1" applyFill="1" applyBorder="1" applyAlignment="1">
      <alignment horizontal="center" vertical="center"/>
    </xf>
    <xf numFmtId="0" fontId="37" fillId="21" borderId="64" xfId="60" applyFont="1" applyFill="1" applyBorder="1" applyAlignment="1" applyProtection="1">
      <alignment horizontal="center" vertical="center" wrapText="1"/>
      <protection hidden="1"/>
    </xf>
    <xf numFmtId="0" fontId="53" fillId="21" borderId="12" xfId="0" applyFont="1" applyFill="1" applyBorder="1" applyAlignment="1">
      <alignment horizontal="center" vertical="center"/>
    </xf>
    <xf numFmtId="9" fontId="47" fillId="21" borderId="12" xfId="65" applyFont="1" applyFill="1" applyBorder="1" applyAlignment="1">
      <alignment horizontal="center" vertical="center"/>
    </xf>
    <xf numFmtId="9" fontId="53" fillId="21" borderId="12" xfId="65" applyFont="1" applyFill="1" applyBorder="1" applyAlignment="1">
      <alignment horizontal="center" vertical="center"/>
    </xf>
    <xf numFmtId="9" fontId="53" fillId="21" borderId="12" xfId="0" applyNumberFormat="1" applyFont="1" applyFill="1" applyBorder="1" applyAlignment="1">
      <alignment horizontal="center" vertical="center"/>
    </xf>
    <xf numFmtId="9" fontId="71" fillId="63" borderId="232" xfId="65" applyFont="1" applyFill="1" applyBorder="1" applyAlignment="1" applyProtection="1">
      <alignment horizontal="center" vertical="center" wrapText="1"/>
      <protection locked="0"/>
    </xf>
    <xf numFmtId="0" fontId="37" fillId="63" borderId="64" xfId="60" applyFont="1" applyFill="1" applyBorder="1" applyAlignment="1" applyProtection="1">
      <alignment horizontal="center" vertical="center" wrapText="1"/>
      <protection hidden="1" locked="0"/>
    </xf>
    <xf numFmtId="0" fontId="37" fillId="63" borderId="85" xfId="60" applyFont="1" applyFill="1" applyBorder="1" applyAlignment="1" applyProtection="1">
      <alignment horizontal="center" vertical="center" wrapText="1"/>
      <protection hidden="1" locked="0"/>
    </xf>
    <xf numFmtId="9" fontId="53" fillId="21" borderId="50" xfId="45" applyNumberFormat="1" applyFont="1" applyFill="1" applyBorder="1" applyAlignment="1">
      <alignment horizontal="center" vertical="center"/>
      <protection/>
    </xf>
    <xf numFmtId="9" fontId="53" fillId="17" borderId="44" xfId="0" applyNumberFormat="1" applyFont="1" applyFill="1" applyBorder="1" applyAlignment="1">
      <alignment horizontal="center" vertical="center" wrapText="1"/>
    </xf>
    <xf numFmtId="9" fontId="53" fillId="63" borderId="12" xfId="65" applyFont="1" applyFill="1" applyBorder="1" applyAlignment="1">
      <alignment horizontal="center" vertical="center" wrapText="1"/>
    </xf>
    <xf numFmtId="9" fontId="53" fillId="21" borderId="19" xfId="65" applyFont="1" applyFill="1" applyBorder="1" applyAlignment="1">
      <alignment horizontal="center" vertical="center"/>
    </xf>
    <xf numFmtId="0" fontId="51" fillId="63" borderId="64" xfId="60" applyFont="1" applyFill="1" applyBorder="1" applyAlignment="1" applyProtection="1">
      <alignment horizontal="center" vertical="center" wrapText="1"/>
      <protection hidden="1"/>
    </xf>
    <xf numFmtId="0" fontId="51" fillId="21" borderId="64" xfId="60" applyFont="1" applyFill="1" applyBorder="1" applyAlignment="1" applyProtection="1">
      <alignment horizontal="center" vertical="center" wrapText="1"/>
      <protection hidden="1"/>
    </xf>
    <xf numFmtId="0" fontId="101" fillId="10" borderId="12" xfId="0" applyFont="1" applyFill="1" applyBorder="1" applyAlignment="1">
      <alignment horizontal="center" vertical="center" wrapText="1"/>
    </xf>
    <xf numFmtId="9" fontId="101" fillId="10" borderId="12" xfId="65" applyFont="1" applyFill="1" applyBorder="1" applyAlignment="1">
      <alignment horizontal="center" vertical="center" wrapText="1"/>
    </xf>
    <xf numFmtId="0" fontId="107" fillId="10" borderId="12" xfId="0" applyFont="1" applyFill="1" applyBorder="1" applyAlignment="1">
      <alignment horizontal="center" vertical="center" wrapText="1"/>
    </xf>
    <xf numFmtId="9" fontId="107" fillId="10" borderId="12" xfId="65" applyFont="1" applyFill="1" applyBorder="1" applyAlignment="1">
      <alignment horizontal="center" vertical="center" wrapText="1"/>
    </xf>
    <xf numFmtId="9" fontId="39" fillId="24" borderId="25" xfId="60" applyNumberFormat="1" applyFont="1" applyFill="1" applyBorder="1" applyAlignment="1" applyProtection="1">
      <alignment horizontal="center" vertical="center" wrapText="1"/>
      <protection hidden="1"/>
    </xf>
    <xf numFmtId="0" fontId="25" fillId="21" borderId="64" xfId="60" applyFont="1" applyFill="1" applyBorder="1" applyAlignment="1" applyProtection="1">
      <alignment horizontal="center" vertical="center" wrapText="1"/>
      <protection hidden="1"/>
    </xf>
    <xf numFmtId="49" fontId="25" fillId="21" borderId="64" xfId="60" applyNumberFormat="1" applyFont="1" applyFill="1" applyBorder="1" applyAlignment="1" applyProtection="1">
      <alignment horizontal="center" vertical="center" wrapText="1"/>
      <protection hidden="1"/>
    </xf>
    <xf numFmtId="9" fontId="17" fillId="0" borderId="12" xfId="65" applyFont="1" applyBorder="1" applyAlignment="1">
      <alignment horizontal="center" vertical="center" wrapText="1"/>
    </xf>
    <xf numFmtId="0" fontId="64" fillId="21" borderId="12" xfId="0" applyFont="1" applyFill="1" applyBorder="1" applyAlignment="1">
      <alignment horizontal="center" vertical="center"/>
    </xf>
    <xf numFmtId="9" fontId="64" fillId="21" borderId="12" xfId="0" applyNumberFormat="1" applyFont="1" applyFill="1" applyBorder="1" applyAlignment="1">
      <alignment horizontal="center" vertical="center" wrapText="1"/>
    </xf>
    <xf numFmtId="0" fontId="64" fillId="21" borderId="12" xfId="0" applyFont="1" applyFill="1" applyBorder="1" applyAlignment="1">
      <alignment horizontal="center" vertical="center" wrapText="1"/>
    </xf>
    <xf numFmtId="0" fontId="64" fillId="21" borderId="12" xfId="0" applyFont="1" applyFill="1" applyBorder="1" applyAlignment="1">
      <alignment horizontal="center" vertical="center"/>
    </xf>
    <xf numFmtId="9" fontId="64" fillId="21" borderId="12" xfId="0" applyNumberFormat="1" applyFont="1" applyFill="1" applyBorder="1" applyAlignment="1">
      <alignment horizontal="center" vertical="center"/>
    </xf>
    <xf numFmtId="9" fontId="64" fillId="21" borderId="12" xfId="65" applyFont="1" applyFill="1" applyBorder="1" applyAlignment="1">
      <alignment horizontal="center" vertical="center"/>
    </xf>
    <xf numFmtId="9" fontId="11" fillId="0" borderId="12" xfId="65" applyFont="1" applyBorder="1" applyAlignment="1">
      <alignment horizontal="center" vertical="center" wrapText="1"/>
    </xf>
    <xf numFmtId="0" fontId="109" fillId="21" borderId="12" xfId="0" applyFont="1" applyFill="1" applyBorder="1" applyAlignment="1">
      <alignment horizontal="center" vertical="center"/>
    </xf>
    <xf numFmtId="0" fontId="109" fillId="21" borderId="12" xfId="0" applyFont="1" applyFill="1" applyBorder="1" applyAlignment="1">
      <alignment horizontal="center" vertical="center" wrapText="1"/>
    </xf>
    <xf numFmtId="0" fontId="109" fillId="21" borderId="12" xfId="0" applyFont="1" applyFill="1" applyBorder="1" applyAlignment="1">
      <alignment horizontal="center" vertical="center"/>
    </xf>
    <xf numFmtId="9" fontId="109" fillId="21" borderId="12" xfId="0" applyNumberFormat="1" applyFont="1" applyFill="1" applyBorder="1" applyAlignment="1">
      <alignment horizontal="center" vertical="center"/>
    </xf>
    <xf numFmtId="9" fontId="109" fillId="21" borderId="12" xfId="65" applyFont="1" applyFill="1" applyBorder="1" applyAlignment="1">
      <alignment horizontal="center" vertical="center"/>
    </xf>
    <xf numFmtId="9" fontId="40" fillId="0" borderId="57" xfId="65" applyFont="1" applyBorder="1" applyAlignment="1">
      <alignment horizontal="center" vertical="center" wrapText="1"/>
    </xf>
    <xf numFmtId="9" fontId="110" fillId="24" borderId="20" xfId="65" applyFont="1" applyFill="1" applyBorder="1" applyAlignment="1" applyProtection="1">
      <alignment horizontal="center" vertical="center"/>
      <protection hidden="1"/>
    </xf>
    <xf numFmtId="9" fontId="15" fillId="60" borderId="12" xfId="65" applyFont="1" applyFill="1" applyBorder="1" applyAlignment="1">
      <alignment horizontal="center" vertical="center" wrapText="1"/>
    </xf>
    <xf numFmtId="9" fontId="12" fillId="18" borderId="12" xfId="65" applyFont="1" applyFill="1" applyBorder="1" applyAlignment="1" applyProtection="1">
      <alignment horizontal="center" vertical="center" wrapText="1"/>
      <protection hidden="1"/>
    </xf>
    <xf numFmtId="167" fontId="6" fillId="18" borderId="12" xfId="0" applyNumberFormat="1" applyFont="1" applyFill="1" applyBorder="1" applyAlignment="1" applyProtection="1">
      <alignment horizontal="center" vertical="center" wrapText="1"/>
      <protection hidden="1"/>
    </xf>
    <xf numFmtId="9" fontId="6" fillId="18" borderId="12" xfId="65" applyFont="1" applyFill="1" applyBorder="1" applyAlignment="1" applyProtection="1">
      <alignment horizontal="center" vertical="center" wrapText="1"/>
      <protection hidden="1"/>
    </xf>
    <xf numFmtId="172" fontId="73" fillId="60" borderId="12" xfId="63" applyNumberFormat="1" applyFont="1" applyFill="1" applyBorder="1" applyAlignment="1">
      <alignment horizontal="center" vertical="center" wrapText="1"/>
      <protection/>
    </xf>
    <xf numFmtId="9" fontId="73" fillId="60" borderId="12" xfId="65" applyFont="1" applyFill="1" applyBorder="1" applyAlignment="1">
      <alignment horizontal="center" vertical="center" wrapText="1"/>
    </xf>
    <xf numFmtId="172" fontId="84" fillId="60" borderId="12" xfId="63" applyNumberFormat="1" applyFont="1" applyFill="1" applyBorder="1" applyAlignment="1">
      <alignment horizontal="center" vertical="center" wrapText="1"/>
      <protection/>
    </xf>
    <xf numFmtId="9" fontId="84" fillId="60" borderId="12" xfId="65" applyFont="1" applyFill="1" applyBorder="1" applyAlignment="1">
      <alignment horizontal="center" vertical="center" wrapText="1"/>
    </xf>
    <xf numFmtId="9" fontId="41" fillId="60" borderId="12" xfId="65" applyFont="1" applyFill="1" applyBorder="1" applyAlignment="1">
      <alignment horizontal="center" vertical="center" wrapText="1"/>
    </xf>
    <xf numFmtId="9" fontId="15" fillId="17" borderId="12" xfId="65" applyFont="1" applyFill="1" applyBorder="1" applyAlignment="1" applyProtection="1">
      <alignment horizontal="center" vertical="center" wrapText="1"/>
      <protection hidden="1"/>
    </xf>
    <xf numFmtId="3" fontId="111" fillId="44" borderId="12" xfId="0" applyNumberFormat="1" applyFont="1" applyFill="1" applyBorder="1" applyAlignment="1">
      <alignment horizontal="center" vertical="center" wrapText="1"/>
    </xf>
    <xf numFmtId="9" fontId="111" fillId="44" borderId="12" xfId="65" applyFont="1" applyFill="1" applyBorder="1" applyAlignment="1">
      <alignment horizontal="center" vertical="center" wrapText="1"/>
    </xf>
    <xf numFmtId="9" fontId="39" fillId="0" borderId="40" xfId="65" applyFont="1" applyFill="1" applyBorder="1" applyAlignment="1" applyProtection="1">
      <alignment horizontal="center" vertical="center" wrapText="1"/>
      <protection/>
    </xf>
    <xf numFmtId="0" fontId="37" fillId="63" borderId="63" xfId="60" applyFont="1" applyFill="1" applyBorder="1" applyAlignment="1" applyProtection="1">
      <alignment horizontal="center" vertical="center" wrapText="1"/>
      <protection hidden="1"/>
    </xf>
    <xf numFmtId="0" fontId="37" fillId="63" borderId="64" xfId="60" applyFont="1" applyFill="1" applyBorder="1" applyAlignment="1" applyProtection="1">
      <alignment horizontal="center" vertical="center" wrapText="1"/>
      <protection hidden="1"/>
    </xf>
    <xf numFmtId="0" fontId="53" fillId="63" borderId="12" xfId="0" applyFont="1" applyFill="1" applyBorder="1" applyAlignment="1">
      <alignment horizontal="center" vertical="center" wrapText="1"/>
    </xf>
    <xf numFmtId="0" fontId="53" fillId="63" borderId="12" xfId="0" applyFont="1" applyFill="1" applyBorder="1" applyAlignment="1">
      <alignment horizontal="center" vertical="center"/>
    </xf>
    <xf numFmtId="0" fontId="53" fillId="63" borderId="78" xfId="0" applyFont="1" applyFill="1" applyBorder="1" applyAlignment="1">
      <alignment horizontal="center" vertical="center" wrapText="1"/>
    </xf>
    <xf numFmtId="0" fontId="30" fillId="0" borderId="63" xfId="0" applyFont="1" applyBorder="1" applyAlignment="1">
      <alignment horizontal="center"/>
    </xf>
    <xf numFmtId="0" fontId="31" fillId="0" borderId="85" xfId="63" applyFont="1" applyBorder="1" applyAlignment="1">
      <alignment horizontal="center" vertical="center"/>
      <protection/>
    </xf>
    <xf numFmtId="0" fontId="31" fillId="0" borderId="84" xfId="63" applyFont="1" applyBorder="1" applyAlignment="1">
      <alignment horizontal="center" vertical="center"/>
      <protection/>
    </xf>
    <xf numFmtId="0" fontId="31" fillId="0" borderId="14" xfId="63" applyFont="1" applyBorder="1" applyAlignment="1">
      <alignment horizontal="center" vertical="center"/>
      <protection/>
    </xf>
    <xf numFmtId="0" fontId="31" fillId="0" borderId="15" xfId="63" applyFont="1" applyBorder="1" applyAlignment="1">
      <alignment horizontal="center" vertical="center"/>
      <protection/>
    </xf>
    <xf numFmtId="0" fontId="33" fillId="46" borderId="113" xfId="45" applyFont="1" applyFill="1" applyBorder="1" applyAlignment="1">
      <alignment horizontal="center" vertical="center" wrapText="1"/>
      <protection/>
    </xf>
    <xf numFmtId="0" fontId="33" fillId="46" borderId="219" xfId="45" applyFont="1" applyFill="1" applyBorder="1" applyAlignment="1">
      <alignment horizontal="center" vertical="center" wrapText="1"/>
      <protection/>
    </xf>
    <xf numFmtId="0" fontId="33" fillId="46" borderId="236" xfId="45" applyFont="1" applyFill="1" applyBorder="1" applyAlignment="1">
      <alignment horizontal="center" vertical="center" wrapText="1"/>
      <protection/>
    </xf>
    <xf numFmtId="170" fontId="33" fillId="65" borderId="85" xfId="45" applyNumberFormat="1" applyFont="1" applyFill="1" applyBorder="1" applyAlignment="1">
      <alignment horizontal="center" vertical="center" wrapText="1"/>
      <protection/>
    </xf>
    <xf numFmtId="170" fontId="33" fillId="65" borderId="84" xfId="45" applyNumberFormat="1" applyFont="1" applyFill="1" applyBorder="1" applyAlignment="1">
      <alignment horizontal="center" vertical="center" wrapText="1"/>
      <protection/>
    </xf>
    <xf numFmtId="170" fontId="33" fillId="65" borderId="75" xfId="45" applyNumberFormat="1" applyFont="1" applyFill="1" applyBorder="1" applyAlignment="1">
      <alignment horizontal="center" vertical="center" wrapText="1"/>
      <protection/>
    </xf>
    <xf numFmtId="170" fontId="33" fillId="65" borderId="10" xfId="45" applyNumberFormat="1" applyFont="1" applyFill="1" applyBorder="1" applyAlignment="1">
      <alignment horizontal="center" vertical="center" wrapText="1"/>
      <protection/>
    </xf>
    <xf numFmtId="170" fontId="33" fillId="65" borderId="0" xfId="45" applyNumberFormat="1" applyFont="1" applyFill="1" applyBorder="1" applyAlignment="1">
      <alignment horizontal="center" vertical="center" wrapText="1"/>
      <protection/>
    </xf>
    <xf numFmtId="170" fontId="33" fillId="65" borderId="11" xfId="45" applyNumberFormat="1" applyFont="1" applyFill="1" applyBorder="1" applyAlignment="1">
      <alignment horizontal="center" vertical="center" wrapText="1"/>
      <protection/>
    </xf>
    <xf numFmtId="170" fontId="33" fillId="65" borderId="14" xfId="45" applyNumberFormat="1" applyFont="1" applyFill="1" applyBorder="1" applyAlignment="1">
      <alignment horizontal="center" vertical="center" wrapText="1"/>
      <protection/>
    </xf>
    <xf numFmtId="170" fontId="33" fillId="65" borderId="15" xfId="45" applyNumberFormat="1" applyFont="1" applyFill="1" applyBorder="1" applyAlignment="1">
      <alignment horizontal="center" vertical="center" wrapText="1"/>
      <protection/>
    </xf>
    <xf numFmtId="170" fontId="33" fillId="65" borderId="16" xfId="45" applyNumberFormat="1" applyFont="1" applyFill="1" applyBorder="1" applyAlignment="1">
      <alignment horizontal="center" vertical="center" wrapText="1"/>
      <protection/>
    </xf>
    <xf numFmtId="0" fontId="34" fillId="46" borderId="219" xfId="45" applyFont="1" applyFill="1" applyBorder="1" applyAlignment="1">
      <alignment horizontal="center" vertical="center" wrapText="1"/>
      <protection/>
    </xf>
    <xf numFmtId="0" fontId="34" fillId="46" borderId="236" xfId="45" applyFont="1" applyFill="1" applyBorder="1" applyAlignment="1">
      <alignment horizontal="center" vertical="center" wrapText="1"/>
      <protection/>
    </xf>
    <xf numFmtId="0" fontId="34" fillId="46" borderId="174" xfId="45" applyFont="1" applyFill="1" applyBorder="1" applyAlignment="1">
      <alignment horizontal="center" vertical="center" wrapText="1"/>
      <protection/>
    </xf>
    <xf numFmtId="0" fontId="34" fillId="46" borderId="182" xfId="45" applyFont="1" applyFill="1" applyBorder="1" applyAlignment="1">
      <alignment horizontal="center" vertical="center" wrapText="1"/>
      <protection/>
    </xf>
    <xf numFmtId="0" fontId="41" fillId="47" borderId="114" xfId="45" applyFont="1" applyFill="1" applyBorder="1" applyAlignment="1">
      <alignment horizontal="center" vertical="center" wrapText="1"/>
      <protection/>
    </xf>
    <xf numFmtId="0" fontId="35" fillId="47" borderId="114" xfId="45" applyFont="1" applyFill="1" applyBorder="1" applyAlignment="1">
      <alignment horizontal="center" vertical="center" wrapText="1"/>
      <protection/>
    </xf>
    <xf numFmtId="0" fontId="32" fillId="47" borderId="114" xfId="45" applyFont="1" applyFill="1" applyBorder="1" applyAlignment="1">
      <alignment horizontal="center" vertical="center" wrapText="1"/>
      <protection/>
    </xf>
    <xf numFmtId="0" fontId="32" fillId="47" borderId="44" xfId="45" applyFont="1" applyFill="1" applyBorder="1" applyAlignment="1">
      <alignment horizontal="center" vertical="center" wrapText="1"/>
      <protection/>
    </xf>
    <xf numFmtId="0" fontId="32" fillId="47" borderId="45" xfId="45" applyFont="1" applyFill="1" applyBorder="1" applyAlignment="1">
      <alignment horizontal="center" vertical="center" wrapText="1"/>
      <protection/>
    </xf>
    <xf numFmtId="0" fontId="32" fillId="47" borderId="65" xfId="45" applyFont="1" applyFill="1" applyBorder="1" applyAlignment="1">
      <alignment horizontal="center" vertical="center" wrapText="1"/>
      <protection/>
    </xf>
    <xf numFmtId="0" fontId="35" fillId="70" borderId="114" xfId="45" applyFont="1" applyFill="1" applyBorder="1" applyAlignment="1">
      <alignment horizontal="center" vertical="center" wrapText="1"/>
      <protection/>
    </xf>
    <xf numFmtId="0" fontId="32" fillId="70" borderId="114" xfId="45" applyFont="1" applyFill="1" applyBorder="1" applyAlignment="1">
      <alignment horizontal="center" vertical="center" wrapText="1"/>
      <protection/>
    </xf>
    <xf numFmtId="0" fontId="38" fillId="32" borderId="113" xfId="61" applyFont="1" applyFill="1" applyBorder="1" applyAlignment="1" applyProtection="1">
      <alignment horizontal="center" vertical="center" wrapText="1"/>
      <protection hidden="1"/>
    </xf>
    <xf numFmtId="0" fontId="38" fillId="33" borderId="114" xfId="45" applyFont="1" applyFill="1" applyBorder="1" applyAlignment="1">
      <alignment horizontal="center" vertical="center" wrapText="1"/>
      <protection/>
    </xf>
    <xf numFmtId="0" fontId="71" fillId="21" borderId="12" xfId="45" applyFont="1" applyFill="1" applyBorder="1" applyAlignment="1">
      <alignment horizontal="center" vertical="center" wrapText="1"/>
      <protection/>
    </xf>
    <xf numFmtId="0" fontId="38" fillId="33" borderId="167" xfId="45" applyFont="1" applyFill="1" applyBorder="1" applyAlignment="1">
      <alignment horizontal="center" vertical="center" wrapText="1"/>
      <protection/>
    </xf>
    <xf numFmtId="0" fontId="41" fillId="17" borderId="114" xfId="45" applyFont="1" applyFill="1" applyBorder="1" applyAlignment="1">
      <alignment horizontal="center" vertical="center" wrapText="1"/>
      <protection/>
    </xf>
    <xf numFmtId="0" fontId="38" fillId="32" borderId="219" xfId="61" applyFont="1" applyFill="1" applyBorder="1" applyAlignment="1" applyProtection="1">
      <alignment horizontal="center" vertical="center" wrapText="1"/>
      <protection hidden="1"/>
    </xf>
    <xf numFmtId="0" fontId="36" fillId="46" borderId="199" xfId="45" applyFont="1" applyFill="1" applyBorder="1" applyAlignment="1">
      <alignment horizontal="center" vertical="center" wrapText="1"/>
      <protection/>
    </xf>
    <xf numFmtId="0" fontId="32" fillId="70" borderId="199" xfId="45" applyFont="1" applyFill="1" applyBorder="1" applyAlignment="1">
      <alignment horizontal="center" vertical="center" wrapText="1"/>
      <protection/>
    </xf>
    <xf numFmtId="0" fontId="41" fillId="0" borderId="113" xfId="45" applyFont="1" applyFill="1" applyBorder="1" applyAlignment="1">
      <alignment horizontal="center" vertical="center" wrapText="1"/>
      <protection/>
    </xf>
    <xf numFmtId="0" fontId="38" fillId="25" borderId="114" xfId="61" applyFont="1" applyFill="1" applyBorder="1" applyAlignment="1" applyProtection="1">
      <alignment horizontal="center" vertical="center" wrapText="1"/>
      <protection hidden="1"/>
    </xf>
    <xf numFmtId="0" fontId="38" fillId="25" borderId="199" xfId="61" applyFont="1" applyFill="1" applyBorder="1" applyAlignment="1" applyProtection="1">
      <alignment horizontal="center" vertical="center" wrapText="1"/>
      <protection hidden="1"/>
    </xf>
    <xf numFmtId="0" fontId="38" fillId="0" borderId="113" xfId="61" applyFont="1" applyFill="1" applyBorder="1" applyAlignment="1" applyProtection="1">
      <alignment horizontal="center" vertical="center" wrapText="1"/>
      <protection hidden="1"/>
    </xf>
    <xf numFmtId="0" fontId="38" fillId="0" borderId="219" xfId="61" applyFont="1" applyFill="1" applyBorder="1" applyAlignment="1" applyProtection="1">
      <alignment horizontal="center" vertical="center" wrapText="1"/>
      <protection hidden="1"/>
    </xf>
    <xf numFmtId="0" fontId="38" fillId="25" borderId="113" xfId="61" applyFont="1" applyFill="1" applyBorder="1" applyAlignment="1" applyProtection="1">
      <alignment horizontal="center" vertical="center" wrapText="1"/>
      <protection hidden="1"/>
    </xf>
    <xf numFmtId="0" fontId="38" fillId="25" borderId="219" xfId="61" applyFont="1" applyFill="1" applyBorder="1" applyAlignment="1" applyProtection="1">
      <alignment horizontal="center" vertical="center" wrapText="1"/>
      <protection hidden="1"/>
    </xf>
    <xf numFmtId="0" fontId="41" fillId="57" borderId="114" xfId="45" applyFont="1" applyFill="1" applyBorder="1" applyAlignment="1">
      <alignment horizontal="center" vertical="center" wrapText="1"/>
      <protection/>
    </xf>
    <xf numFmtId="0" fontId="36" fillId="18" borderId="44" xfId="0" applyFont="1" applyFill="1" applyBorder="1" applyAlignment="1" applyProtection="1">
      <alignment horizontal="center" vertical="center" wrapText="1"/>
      <protection locked="0"/>
    </xf>
    <xf numFmtId="0" fontId="36" fillId="18" borderId="45" xfId="0" applyFont="1" applyFill="1" applyBorder="1" applyAlignment="1" applyProtection="1">
      <alignment horizontal="center" vertical="center" wrapText="1"/>
      <protection locked="0"/>
    </xf>
    <xf numFmtId="0" fontId="36" fillId="18" borderId="65" xfId="0" applyFont="1" applyFill="1" applyBorder="1" applyAlignment="1" applyProtection="1">
      <alignment horizontal="center" vertical="center" wrapText="1"/>
      <protection locked="0"/>
    </xf>
    <xf numFmtId="0" fontId="32" fillId="11" borderId="44" xfId="0" applyFont="1" applyFill="1" applyBorder="1" applyAlignment="1" applyProtection="1">
      <alignment horizontal="center" vertical="center" wrapText="1"/>
      <protection locked="0"/>
    </xf>
    <xf numFmtId="0" fontId="32" fillId="11" borderId="45" xfId="0" applyFont="1" applyFill="1" applyBorder="1" applyAlignment="1" applyProtection="1">
      <alignment horizontal="center" vertical="center" wrapText="1"/>
      <protection locked="0"/>
    </xf>
    <xf numFmtId="0" fontId="32" fillId="11" borderId="237" xfId="0" applyFont="1" applyFill="1" applyBorder="1" applyAlignment="1" applyProtection="1">
      <alignment horizontal="center" vertical="center" wrapText="1"/>
      <protection locked="0"/>
    </xf>
    <xf numFmtId="9" fontId="39" fillId="25" borderId="20" xfId="65" applyFont="1" applyFill="1" applyBorder="1" applyAlignment="1" applyProtection="1">
      <alignment horizontal="center" vertical="center" wrapText="1"/>
      <protection hidden="1" locked="0"/>
    </xf>
    <xf numFmtId="9" fontId="39" fillId="25" borderId="17" xfId="65" applyFont="1" applyFill="1" applyBorder="1" applyAlignment="1" applyProtection="1">
      <alignment horizontal="center" vertical="center" wrapText="1"/>
      <protection hidden="1" locked="0"/>
    </xf>
    <xf numFmtId="0" fontId="41" fillId="17" borderId="44" xfId="0" applyFont="1" applyFill="1" applyBorder="1" applyAlignment="1" applyProtection="1">
      <alignment horizontal="center" vertical="center" wrapText="1"/>
      <protection locked="0"/>
    </xf>
    <xf numFmtId="0" fontId="41" fillId="17" borderId="45" xfId="0" applyFont="1" applyFill="1" applyBorder="1" applyAlignment="1" applyProtection="1">
      <alignment horizontal="center" vertical="center" wrapText="1"/>
      <protection locked="0"/>
    </xf>
    <xf numFmtId="0" fontId="41" fillId="17" borderId="65" xfId="0" applyFont="1" applyFill="1" applyBorder="1" applyAlignment="1" applyProtection="1">
      <alignment horizontal="center" vertical="center" wrapText="1"/>
      <protection locked="0"/>
    </xf>
    <xf numFmtId="0" fontId="38" fillId="24" borderId="64" xfId="60" applyFont="1" applyFill="1" applyBorder="1" applyAlignment="1" applyProtection="1">
      <alignment horizontal="center" vertical="center" wrapText="1"/>
      <protection hidden="1" locked="0"/>
    </xf>
    <xf numFmtId="0" fontId="38" fillId="24" borderId="76" xfId="60" applyFont="1" applyFill="1" applyBorder="1" applyAlignment="1" applyProtection="1">
      <alignment horizontal="center" vertical="center" wrapText="1"/>
      <protection hidden="1" locked="0"/>
    </xf>
    <xf numFmtId="0" fontId="38" fillId="24" borderId="84" xfId="60" applyFont="1" applyFill="1" applyBorder="1" applyAlignment="1" applyProtection="1">
      <alignment horizontal="center" vertical="center" wrapText="1"/>
      <protection hidden="1" locked="0"/>
    </xf>
    <xf numFmtId="0" fontId="38" fillId="24" borderId="0" xfId="60" applyFont="1" applyFill="1" applyBorder="1" applyAlignment="1" applyProtection="1">
      <alignment horizontal="center" vertical="center" wrapText="1"/>
      <protection hidden="1" locked="0"/>
    </xf>
    <xf numFmtId="0" fontId="38" fillId="25" borderId="64" xfId="60" applyFont="1" applyFill="1" applyBorder="1" applyAlignment="1" applyProtection="1">
      <alignment horizontal="center" vertical="center" wrapText="1"/>
      <protection hidden="1" locked="0"/>
    </xf>
    <xf numFmtId="0" fontId="38" fillId="25" borderId="76" xfId="60" applyFont="1" applyFill="1" applyBorder="1" applyAlignment="1" applyProtection="1">
      <alignment horizontal="center" vertical="center" wrapText="1"/>
      <protection hidden="1" locked="0"/>
    </xf>
    <xf numFmtId="0" fontId="38" fillId="25" borderId="108" xfId="60" applyFont="1" applyFill="1" applyBorder="1" applyAlignment="1" applyProtection="1">
      <alignment horizontal="center" vertical="center" wrapText="1"/>
      <protection hidden="1" locked="0"/>
    </xf>
    <xf numFmtId="0" fontId="41" fillId="17" borderId="85" xfId="0" applyFont="1" applyFill="1" applyBorder="1" applyAlignment="1" applyProtection="1">
      <alignment horizontal="center" vertical="center" wrapText="1"/>
      <protection locked="0"/>
    </xf>
    <xf numFmtId="0" fontId="41" fillId="17" borderId="84" xfId="0" applyFont="1" applyFill="1" applyBorder="1" applyAlignment="1" applyProtection="1">
      <alignment horizontal="center" vertical="center" wrapText="1"/>
      <protection locked="0"/>
    </xf>
    <xf numFmtId="0" fontId="41" fillId="17" borderId="75" xfId="0" applyFont="1" applyFill="1" applyBorder="1" applyAlignment="1" applyProtection="1">
      <alignment horizontal="center" vertical="center" wrapText="1"/>
      <protection locked="0"/>
    </xf>
    <xf numFmtId="0" fontId="38" fillId="24" borderId="108" xfId="60" applyFont="1" applyFill="1" applyBorder="1" applyAlignment="1" applyProtection="1">
      <alignment horizontal="center" vertical="center" wrapText="1"/>
      <protection hidden="1" locked="0"/>
    </xf>
    <xf numFmtId="0" fontId="38" fillId="24" borderId="15" xfId="60" applyFont="1" applyFill="1" applyBorder="1" applyAlignment="1" applyProtection="1">
      <alignment horizontal="center" vertical="center" wrapText="1"/>
      <protection hidden="1" locked="0"/>
    </xf>
    <xf numFmtId="0" fontId="38" fillId="25" borderId="64" xfId="60" applyFont="1" applyFill="1" applyBorder="1" applyAlignment="1" applyProtection="1" quotePrefix="1">
      <alignment horizontal="center" vertical="center" wrapText="1"/>
      <protection hidden="1" locked="0"/>
    </xf>
    <xf numFmtId="0" fontId="38" fillId="25" borderId="108" xfId="60" applyFont="1" applyFill="1" applyBorder="1" applyAlignment="1" applyProtection="1" quotePrefix="1">
      <alignment horizontal="center" vertical="center" wrapText="1"/>
      <protection hidden="1" locked="0"/>
    </xf>
    <xf numFmtId="9" fontId="39" fillId="25" borderId="12" xfId="65" applyFont="1" applyFill="1" applyBorder="1" applyAlignment="1" applyProtection="1">
      <alignment horizontal="center" vertical="center" wrapText="1"/>
      <protection hidden="1" locked="0"/>
    </xf>
    <xf numFmtId="9" fontId="40" fillId="25" borderId="12" xfId="65" applyFont="1" applyFill="1" applyBorder="1" applyAlignment="1" applyProtection="1">
      <alignment horizontal="center" vertical="center" wrapText="1"/>
      <protection locked="0"/>
    </xf>
    <xf numFmtId="0" fontId="41" fillId="17" borderId="44" xfId="0" applyFont="1" applyFill="1" applyBorder="1" applyAlignment="1" applyProtection="1">
      <alignment horizontal="center" vertical="center" wrapText="1"/>
      <protection locked="0"/>
    </xf>
    <xf numFmtId="0" fontId="41" fillId="17" borderId="45" xfId="0" applyFont="1" applyFill="1" applyBorder="1" applyAlignment="1" applyProtection="1">
      <alignment horizontal="center" vertical="center" wrapText="1"/>
      <protection locked="0"/>
    </xf>
    <xf numFmtId="0" fontId="41" fillId="17" borderId="65" xfId="0" applyFont="1" applyFill="1" applyBorder="1" applyAlignment="1" applyProtection="1">
      <alignment horizontal="center" vertical="center" wrapText="1"/>
      <protection locked="0"/>
    </xf>
    <xf numFmtId="0" fontId="38" fillId="24" borderId="85" xfId="60" applyFont="1" applyFill="1" applyBorder="1" applyAlignment="1" applyProtection="1">
      <alignment horizontal="center" vertical="center" wrapText="1"/>
      <protection hidden="1" locked="0"/>
    </xf>
    <xf numFmtId="0" fontId="38" fillId="24" borderId="14" xfId="60" applyFont="1" applyFill="1" applyBorder="1" applyAlignment="1" applyProtection="1">
      <alignment horizontal="center" vertical="center" wrapText="1"/>
      <protection hidden="1" locked="0"/>
    </xf>
    <xf numFmtId="0" fontId="35" fillId="11" borderId="44" xfId="0" applyFont="1" applyFill="1" applyBorder="1" applyAlignment="1" applyProtection="1">
      <alignment horizontal="center" vertical="center" wrapText="1"/>
      <protection locked="0"/>
    </xf>
    <xf numFmtId="0" fontId="35" fillId="11" borderId="45" xfId="0" applyFont="1" applyFill="1" applyBorder="1" applyAlignment="1" applyProtection="1">
      <alignment horizontal="center" vertical="center" wrapText="1"/>
      <protection locked="0"/>
    </xf>
    <xf numFmtId="0" fontId="35" fillId="11" borderId="65" xfId="0" applyFont="1" applyFill="1" applyBorder="1" applyAlignment="1" applyProtection="1">
      <alignment horizontal="center" vertical="center" wrapText="1"/>
      <protection locked="0"/>
    </xf>
    <xf numFmtId="0" fontId="32" fillId="11" borderId="65" xfId="0" applyFont="1" applyFill="1" applyBorder="1" applyAlignment="1" applyProtection="1">
      <alignment horizontal="center" vertical="center" wrapText="1"/>
      <protection locked="0"/>
    </xf>
    <xf numFmtId="0" fontId="32" fillId="11" borderId="10" xfId="0" applyFont="1" applyFill="1" applyBorder="1" applyAlignment="1" applyProtection="1">
      <alignment horizontal="center" vertical="center" wrapText="1"/>
      <protection locked="0"/>
    </xf>
    <xf numFmtId="0" fontId="32" fillId="11" borderId="0" xfId="0" applyFont="1" applyFill="1" applyBorder="1" applyAlignment="1" applyProtection="1">
      <alignment horizontal="center" vertical="center" wrapText="1"/>
      <protection locked="0"/>
    </xf>
    <xf numFmtId="0" fontId="40" fillId="0" borderId="45" xfId="0" applyFont="1" applyBorder="1" applyAlignment="1" applyProtection="1">
      <alignment horizontal="center" vertical="center" wrapText="1"/>
      <protection locked="0"/>
    </xf>
    <xf numFmtId="0" fontId="41" fillId="24" borderId="84" xfId="0" applyFont="1" applyFill="1" applyBorder="1" applyAlignment="1" applyProtection="1">
      <alignment horizontal="center" vertical="center" wrapText="1"/>
      <protection locked="0"/>
    </xf>
    <xf numFmtId="0" fontId="41" fillId="24" borderId="0" xfId="0" applyFont="1" applyFill="1" applyBorder="1" applyAlignment="1" applyProtection="1">
      <alignment horizontal="center" vertical="center" wrapText="1"/>
      <protection locked="0"/>
    </xf>
    <xf numFmtId="0" fontId="41" fillId="24" borderId="15" xfId="0" applyFont="1" applyFill="1" applyBorder="1" applyAlignment="1" applyProtection="1">
      <alignment horizontal="center" vertical="center" wrapText="1"/>
      <protection locked="0"/>
    </xf>
    <xf numFmtId="0" fontId="38" fillId="25" borderId="66" xfId="60" applyFont="1" applyFill="1" applyBorder="1" applyAlignment="1" applyProtection="1">
      <alignment horizontal="center" vertical="center" wrapText="1"/>
      <protection hidden="1" locked="0"/>
    </xf>
    <xf numFmtId="0" fontId="38" fillId="25" borderId="67" xfId="60" applyFont="1" applyFill="1" applyBorder="1" applyAlignment="1" applyProtection="1">
      <alignment horizontal="center" vertical="center" wrapText="1"/>
      <protection hidden="1" locked="0"/>
    </xf>
    <xf numFmtId="0" fontId="38" fillId="25" borderId="23" xfId="60" applyFont="1" applyFill="1" applyBorder="1" applyAlignment="1" applyProtection="1">
      <alignment horizontal="center" vertical="center" wrapText="1"/>
      <protection hidden="1" locked="0"/>
    </xf>
    <xf numFmtId="0" fontId="38" fillId="25" borderId="76" xfId="60" applyFont="1" applyFill="1" applyBorder="1" applyAlignment="1" applyProtection="1" quotePrefix="1">
      <alignment horizontal="center" vertical="center" wrapText="1"/>
      <protection hidden="1" locked="0"/>
    </xf>
    <xf numFmtId="0" fontId="41" fillId="17" borderId="14" xfId="0" applyFont="1" applyFill="1" applyBorder="1" applyAlignment="1" applyProtection="1">
      <alignment horizontal="center" vertical="center" wrapText="1"/>
      <protection locked="0"/>
    </xf>
    <xf numFmtId="0" fontId="41" fillId="17" borderId="15" xfId="0" applyFont="1" applyFill="1" applyBorder="1" applyAlignment="1" applyProtection="1">
      <alignment horizontal="center" vertical="center" wrapText="1"/>
      <protection locked="0"/>
    </xf>
    <xf numFmtId="0" fontId="41" fillId="17" borderId="16" xfId="0" applyFont="1" applyFill="1" applyBorder="1" applyAlignment="1" applyProtection="1">
      <alignment horizontal="center" vertical="center" wrapText="1"/>
      <protection locked="0"/>
    </xf>
    <xf numFmtId="0" fontId="32" fillId="11" borderId="14" xfId="0" applyFont="1" applyFill="1" applyBorder="1" applyAlignment="1" applyProtection="1">
      <alignment horizontal="center" vertical="center" wrapText="1"/>
      <protection locked="0"/>
    </xf>
    <xf numFmtId="0" fontId="32" fillId="11" borderId="15" xfId="0" applyFont="1" applyFill="1" applyBorder="1" applyAlignment="1" applyProtection="1">
      <alignment horizontal="center" vertical="center" wrapText="1"/>
      <protection locked="0"/>
    </xf>
    <xf numFmtId="0" fontId="36" fillId="18" borderId="85" xfId="0" applyFont="1" applyFill="1" applyBorder="1" applyAlignment="1" applyProtection="1">
      <alignment horizontal="center" vertical="center" wrapText="1"/>
      <protection locked="0"/>
    </xf>
    <xf numFmtId="0" fontId="36" fillId="18" borderId="84" xfId="0" applyFont="1" applyFill="1" applyBorder="1" applyAlignment="1" applyProtection="1">
      <alignment horizontal="center" vertical="center" wrapText="1"/>
      <protection locked="0"/>
    </xf>
    <xf numFmtId="0" fontId="36" fillId="18" borderId="75" xfId="0" applyFont="1" applyFill="1" applyBorder="1" applyAlignment="1" applyProtection="1">
      <alignment horizontal="center" vertical="center" wrapText="1"/>
      <protection locked="0"/>
    </xf>
    <xf numFmtId="0" fontId="40" fillId="0" borderId="0" xfId="0" applyFont="1" applyBorder="1" applyAlignment="1" applyProtection="1">
      <alignment horizontal="center" vertical="center" wrapText="1"/>
      <protection locked="0"/>
    </xf>
    <xf numFmtId="0" fontId="35" fillId="11" borderId="14" xfId="0" applyFont="1" applyFill="1" applyBorder="1" applyAlignment="1" applyProtection="1">
      <alignment horizontal="center" vertical="center" wrapText="1"/>
      <protection locked="0"/>
    </xf>
    <xf numFmtId="0" fontId="35" fillId="11" borderId="15" xfId="0" applyFont="1" applyFill="1" applyBorder="1" applyAlignment="1" applyProtection="1">
      <alignment horizontal="center" vertical="center" wrapText="1"/>
      <protection locked="0"/>
    </xf>
    <xf numFmtId="0" fontId="35" fillId="11" borderId="16" xfId="0" applyFont="1" applyFill="1" applyBorder="1" applyAlignment="1" applyProtection="1">
      <alignment horizontal="center" vertical="center" wrapText="1"/>
      <protection locked="0"/>
    </xf>
    <xf numFmtId="0" fontId="32" fillId="11" borderId="16" xfId="0" applyFont="1" applyFill="1" applyBorder="1" applyAlignment="1" applyProtection="1">
      <alignment horizontal="center" vertical="center" wrapText="1"/>
      <protection locked="0"/>
    </xf>
    <xf numFmtId="0" fontId="35" fillId="17" borderId="63" xfId="0" applyFont="1" applyFill="1" applyBorder="1" applyAlignment="1" applyProtection="1">
      <alignment horizontal="center" vertical="center" wrapText="1"/>
      <protection locked="0"/>
    </xf>
    <xf numFmtId="0" fontId="32" fillId="17" borderId="44" xfId="0" applyFont="1" applyFill="1" applyBorder="1" applyAlignment="1" applyProtection="1">
      <alignment horizontal="center" vertical="center" wrapText="1"/>
      <protection locked="0"/>
    </xf>
    <xf numFmtId="0" fontId="32" fillId="17" borderId="45" xfId="0" applyFont="1" applyFill="1" applyBorder="1" applyAlignment="1" applyProtection="1">
      <alignment horizontal="center" vertical="center" wrapText="1"/>
      <protection locked="0"/>
    </xf>
    <xf numFmtId="0" fontId="35" fillId="11" borderId="44" xfId="0" applyFont="1" applyFill="1" applyBorder="1" applyAlignment="1" applyProtection="1">
      <alignment horizontal="center" vertical="center" wrapText="1"/>
      <protection locked="0"/>
    </xf>
    <xf numFmtId="0" fontId="35" fillId="11" borderId="45" xfId="0" applyFont="1" applyFill="1" applyBorder="1" applyAlignment="1" applyProtection="1">
      <alignment horizontal="center" vertical="center" wrapText="1"/>
      <protection locked="0"/>
    </xf>
    <xf numFmtId="0" fontId="35" fillId="11" borderId="65" xfId="0" applyFont="1" applyFill="1" applyBorder="1" applyAlignment="1" applyProtection="1">
      <alignment horizontal="center" vertical="center" wrapText="1"/>
      <protection locked="0"/>
    </xf>
    <xf numFmtId="0" fontId="38" fillId="25" borderId="64" xfId="0" applyFont="1" applyFill="1" applyBorder="1" applyAlignment="1" applyProtection="1">
      <alignment horizontal="center" vertical="center" wrapText="1"/>
      <protection locked="0"/>
    </xf>
    <xf numFmtId="0" fontId="38" fillId="25" borderId="76" xfId="0" applyFont="1" applyFill="1" applyBorder="1" applyAlignment="1" applyProtection="1">
      <alignment horizontal="center" vertical="center" wrapText="1"/>
      <protection locked="0"/>
    </xf>
    <xf numFmtId="0" fontId="38" fillId="25" borderId="108" xfId="0" applyFont="1" applyFill="1" applyBorder="1" applyAlignment="1" applyProtection="1">
      <alignment horizontal="center" vertical="center" wrapText="1"/>
      <protection locked="0"/>
    </xf>
    <xf numFmtId="0" fontId="50" fillId="26" borderId="62" xfId="0" applyFont="1" applyFill="1" applyBorder="1" applyAlignment="1" applyProtection="1">
      <alignment horizontal="center" vertical="center" wrapText="1"/>
      <protection locked="0"/>
    </xf>
    <xf numFmtId="0" fontId="50" fillId="26" borderId="45" xfId="0" applyFont="1" applyFill="1" applyBorder="1" applyAlignment="1" applyProtection="1">
      <alignment horizontal="center" vertical="center" wrapText="1"/>
      <protection locked="0"/>
    </xf>
    <xf numFmtId="0" fontId="50" fillId="26" borderId="56" xfId="0" applyFont="1" applyFill="1" applyBorder="1" applyAlignment="1" applyProtection="1">
      <alignment horizontal="center" vertical="center" wrapText="1"/>
      <protection locked="0"/>
    </xf>
    <xf numFmtId="0" fontId="30" fillId="0" borderId="85" xfId="0" applyFont="1" applyBorder="1" applyAlignment="1" applyProtection="1">
      <alignment horizontal="center"/>
      <protection locked="0"/>
    </xf>
    <xf numFmtId="0" fontId="30" fillId="0" borderId="84" xfId="0" applyFont="1" applyBorder="1" applyAlignment="1" applyProtection="1">
      <alignment horizontal="center"/>
      <protection locked="0"/>
    </xf>
    <xf numFmtId="0" fontId="30" fillId="0" borderId="75" xfId="0" applyFont="1" applyBorder="1" applyAlignment="1" applyProtection="1">
      <alignment horizontal="center"/>
      <protection locked="0"/>
    </xf>
    <xf numFmtId="0" fontId="30" fillId="0" borderId="10" xfId="0" applyFont="1" applyBorder="1" applyAlignment="1" applyProtection="1">
      <alignment horizontal="center"/>
      <protection locked="0"/>
    </xf>
    <xf numFmtId="0" fontId="30" fillId="0" borderId="0" xfId="0" applyFont="1" applyBorder="1" applyAlignment="1" applyProtection="1">
      <alignment horizontal="center"/>
      <protection locked="0"/>
    </xf>
    <xf numFmtId="0" fontId="30" fillId="0" borderId="11" xfId="0" applyFont="1" applyBorder="1" applyAlignment="1" applyProtection="1">
      <alignment horizontal="center"/>
      <protection locked="0"/>
    </xf>
    <xf numFmtId="0" fontId="30" fillId="0" borderId="14" xfId="0" applyFont="1" applyBorder="1" applyAlignment="1" applyProtection="1">
      <alignment horizontal="center"/>
      <protection locked="0"/>
    </xf>
    <xf numFmtId="0" fontId="30" fillId="0" borderId="15" xfId="0" applyFont="1" applyBorder="1" applyAlignment="1" applyProtection="1">
      <alignment horizontal="center"/>
      <protection locked="0"/>
    </xf>
    <xf numFmtId="0" fontId="30" fillId="0" borderId="16" xfId="0" applyFont="1" applyBorder="1" applyAlignment="1" applyProtection="1">
      <alignment horizontal="center"/>
      <protection locked="0"/>
    </xf>
    <xf numFmtId="0" fontId="31" fillId="0" borderId="85" xfId="63" applyFont="1" applyBorder="1" applyAlignment="1" applyProtection="1">
      <alignment horizontal="center" vertical="center"/>
      <protection locked="0"/>
    </xf>
    <xf numFmtId="0" fontId="31" fillId="0" borderId="84" xfId="63" applyFont="1" applyBorder="1" applyAlignment="1" applyProtection="1">
      <alignment horizontal="center" vertical="center"/>
      <protection locked="0"/>
    </xf>
    <xf numFmtId="0" fontId="31" fillId="0" borderId="75" xfId="63" applyFont="1" applyBorder="1" applyAlignment="1" applyProtection="1">
      <alignment horizontal="center" vertical="center"/>
      <protection locked="0"/>
    </xf>
    <xf numFmtId="0" fontId="31" fillId="0" borderId="14" xfId="63" applyFont="1" applyBorder="1" applyAlignment="1" applyProtection="1">
      <alignment horizontal="center" vertical="center"/>
      <protection locked="0"/>
    </xf>
    <xf numFmtId="0" fontId="31" fillId="0" borderId="15" xfId="63" applyFont="1" applyBorder="1" applyAlignment="1" applyProtection="1">
      <alignment horizontal="center" vertical="center"/>
      <protection locked="0"/>
    </xf>
    <xf numFmtId="0" fontId="31" fillId="0" borderId="16" xfId="63" applyFont="1" applyBorder="1" applyAlignment="1" applyProtection="1">
      <alignment horizontal="center" vertical="center"/>
      <protection locked="0"/>
    </xf>
    <xf numFmtId="0" fontId="32" fillId="0" borderId="85" xfId="63" applyFont="1" applyBorder="1" applyAlignment="1" applyProtection="1">
      <alignment horizontal="center" vertical="center" wrapText="1"/>
      <protection locked="0"/>
    </xf>
    <xf numFmtId="0" fontId="32" fillId="0" borderId="84" xfId="63" applyFont="1" applyBorder="1" applyAlignment="1" applyProtection="1">
      <alignment horizontal="center" vertical="center" wrapText="1"/>
      <protection locked="0"/>
    </xf>
    <xf numFmtId="0" fontId="32" fillId="0" borderId="75" xfId="63" applyFont="1" applyBorder="1" applyAlignment="1" applyProtection="1">
      <alignment horizontal="center" vertical="center" wrapText="1"/>
      <protection locked="0"/>
    </xf>
    <xf numFmtId="0" fontId="32" fillId="0" borderId="10" xfId="63" applyFont="1" applyBorder="1" applyAlignment="1" applyProtection="1">
      <alignment horizontal="center" vertical="center" wrapText="1"/>
      <protection locked="0"/>
    </xf>
    <xf numFmtId="0" fontId="32" fillId="0" borderId="0" xfId="63" applyFont="1" applyBorder="1" applyAlignment="1" applyProtection="1">
      <alignment horizontal="center" vertical="center" wrapText="1"/>
      <protection locked="0"/>
    </xf>
    <xf numFmtId="0" fontId="32" fillId="0" borderId="11" xfId="63" applyFont="1" applyBorder="1" applyAlignment="1" applyProtection="1">
      <alignment horizontal="center" vertical="center" wrapText="1"/>
      <protection locked="0"/>
    </xf>
    <xf numFmtId="0" fontId="32" fillId="0" borderId="63" xfId="63" applyFont="1" applyFill="1" applyBorder="1" applyAlignment="1" applyProtection="1">
      <alignment horizontal="center" vertical="center"/>
      <protection locked="0"/>
    </xf>
    <xf numFmtId="0" fontId="31" fillId="0" borderId="0" xfId="63" applyFont="1" applyBorder="1" applyAlignment="1" applyProtection="1">
      <alignment horizontal="center" vertical="center"/>
      <protection locked="0"/>
    </xf>
    <xf numFmtId="0" fontId="31" fillId="0" borderId="11" xfId="63" applyFont="1" applyBorder="1" applyAlignment="1" applyProtection="1">
      <alignment horizontal="center" vertical="center"/>
      <protection locked="0"/>
    </xf>
    <xf numFmtId="0" fontId="33" fillId="18" borderId="85" xfId="0" applyFont="1" applyFill="1" applyBorder="1" applyAlignment="1" applyProtection="1">
      <alignment horizontal="center" vertical="center" wrapText="1"/>
      <protection locked="0"/>
    </xf>
    <xf numFmtId="0" fontId="33" fillId="18" borderId="84" xfId="0" applyFont="1" applyFill="1" applyBorder="1" applyAlignment="1" applyProtection="1">
      <alignment horizontal="center" vertical="center" wrapText="1"/>
      <protection locked="0"/>
    </xf>
    <xf numFmtId="0" fontId="33" fillId="18" borderId="84" xfId="0" applyFont="1" applyFill="1" applyBorder="1" applyAlignment="1" applyProtection="1">
      <alignment horizontal="center" vertical="center" wrapText="1"/>
      <protection locked="0"/>
    </xf>
    <xf numFmtId="170" fontId="33" fillId="65" borderId="85" xfId="45" applyNumberFormat="1" applyFont="1" applyFill="1" applyBorder="1" applyAlignment="1" applyProtection="1">
      <alignment horizontal="center" vertical="center" wrapText="1"/>
      <protection locked="0"/>
    </xf>
    <xf numFmtId="170" fontId="33" fillId="65" borderId="84" xfId="45" applyNumberFormat="1" applyFont="1" applyFill="1" applyBorder="1" applyAlignment="1" applyProtection="1">
      <alignment horizontal="center" vertical="center" wrapText="1"/>
      <protection locked="0"/>
    </xf>
    <xf numFmtId="170" fontId="33" fillId="65" borderId="10" xfId="45" applyNumberFormat="1" applyFont="1" applyFill="1" applyBorder="1" applyAlignment="1" applyProtection="1">
      <alignment horizontal="center" vertical="center" wrapText="1"/>
      <protection locked="0"/>
    </xf>
    <xf numFmtId="170" fontId="33" fillId="65" borderId="0" xfId="45" applyNumberFormat="1" applyFont="1" applyFill="1" applyBorder="1" applyAlignment="1" applyProtection="1">
      <alignment horizontal="center" vertical="center" wrapText="1"/>
      <protection locked="0"/>
    </xf>
    <xf numFmtId="170" fontId="33" fillId="65" borderId="14" xfId="45" applyNumberFormat="1" applyFont="1" applyFill="1" applyBorder="1" applyAlignment="1" applyProtection="1">
      <alignment horizontal="center" vertical="center" wrapText="1"/>
      <protection locked="0"/>
    </xf>
    <xf numFmtId="170" fontId="33" fillId="65" borderId="15" xfId="45" applyNumberFormat="1" applyFont="1" applyFill="1" applyBorder="1" applyAlignment="1" applyProtection="1">
      <alignment horizontal="center" vertical="center" wrapText="1"/>
      <protection locked="0"/>
    </xf>
    <xf numFmtId="0" fontId="34" fillId="18" borderId="10" xfId="0" applyFont="1" applyFill="1" applyBorder="1" applyAlignment="1" applyProtection="1">
      <alignment horizontal="center" vertical="center" wrapText="1"/>
      <protection locked="0"/>
    </xf>
    <xf numFmtId="0" fontId="34" fillId="18" borderId="0" xfId="0" applyFont="1" applyFill="1" applyBorder="1" applyAlignment="1" applyProtection="1">
      <alignment horizontal="center" vertical="center" wrapText="1"/>
      <protection locked="0"/>
    </xf>
    <xf numFmtId="0" fontId="34" fillId="46" borderId="174" xfId="45" applyFont="1" applyFill="1" applyBorder="1" applyAlignment="1" applyProtection="1">
      <alignment horizontal="center" vertical="center" wrapText="1"/>
      <protection locked="0"/>
    </xf>
    <xf numFmtId="0" fontId="34" fillId="46" borderId="182" xfId="45" applyFont="1" applyFill="1" applyBorder="1" applyAlignment="1" applyProtection="1">
      <alignment horizontal="center" vertical="center" wrapText="1"/>
      <protection locked="0"/>
    </xf>
    <xf numFmtId="9" fontId="11" fillId="33" borderId="12" xfId="65" applyFont="1" applyFill="1" applyBorder="1" applyAlignment="1" applyProtection="1">
      <alignment horizontal="center" vertical="center" wrapText="1"/>
      <protection hidden="1"/>
    </xf>
    <xf numFmtId="9" fontId="17" fillId="25" borderId="12" xfId="65" applyFont="1" applyFill="1" applyBorder="1" applyAlignment="1" applyProtection="1">
      <alignment horizontal="center" vertical="center" wrapText="1"/>
      <protection hidden="1"/>
    </xf>
    <xf numFmtId="0" fontId="77" fillId="11" borderId="88" xfId="60" applyFont="1" applyFill="1" applyBorder="1" applyAlignment="1" applyProtection="1">
      <alignment horizontal="center" vertical="center" wrapText="1"/>
      <protection hidden="1"/>
    </xf>
    <xf numFmtId="0" fontId="77" fillId="11" borderId="56" xfId="60" applyFont="1" applyFill="1" applyBorder="1" applyAlignment="1" applyProtection="1">
      <alignment horizontal="center" vertical="center" wrapText="1"/>
      <protection hidden="1"/>
    </xf>
    <xf numFmtId="0" fontId="78" fillId="18" borderId="62" xfId="0" applyFont="1" applyFill="1" applyBorder="1" applyAlignment="1">
      <alignment horizontal="center" vertical="center" wrapText="1"/>
    </xf>
    <xf numFmtId="0" fontId="78" fillId="18" borderId="56" xfId="0" applyFont="1" applyFill="1" applyBorder="1" applyAlignment="1">
      <alignment horizontal="center" vertical="center" wrapText="1"/>
    </xf>
    <xf numFmtId="0" fontId="12" fillId="13" borderId="62" xfId="0" applyFont="1" applyFill="1" applyBorder="1" applyAlignment="1">
      <alignment horizontal="center" vertical="center" wrapText="1"/>
    </xf>
    <xf numFmtId="0" fontId="12" fillId="13" borderId="56" xfId="0" applyFont="1" applyFill="1" applyBorder="1" applyAlignment="1">
      <alignment horizontal="center" vertical="center" wrapText="1"/>
    </xf>
    <xf numFmtId="9" fontId="12" fillId="28" borderId="62" xfId="65" applyFont="1" applyFill="1" applyBorder="1" applyAlignment="1">
      <alignment horizontal="center" vertical="center" wrapText="1"/>
    </xf>
    <xf numFmtId="9" fontId="12" fillId="28" borderId="237" xfId="65" applyFont="1" applyFill="1" applyBorder="1" applyAlignment="1">
      <alignment horizontal="center" vertical="center" wrapText="1"/>
    </xf>
    <xf numFmtId="0" fontId="15" fillId="17" borderId="44" xfId="0" applyFont="1" applyFill="1" applyBorder="1" applyAlignment="1" applyProtection="1">
      <alignment horizontal="center" vertical="center" wrapText="1"/>
      <protection hidden="1"/>
    </xf>
    <xf numFmtId="0" fontId="15" fillId="17" borderId="45" xfId="0" applyFont="1" applyFill="1" applyBorder="1" applyAlignment="1" applyProtection="1">
      <alignment horizontal="center" vertical="center" wrapText="1"/>
      <protection hidden="1"/>
    </xf>
    <xf numFmtId="0" fontId="15" fillId="17" borderId="65" xfId="0" applyFont="1" applyFill="1" applyBorder="1" applyAlignment="1" applyProtection="1">
      <alignment horizontal="center" vertical="center" wrapText="1"/>
      <protection hidden="1"/>
    </xf>
    <xf numFmtId="0" fontId="12" fillId="18" borderId="44" xfId="0" applyFont="1" applyFill="1" applyBorder="1" applyAlignment="1" applyProtection="1">
      <alignment horizontal="center" vertical="center" wrapText="1"/>
      <protection hidden="1"/>
    </xf>
    <xf numFmtId="0" fontId="12" fillId="18" borderId="45" xfId="0" applyFont="1" applyFill="1" applyBorder="1" applyAlignment="1" applyProtection="1">
      <alignment horizontal="center" vertical="center" wrapText="1"/>
      <protection hidden="1"/>
    </xf>
    <xf numFmtId="9" fontId="77" fillId="11" borderId="88" xfId="65" applyFont="1" applyFill="1" applyBorder="1" applyAlignment="1" applyProtection="1">
      <alignment horizontal="center" vertical="center" wrapText="1"/>
      <protection hidden="1"/>
    </xf>
    <xf numFmtId="9" fontId="77" fillId="11" borderId="56" xfId="65" applyFont="1" applyFill="1" applyBorder="1" applyAlignment="1" applyProtection="1">
      <alignment horizontal="center" vertical="center" wrapText="1"/>
      <protection hidden="1"/>
    </xf>
    <xf numFmtId="9" fontId="77" fillId="18" borderId="62" xfId="65" applyFont="1" applyFill="1" applyBorder="1" applyAlignment="1">
      <alignment horizontal="center" vertical="center" wrapText="1"/>
    </xf>
    <xf numFmtId="9" fontId="77" fillId="18" borderId="56" xfId="65" applyFont="1" applyFill="1" applyBorder="1" applyAlignment="1">
      <alignment horizontal="center" vertical="center" wrapText="1"/>
    </xf>
    <xf numFmtId="9" fontId="77" fillId="13" borderId="62" xfId="65" applyFont="1" applyFill="1" applyBorder="1" applyAlignment="1">
      <alignment horizontal="center" vertical="center" wrapText="1"/>
    </xf>
    <xf numFmtId="9" fontId="77" fillId="13" borderId="56" xfId="65" applyFont="1" applyFill="1" applyBorder="1" applyAlignment="1">
      <alignment horizontal="center" vertical="center" wrapText="1"/>
    </xf>
    <xf numFmtId="9" fontId="77" fillId="28" borderId="62" xfId="65" applyFont="1" applyFill="1" applyBorder="1" applyAlignment="1">
      <alignment horizontal="center" vertical="center" wrapText="1"/>
    </xf>
    <xf numFmtId="9" fontId="77" fillId="28" borderId="237" xfId="65" applyFont="1" applyFill="1" applyBorder="1" applyAlignment="1">
      <alignment horizontal="center" vertical="center" wrapText="1"/>
    </xf>
    <xf numFmtId="9" fontId="11" fillId="0" borderId="238" xfId="65" applyFont="1" applyFill="1" applyBorder="1" applyAlignment="1" applyProtection="1">
      <alignment horizontal="center" vertical="center" wrapText="1"/>
      <protection hidden="1"/>
    </xf>
    <xf numFmtId="9" fontId="11" fillId="0" borderId="0" xfId="65" applyFont="1" applyFill="1" applyBorder="1" applyAlignment="1" applyProtection="1">
      <alignment horizontal="center" vertical="center" wrapText="1"/>
      <protection hidden="1"/>
    </xf>
    <xf numFmtId="9" fontId="11" fillId="0" borderId="31" xfId="65" applyFont="1" applyFill="1" applyBorder="1" applyAlignment="1" applyProtection="1">
      <alignment horizontal="center" vertical="center" wrapText="1"/>
      <protection hidden="1"/>
    </xf>
    <xf numFmtId="0" fontId="15" fillId="32" borderId="114" xfId="45" applyFont="1" applyFill="1" applyBorder="1" applyAlignment="1" applyProtection="1">
      <alignment horizontal="center" vertical="center" wrapText="1"/>
      <protection hidden="1"/>
    </xf>
    <xf numFmtId="0" fontId="16" fillId="33" borderId="167" xfId="60" applyFont="1" applyFill="1" applyBorder="1" applyAlignment="1" applyProtection="1">
      <alignment horizontal="center" vertical="center" wrapText="1"/>
      <protection hidden="1"/>
    </xf>
    <xf numFmtId="9" fontId="11" fillId="0" borderId="239" xfId="65" applyFont="1" applyFill="1" applyBorder="1" applyAlignment="1" applyProtection="1">
      <alignment horizontal="center" vertical="center" wrapText="1"/>
      <protection hidden="1"/>
    </xf>
    <xf numFmtId="9" fontId="11" fillId="0" borderId="240" xfId="65" applyFont="1" applyFill="1" applyBorder="1" applyAlignment="1" applyProtection="1">
      <alignment horizontal="center" vertical="center" wrapText="1"/>
      <protection hidden="1"/>
    </xf>
    <xf numFmtId="9" fontId="11" fillId="0" borderId="160" xfId="65" applyFont="1" applyFill="1" applyBorder="1" applyAlignment="1" applyProtection="1">
      <alignment horizontal="center" vertical="center" wrapText="1"/>
      <protection hidden="1"/>
    </xf>
    <xf numFmtId="0" fontId="16" fillId="33" borderId="114" xfId="60" applyFont="1" applyFill="1" applyBorder="1" applyAlignment="1" applyProtection="1">
      <alignment horizontal="center" vertical="center" wrapText="1"/>
      <protection hidden="1"/>
    </xf>
    <xf numFmtId="9" fontId="11" fillId="0" borderId="241" xfId="65" applyFont="1" applyFill="1" applyBorder="1" applyAlignment="1" applyProtection="1">
      <alignment horizontal="center" vertical="center" wrapText="1"/>
      <protection hidden="1"/>
    </xf>
    <xf numFmtId="9" fontId="11" fillId="0" borderId="15" xfId="65" applyFont="1" applyFill="1" applyBorder="1" applyAlignment="1" applyProtection="1">
      <alignment horizontal="center" vertical="center" wrapText="1"/>
      <protection hidden="1"/>
    </xf>
    <xf numFmtId="9" fontId="11" fillId="0" borderId="242" xfId="65" applyFont="1" applyFill="1" applyBorder="1" applyAlignment="1" applyProtection="1">
      <alignment horizontal="center" vertical="center" wrapText="1"/>
      <protection hidden="1"/>
    </xf>
    <xf numFmtId="0" fontId="16" fillId="71" borderId="44" xfId="45" applyFont="1" applyFill="1" applyBorder="1" applyAlignment="1">
      <alignment horizontal="center" vertical="center" wrapText="1"/>
      <protection/>
    </xf>
    <xf numFmtId="0" fontId="16" fillId="71" borderId="45" xfId="45" applyFont="1" applyFill="1" applyBorder="1" applyAlignment="1">
      <alignment horizontal="center" vertical="center" wrapText="1"/>
      <protection/>
    </xf>
    <xf numFmtId="0" fontId="16" fillId="71" borderId="65" xfId="45" applyFont="1" applyFill="1" applyBorder="1" applyAlignment="1">
      <alignment horizontal="center" vertical="center" wrapText="1"/>
      <protection/>
    </xf>
    <xf numFmtId="0" fontId="17" fillId="0" borderId="0" xfId="0" applyFont="1" applyBorder="1" applyAlignment="1" applyProtection="1">
      <alignment horizontal="center" vertical="center" wrapText="1"/>
      <protection hidden="1"/>
    </xf>
    <xf numFmtId="9" fontId="11" fillId="0" borderId="243" xfId="65" applyFont="1" applyFill="1" applyBorder="1" applyAlignment="1" applyProtection="1">
      <alignment horizontal="center" vertical="center" wrapText="1"/>
      <protection hidden="1"/>
    </xf>
    <xf numFmtId="9" fontId="11" fillId="0" borderId="45" xfId="65" applyFont="1" applyFill="1" applyBorder="1" applyAlignment="1" applyProtection="1">
      <alignment horizontal="center" vertical="center" wrapText="1"/>
      <protection hidden="1"/>
    </xf>
    <xf numFmtId="9" fontId="11" fillId="0" borderId="94" xfId="65" applyFont="1" applyFill="1" applyBorder="1" applyAlignment="1" applyProtection="1">
      <alignment horizontal="center" vertical="center" wrapText="1"/>
      <protection hidden="1"/>
    </xf>
    <xf numFmtId="0" fontId="11" fillId="11" borderId="88" xfId="60" applyFont="1" applyFill="1" applyBorder="1" applyAlignment="1" applyProtection="1">
      <alignment horizontal="center" vertical="center" wrapText="1"/>
      <protection hidden="1"/>
    </xf>
    <xf numFmtId="0" fontId="11" fillId="11" borderId="56" xfId="60" applyFont="1" applyFill="1" applyBorder="1" applyAlignment="1" applyProtection="1">
      <alignment horizontal="center" vertical="center" wrapText="1"/>
      <protection hidden="1"/>
    </xf>
    <xf numFmtId="0" fontId="18" fillId="18" borderId="62" xfId="0" applyFont="1" applyFill="1" applyBorder="1" applyAlignment="1">
      <alignment horizontal="center" vertical="center" wrapText="1"/>
    </xf>
    <xf numFmtId="0" fontId="18" fillId="18" borderId="56" xfId="0" applyFont="1" applyFill="1" applyBorder="1" applyAlignment="1">
      <alignment horizontal="center" vertical="center" wrapText="1"/>
    </xf>
    <xf numFmtId="0" fontId="77" fillId="13" borderId="62" xfId="0" applyFont="1" applyFill="1" applyBorder="1" applyAlignment="1">
      <alignment horizontal="center" vertical="center" wrapText="1"/>
    </xf>
    <xf numFmtId="0" fontId="77" fillId="13" borderId="56" xfId="0" applyFont="1" applyFill="1" applyBorder="1" applyAlignment="1">
      <alignment horizontal="center" vertical="center" wrapText="1"/>
    </xf>
    <xf numFmtId="9" fontId="17" fillId="33" borderId="12" xfId="65" applyFont="1" applyFill="1" applyBorder="1" applyAlignment="1" applyProtection="1">
      <alignment horizontal="center" vertical="center" wrapText="1"/>
      <protection hidden="1"/>
    </xf>
    <xf numFmtId="0" fontId="5" fillId="11" borderId="63" xfId="0" applyFont="1" applyFill="1" applyBorder="1" applyAlignment="1" applyProtection="1">
      <alignment horizontal="center" vertical="center" wrapText="1"/>
      <protection hidden="1"/>
    </xf>
    <xf numFmtId="0" fontId="10" fillId="11" borderId="44" xfId="0" applyFont="1" applyFill="1" applyBorder="1" applyAlignment="1" applyProtection="1">
      <alignment horizontal="center" vertical="center" wrapText="1"/>
      <protection hidden="1"/>
    </xf>
    <xf numFmtId="0" fontId="10" fillId="11" borderId="45" xfId="0" applyFont="1" applyFill="1" applyBorder="1" applyAlignment="1" applyProtection="1">
      <alignment horizontal="center" vertical="center" wrapText="1"/>
      <protection hidden="1"/>
    </xf>
    <xf numFmtId="0" fontId="10" fillId="11" borderId="65" xfId="0" applyFont="1" applyFill="1" applyBorder="1" applyAlignment="1" applyProtection="1">
      <alignment horizontal="center" vertical="center" wrapText="1"/>
      <protection hidden="1"/>
    </xf>
    <xf numFmtId="0" fontId="16" fillId="71" borderId="44" xfId="45" applyFont="1" applyFill="1" applyBorder="1" applyAlignment="1" applyProtection="1">
      <alignment horizontal="center" vertical="center" wrapText="1"/>
      <protection hidden="1"/>
    </xf>
    <xf numFmtId="0" fontId="16" fillId="71" borderId="45" xfId="45" applyFont="1" applyFill="1" applyBorder="1" applyAlignment="1" applyProtection="1">
      <alignment horizontal="center" vertical="center" wrapText="1"/>
      <protection hidden="1"/>
    </xf>
    <xf numFmtId="0" fontId="16" fillId="71" borderId="65" xfId="45" applyFont="1" applyFill="1" applyBorder="1" applyAlignment="1" applyProtection="1">
      <alignment horizontal="center" vertical="center" wrapText="1"/>
      <protection hidden="1"/>
    </xf>
    <xf numFmtId="9" fontId="11" fillId="0" borderId="88" xfId="65" applyFont="1" applyFill="1" applyBorder="1" applyAlignment="1" applyProtection="1">
      <alignment horizontal="center" vertical="center" wrapText="1"/>
      <protection hidden="1"/>
    </xf>
    <xf numFmtId="0" fontId="16" fillId="24" borderId="85" xfId="60" applyFont="1" applyFill="1" applyBorder="1" applyAlignment="1" applyProtection="1">
      <alignment horizontal="center" vertical="center" wrapText="1"/>
      <protection hidden="1"/>
    </xf>
    <xf numFmtId="0" fontId="16" fillId="24" borderId="10" xfId="60" applyFont="1" applyFill="1" applyBorder="1" applyAlignment="1" applyProtection="1">
      <alignment horizontal="center" vertical="center" wrapText="1"/>
      <protection hidden="1"/>
    </xf>
    <xf numFmtId="0" fontId="16" fillId="24" borderId="64" xfId="60" applyFont="1" applyFill="1" applyBorder="1" applyAlignment="1" applyProtection="1">
      <alignment horizontal="center" vertical="center" wrapText="1"/>
      <protection hidden="1"/>
    </xf>
    <xf numFmtId="0" fontId="16" fillId="24" borderId="76" xfId="60" applyFont="1" applyFill="1" applyBorder="1" applyAlignment="1" applyProtection="1">
      <alignment horizontal="center" vertical="center" wrapText="1"/>
      <protection hidden="1"/>
    </xf>
    <xf numFmtId="0" fontId="12" fillId="18" borderId="65" xfId="0" applyFont="1" applyFill="1" applyBorder="1" applyAlignment="1" applyProtection="1">
      <alignment horizontal="center" vertical="center" wrapText="1"/>
      <protection hidden="1"/>
    </xf>
    <xf numFmtId="9" fontId="11" fillId="0" borderId="88" xfId="0" applyNumberFormat="1" applyFont="1" applyFill="1" applyBorder="1" applyAlignment="1" applyProtection="1">
      <alignment horizontal="center" vertical="center" wrapText="1"/>
      <protection hidden="1"/>
    </xf>
    <xf numFmtId="9" fontId="11" fillId="0" borderId="45" xfId="0" applyNumberFormat="1" applyFont="1" applyFill="1" applyBorder="1" applyAlignment="1" applyProtection="1">
      <alignment horizontal="center" vertical="center" wrapText="1"/>
      <protection hidden="1"/>
    </xf>
    <xf numFmtId="9" fontId="11" fillId="0" borderId="94" xfId="0" applyNumberFormat="1" applyFont="1" applyFill="1" applyBorder="1" applyAlignment="1" applyProtection="1">
      <alignment horizontal="center" vertical="center" wrapText="1"/>
      <protection hidden="1"/>
    </xf>
    <xf numFmtId="0" fontId="16" fillId="25" borderId="64" xfId="60" applyFont="1" applyFill="1" applyBorder="1" applyAlignment="1" applyProtection="1">
      <alignment horizontal="center" vertical="center" wrapText="1"/>
      <protection hidden="1"/>
    </xf>
    <xf numFmtId="0" fontId="16" fillId="25" borderId="76" xfId="60" applyFont="1" applyFill="1" applyBorder="1" applyAlignment="1" applyProtection="1">
      <alignment horizontal="center" vertical="center" wrapText="1"/>
      <protection hidden="1"/>
    </xf>
    <xf numFmtId="0" fontId="11" fillId="0" borderId="64" xfId="60" applyFont="1" applyFill="1" applyBorder="1" applyAlignment="1" applyProtection="1">
      <alignment horizontal="center" vertical="center" wrapText="1"/>
      <protection hidden="1"/>
    </xf>
    <xf numFmtId="0" fontId="11" fillId="0" borderId="76" xfId="60" applyFont="1" applyFill="1" applyBorder="1" applyAlignment="1" applyProtection="1">
      <alignment horizontal="center" vertical="center" wrapText="1"/>
      <protection hidden="1"/>
    </xf>
    <xf numFmtId="0" fontId="11" fillId="0" borderId="143" xfId="60" applyFont="1" applyFill="1" applyBorder="1" applyAlignment="1" applyProtection="1">
      <alignment horizontal="center" vertical="center" wrapText="1"/>
      <protection hidden="1"/>
    </xf>
    <xf numFmtId="0" fontId="11" fillId="0" borderId="146" xfId="60" applyFont="1" applyFill="1" applyBorder="1" applyAlignment="1" applyProtection="1">
      <alignment horizontal="center" vertical="center" wrapText="1"/>
      <protection hidden="1"/>
    </xf>
    <xf numFmtId="0" fontId="16" fillId="25" borderId="64" xfId="60" applyFont="1" applyFill="1" applyBorder="1" applyAlignment="1" applyProtection="1" quotePrefix="1">
      <alignment horizontal="center" vertical="center" wrapText="1"/>
      <protection hidden="1"/>
    </xf>
    <xf numFmtId="0" fontId="16" fillId="25" borderId="76" xfId="60" applyFont="1" applyFill="1" applyBorder="1" applyAlignment="1" applyProtection="1" quotePrefix="1">
      <alignment horizontal="center" vertical="center" wrapText="1"/>
      <protection hidden="1"/>
    </xf>
    <xf numFmtId="0" fontId="16" fillId="25" borderId="108" xfId="60" applyFont="1" applyFill="1" applyBorder="1" applyAlignment="1" applyProtection="1" quotePrefix="1">
      <alignment horizontal="center" vertical="center" wrapText="1"/>
      <protection hidden="1"/>
    </xf>
    <xf numFmtId="0" fontId="16" fillId="25" borderId="108" xfId="60" applyFont="1" applyFill="1" applyBorder="1" applyAlignment="1" applyProtection="1">
      <alignment horizontal="center" vertical="center" wrapText="1"/>
      <protection hidden="1"/>
    </xf>
    <xf numFmtId="9" fontId="11" fillId="24" borderId="88" xfId="0" applyNumberFormat="1" applyFont="1" applyFill="1" applyBorder="1" applyAlignment="1" applyProtection="1">
      <alignment horizontal="center" vertical="center" wrapText="1"/>
      <protection hidden="1"/>
    </xf>
    <xf numFmtId="9" fontId="11" fillId="24" borderId="45" xfId="0" applyNumberFormat="1" applyFont="1" applyFill="1" applyBorder="1" applyAlignment="1" applyProtection="1">
      <alignment horizontal="center" vertical="center" wrapText="1"/>
      <protection hidden="1"/>
    </xf>
    <xf numFmtId="9" fontId="11" fillId="24" borderId="94" xfId="0" applyNumberFormat="1" applyFont="1" applyFill="1" applyBorder="1" applyAlignment="1" applyProtection="1">
      <alignment horizontal="center" vertical="center" wrapText="1"/>
      <protection hidden="1"/>
    </xf>
    <xf numFmtId="9" fontId="11" fillId="0" borderId="95" xfId="65" applyFont="1" applyFill="1" applyBorder="1" applyAlignment="1" applyProtection="1">
      <alignment horizontal="center" vertical="center" wrapText="1"/>
      <protection hidden="1"/>
    </xf>
    <xf numFmtId="0" fontId="10" fillId="70" borderId="44" xfId="45" applyFont="1" applyFill="1" applyBorder="1" applyAlignment="1" applyProtection="1">
      <alignment horizontal="center" vertical="center" wrapText="1"/>
      <protection hidden="1"/>
    </xf>
    <xf numFmtId="0" fontId="10" fillId="70" borderId="45" xfId="45" applyFont="1" applyFill="1" applyBorder="1" applyAlignment="1" applyProtection="1">
      <alignment horizontal="center" vertical="center" wrapText="1"/>
      <protection hidden="1"/>
    </xf>
    <xf numFmtId="0" fontId="10" fillId="70" borderId="65" xfId="45" applyFont="1" applyFill="1" applyBorder="1" applyAlignment="1" applyProtection="1">
      <alignment horizontal="center" vertical="center" wrapText="1"/>
      <protection hidden="1"/>
    </xf>
    <xf numFmtId="0" fontId="10" fillId="70" borderId="44" xfId="45" applyFont="1" applyFill="1" applyBorder="1" applyAlignment="1">
      <alignment horizontal="center" vertical="center" wrapText="1"/>
      <protection/>
    </xf>
    <xf numFmtId="0" fontId="10" fillId="70" borderId="45" xfId="45" applyFont="1" applyFill="1" applyBorder="1" applyAlignment="1">
      <alignment horizontal="center" vertical="center" wrapText="1"/>
      <protection/>
    </xf>
    <xf numFmtId="0" fontId="10" fillId="70" borderId="65" xfId="45" applyFont="1" applyFill="1" applyBorder="1" applyAlignment="1">
      <alignment horizontal="center" vertical="center" wrapText="1"/>
      <protection/>
    </xf>
    <xf numFmtId="0" fontId="15" fillId="17" borderId="84" xfId="0" applyFont="1" applyFill="1" applyBorder="1" applyAlignment="1" applyProtection="1">
      <alignment horizontal="center" vertical="center" wrapText="1"/>
      <protection hidden="1"/>
    </xf>
    <xf numFmtId="0" fontId="5" fillId="11" borderId="44" xfId="0" applyFont="1" applyFill="1" applyBorder="1" applyAlignment="1" applyProtection="1">
      <alignment horizontal="center" vertical="center" wrapText="1"/>
      <protection hidden="1"/>
    </xf>
    <xf numFmtId="0" fontId="5" fillId="11" borderId="45" xfId="0" applyFont="1" applyFill="1" applyBorder="1" applyAlignment="1" applyProtection="1">
      <alignment horizontal="center" vertical="center" wrapText="1"/>
      <protection hidden="1"/>
    </xf>
    <xf numFmtId="0" fontId="5" fillId="11" borderId="65" xfId="0" applyFont="1" applyFill="1" applyBorder="1" applyAlignment="1" applyProtection="1">
      <alignment horizontal="center" vertical="center" wrapText="1"/>
      <protection hidden="1"/>
    </xf>
    <xf numFmtId="0" fontId="16" fillId="25" borderId="64" xfId="0" applyFont="1" applyFill="1" applyBorder="1" applyAlignment="1" applyProtection="1">
      <alignment horizontal="center" vertical="center" wrapText="1"/>
      <protection hidden="1"/>
    </xf>
    <xf numFmtId="0" fontId="16" fillId="25" borderId="76" xfId="0" applyFont="1" applyFill="1" applyBorder="1" applyAlignment="1" applyProtection="1">
      <alignment horizontal="center" vertical="center" wrapText="1"/>
      <protection hidden="1"/>
    </xf>
    <xf numFmtId="0" fontId="16" fillId="25" borderId="108" xfId="0" applyFont="1" applyFill="1" applyBorder="1" applyAlignment="1" applyProtection="1">
      <alignment horizontal="center" vertical="center" wrapText="1"/>
      <protection hidden="1"/>
    </xf>
    <xf numFmtId="0" fontId="17" fillId="0" borderId="64" xfId="0" applyFont="1" applyFill="1" applyBorder="1" applyAlignment="1" applyProtection="1">
      <alignment horizontal="center" vertical="center" wrapText="1"/>
      <protection hidden="1"/>
    </xf>
    <xf numFmtId="0" fontId="17" fillId="0" borderId="108" xfId="0" applyFont="1" applyFill="1" applyBorder="1" applyAlignment="1" applyProtection="1">
      <alignment horizontal="center" vertical="center" wrapText="1"/>
      <protection hidden="1"/>
    </xf>
    <xf numFmtId="0" fontId="11" fillId="0" borderId="77" xfId="60" applyFont="1" applyFill="1" applyBorder="1" applyAlignment="1" applyProtection="1">
      <alignment horizontal="center" vertical="center" wrapText="1"/>
      <protection hidden="1"/>
    </xf>
    <xf numFmtId="0" fontId="11" fillId="0" borderId="145" xfId="60" applyFont="1" applyFill="1" applyBorder="1" applyAlignment="1" applyProtection="1">
      <alignment horizontal="center" vertical="center" wrapText="1"/>
      <protection hidden="1"/>
    </xf>
    <xf numFmtId="0" fontId="11" fillId="0" borderId="78" xfId="60" applyFont="1" applyFill="1" applyBorder="1" applyAlignment="1" applyProtection="1">
      <alignment horizontal="center" vertical="center" wrapText="1"/>
      <protection hidden="1"/>
    </xf>
    <xf numFmtId="0" fontId="11" fillId="0" borderId="112" xfId="60" applyFont="1" applyFill="1" applyBorder="1" applyAlignment="1" applyProtection="1">
      <alignment horizontal="center" vertical="center" wrapText="1"/>
      <protection hidden="1"/>
    </xf>
    <xf numFmtId="0" fontId="17" fillId="0" borderId="244" xfId="0" applyFont="1" applyFill="1" applyBorder="1" applyAlignment="1">
      <alignment horizontal="center" vertical="center" wrapText="1"/>
    </xf>
    <xf numFmtId="0" fontId="17" fillId="0" borderId="78" xfId="0" applyFont="1" applyFill="1" applyBorder="1" applyAlignment="1">
      <alignment horizontal="center" vertical="center" wrapText="1"/>
    </xf>
    <xf numFmtId="0" fontId="5" fillId="17" borderId="44" xfId="0" applyFont="1" applyFill="1" applyBorder="1" applyAlignment="1">
      <alignment horizontal="center" vertical="center" wrapText="1"/>
    </xf>
    <xf numFmtId="0" fontId="5" fillId="17" borderId="45" xfId="0" applyFont="1" applyFill="1" applyBorder="1" applyAlignment="1">
      <alignment horizontal="center" vertical="center" wrapText="1"/>
    </xf>
    <xf numFmtId="0" fontId="5" fillId="17" borderId="65" xfId="0" applyFont="1" applyFill="1" applyBorder="1" applyAlignment="1">
      <alignment horizontal="center" vertical="center" wrapText="1"/>
    </xf>
    <xf numFmtId="9" fontId="49" fillId="25" borderId="58" xfId="60" applyNumberFormat="1" applyFont="1" applyFill="1" applyBorder="1" applyAlignment="1" applyProtection="1">
      <alignment horizontal="center" vertical="center" wrapText="1"/>
      <protection hidden="1"/>
    </xf>
    <xf numFmtId="0" fontId="49" fillId="25" borderId="21" xfId="60" applyFont="1" applyFill="1" applyBorder="1" applyAlignment="1" applyProtection="1">
      <alignment horizontal="center" vertical="center" wrapText="1"/>
      <protection hidden="1"/>
    </xf>
    <xf numFmtId="170" fontId="6" fillId="27" borderId="85" xfId="45" applyNumberFormat="1" applyFont="1" applyFill="1" applyBorder="1" applyAlignment="1">
      <alignment horizontal="center" vertical="center" wrapText="1"/>
      <protection/>
    </xf>
    <xf numFmtId="170" fontId="6" fillId="27" borderId="84" xfId="45" applyNumberFormat="1" applyFont="1" applyFill="1" applyBorder="1" applyAlignment="1">
      <alignment horizontal="center" vertical="center" wrapText="1"/>
      <protection/>
    </xf>
    <xf numFmtId="170" fontId="6" fillId="27" borderId="75" xfId="45" applyNumberFormat="1" applyFont="1" applyFill="1" applyBorder="1" applyAlignment="1">
      <alignment horizontal="center" vertical="center" wrapText="1"/>
      <protection/>
    </xf>
    <xf numFmtId="170" fontId="6" fillId="27" borderId="10" xfId="45" applyNumberFormat="1" applyFont="1" applyFill="1" applyBorder="1" applyAlignment="1">
      <alignment horizontal="center" vertical="center" wrapText="1"/>
      <protection/>
    </xf>
    <xf numFmtId="170" fontId="6" fillId="27" borderId="0" xfId="45" applyNumberFormat="1" applyFont="1" applyFill="1" applyBorder="1" applyAlignment="1">
      <alignment horizontal="center" vertical="center" wrapText="1"/>
      <protection/>
    </xf>
    <xf numFmtId="170" fontId="6" fillId="27" borderId="11" xfId="45" applyNumberFormat="1" applyFont="1" applyFill="1" applyBorder="1" applyAlignment="1">
      <alignment horizontal="center" vertical="center" wrapText="1"/>
      <protection/>
    </xf>
    <xf numFmtId="170" fontId="6" fillId="27" borderId="14" xfId="45" applyNumberFormat="1" applyFont="1" applyFill="1" applyBorder="1" applyAlignment="1">
      <alignment horizontal="center" vertical="center" wrapText="1"/>
      <protection/>
    </xf>
    <xf numFmtId="170" fontId="6" fillId="27" borderId="15" xfId="45" applyNumberFormat="1" applyFont="1" applyFill="1" applyBorder="1" applyAlignment="1">
      <alignment horizontal="center" vertical="center" wrapText="1"/>
      <protection/>
    </xf>
    <xf numFmtId="170" fontId="6" fillId="27" borderId="16" xfId="45" applyNumberFormat="1" applyFont="1" applyFill="1" applyBorder="1" applyAlignment="1">
      <alignment horizontal="center" vertical="center" wrapText="1"/>
      <protection/>
    </xf>
    <xf numFmtId="0" fontId="7" fillId="18" borderId="10" xfId="0" applyFont="1" applyFill="1" applyBorder="1" applyAlignment="1" applyProtection="1">
      <alignment horizontal="center" vertical="center" wrapText="1"/>
      <protection hidden="1"/>
    </xf>
    <xf numFmtId="0" fontId="7" fillId="18" borderId="0" xfId="0" applyFont="1" applyFill="1" applyBorder="1" applyAlignment="1" applyProtection="1">
      <alignment horizontal="center" vertical="center" wrapText="1"/>
      <protection hidden="1"/>
    </xf>
    <xf numFmtId="0" fontId="7" fillId="18" borderId="11" xfId="0" applyFont="1" applyFill="1" applyBorder="1" applyAlignment="1" applyProtection="1">
      <alignment horizontal="center" vertical="center" wrapText="1"/>
      <protection hidden="1"/>
    </xf>
    <xf numFmtId="165" fontId="7" fillId="21" borderId="10" xfId="0" applyNumberFormat="1" applyFont="1" applyFill="1" applyBorder="1" applyAlignment="1">
      <alignment horizontal="center" vertical="center" wrapText="1"/>
    </xf>
    <xf numFmtId="165" fontId="7" fillId="21" borderId="0" xfId="0" applyNumberFormat="1" applyFont="1" applyFill="1" applyBorder="1" applyAlignment="1">
      <alignment horizontal="center" vertical="center" wrapText="1"/>
    </xf>
    <xf numFmtId="165" fontId="7" fillId="21" borderId="11" xfId="0" applyNumberFormat="1" applyFont="1" applyFill="1" applyBorder="1" applyAlignment="1">
      <alignment horizontal="center" vertical="center" wrapText="1"/>
    </xf>
    <xf numFmtId="165" fontId="7" fillId="21" borderId="14" xfId="0" applyNumberFormat="1" applyFont="1" applyFill="1" applyBorder="1" applyAlignment="1">
      <alignment horizontal="center" vertical="center" wrapText="1"/>
    </xf>
    <xf numFmtId="165" fontId="7" fillId="21" borderId="15" xfId="0" applyNumberFormat="1" applyFont="1" applyFill="1" applyBorder="1" applyAlignment="1">
      <alignment horizontal="center" vertical="center" wrapText="1"/>
    </xf>
    <xf numFmtId="165" fontId="7" fillId="21" borderId="16" xfId="0" applyNumberFormat="1" applyFont="1" applyFill="1" applyBorder="1" applyAlignment="1">
      <alignment horizontal="center" vertical="center" wrapText="1"/>
    </xf>
    <xf numFmtId="0" fontId="7" fillId="18" borderId="14" xfId="0" applyFont="1" applyFill="1" applyBorder="1" applyAlignment="1" applyProtection="1">
      <alignment horizontal="center" vertical="center" wrapText="1"/>
      <protection hidden="1"/>
    </xf>
    <xf numFmtId="0" fontId="7" fillId="18" borderId="15" xfId="0" applyFont="1" applyFill="1" applyBorder="1" applyAlignment="1" applyProtection="1">
      <alignment horizontal="center" vertical="center" wrapText="1"/>
      <protection hidden="1"/>
    </xf>
    <xf numFmtId="0" fontId="7" fillId="18" borderId="16" xfId="0" applyFont="1" applyFill="1" applyBorder="1" applyAlignment="1" applyProtection="1">
      <alignment horizontal="center" vertical="center" wrapText="1"/>
      <protection hidden="1"/>
    </xf>
    <xf numFmtId="0" fontId="5" fillId="11" borderId="63" xfId="0" applyFont="1" applyFill="1" applyBorder="1" applyAlignment="1" applyProtection="1">
      <alignment horizontal="center" vertical="center" wrapText="1"/>
      <protection hidden="1"/>
    </xf>
    <xf numFmtId="0" fontId="10" fillId="11" borderId="44" xfId="0" applyFont="1" applyFill="1" applyBorder="1" applyAlignment="1" applyProtection="1">
      <alignment horizontal="center" vertical="center" wrapText="1"/>
      <protection hidden="1"/>
    </xf>
    <xf numFmtId="0" fontId="10" fillId="11" borderId="45" xfId="0" applyFont="1" applyFill="1" applyBorder="1" applyAlignment="1" applyProtection="1">
      <alignment horizontal="center" vertical="center" wrapText="1"/>
      <protection hidden="1"/>
    </xf>
    <xf numFmtId="0" fontId="10" fillId="11" borderId="65" xfId="0" applyFont="1" applyFill="1" applyBorder="1" applyAlignment="1" applyProtection="1">
      <alignment horizontal="center" vertical="center" wrapText="1"/>
      <protection hidden="1"/>
    </xf>
    <xf numFmtId="0" fontId="10" fillId="70" borderId="44" xfId="45" applyFont="1" applyFill="1" applyBorder="1" applyAlignment="1" applyProtection="1">
      <alignment horizontal="center" vertical="center" wrapText="1"/>
      <protection hidden="1"/>
    </xf>
    <xf numFmtId="0" fontId="10" fillId="70" borderId="45" xfId="45" applyFont="1" applyFill="1" applyBorder="1" applyAlignment="1" applyProtection="1">
      <alignment horizontal="center" vertical="center" wrapText="1"/>
      <protection hidden="1"/>
    </xf>
    <xf numFmtId="0" fontId="10" fillId="70" borderId="65" xfId="45" applyFont="1" applyFill="1" applyBorder="1" applyAlignment="1" applyProtection="1">
      <alignment horizontal="center" vertical="center" wrapText="1"/>
      <protection hidden="1"/>
    </xf>
    <xf numFmtId="0" fontId="10" fillId="70" borderId="44" xfId="45" applyFont="1" applyFill="1" applyBorder="1" applyAlignment="1">
      <alignment horizontal="center" vertical="center" wrapText="1"/>
      <protection/>
    </xf>
    <xf numFmtId="0" fontId="10" fillId="70" borderId="45" xfId="45" applyFont="1" applyFill="1" applyBorder="1" applyAlignment="1">
      <alignment horizontal="center" vertical="center" wrapText="1"/>
      <protection/>
    </xf>
    <xf numFmtId="0" fontId="10" fillId="70" borderId="65" xfId="45" applyFont="1" applyFill="1" applyBorder="1" applyAlignment="1">
      <alignment horizontal="center" vertical="center" wrapText="1"/>
      <protection/>
    </xf>
    <xf numFmtId="0" fontId="5" fillId="17" borderId="63" xfId="0" applyFont="1" applyFill="1" applyBorder="1" applyAlignment="1" applyProtection="1">
      <alignment horizontal="center" vertical="center" wrapText="1"/>
      <protection hidden="1"/>
    </xf>
    <xf numFmtId="0" fontId="10" fillId="17" borderId="44" xfId="0" applyFont="1" applyFill="1" applyBorder="1" applyAlignment="1" applyProtection="1">
      <alignment horizontal="center" vertical="center" wrapText="1"/>
      <protection hidden="1"/>
    </xf>
    <xf numFmtId="0" fontId="10" fillId="17" borderId="45" xfId="0" applyFont="1" applyFill="1" applyBorder="1" applyAlignment="1" applyProtection="1">
      <alignment horizontal="center" vertical="center" wrapText="1"/>
      <protection hidden="1"/>
    </xf>
    <xf numFmtId="0" fontId="10" fillId="17" borderId="65" xfId="0" applyFont="1" applyFill="1" applyBorder="1" applyAlignment="1" applyProtection="1">
      <alignment horizontal="center" vertical="center" wrapText="1"/>
      <protection hidden="1"/>
    </xf>
    <xf numFmtId="0" fontId="5" fillId="17" borderId="44" xfId="0" applyFont="1" applyFill="1" applyBorder="1" applyAlignment="1" applyProtection="1">
      <alignment horizontal="center" vertical="center" wrapText="1"/>
      <protection hidden="1"/>
    </xf>
    <xf numFmtId="0" fontId="5" fillId="17" borderId="45" xfId="0" applyFont="1" applyFill="1" applyBorder="1" applyAlignment="1" applyProtection="1">
      <alignment horizontal="center" vertical="center" wrapText="1"/>
      <protection hidden="1"/>
    </xf>
    <xf numFmtId="0" fontId="5" fillId="17" borderId="65" xfId="0" applyFont="1" applyFill="1" applyBorder="1" applyAlignment="1" applyProtection="1">
      <alignment horizontal="center" vertical="center" wrapText="1"/>
      <protection hidden="1"/>
    </xf>
    <xf numFmtId="0" fontId="8" fillId="0" borderId="85" xfId="0" applyFont="1" applyBorder="1" applyAlignment="1" applyProtection="1">
      <alignment horizontal="center" vertical="center"/>
      <protection hidden="1"/>
    </xf>
    <xf numFmtId="0" fontId="8" fillId="0" borderId="84" xfId="0" applyFont="1" applyBorder="1" applyAlignment="1" applyProtection="1">
      <alignment horizontal="center" vertical="center"/>
      <protection hidden="1"/>
    </xf>
    <xf numFmtId="0" fontId="8" fillId="0" borderId="75"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xf>
    <xf numFmtId="0" fontId="8" fillId="0" borderId="16" xfId="0" applyFont="1" applyBorder="1" applyAlignment="1" applyProtection="1">
      <alignment horizontal="center" vertical="center"/>
      <protection hidden="1"/>
    </xf>
    <xf numFmtId="0" fontId="4" fillId="0" borderId="85" xfId="0" applyFont="1" applyBorder="1" applyAlignment="1" applyProtection="1">
      <alignment horizontal="center" vertical="center"/>
      <protection hidden="1"/>
    </xf>
    <xf numFmtId="0" fontId="4" fillId="0" borderId="84" xfId="0" applyFont="1" applyBorder="1" applyAlignment="1" applyProtection="1">
      <alignment horizontal="center" vertical="center"/>
      <protection hidden="1"/>
    </xf>
    <xf numFmtId="0" fontId="4" fillId="0" borderId="75"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5" fillId="0" borderId="85" xfId="0" applyFont="1" applyBorder="1" applyAlignment="1" applyProtection="1">
      <alignment horizontal="center" vertical="center"/>
      <protection hidden="1"/>
    </xf>
    <xf numFmtId="0" fontId="5" fillId="0" borderId="84" xfId="0" applyFont="1" applyBorder="1" applyAlignment="1" applyProtection="1">
      <alignment horizontal="center" vertical="center"/>
      <protection hidden="1"/>
    </xf>
    <xf numFmtId="0" fontId="5" fillId="0" borderId="75"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5" fillId="0" borderId="15" xfId="0"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0" fontId="6" fillId="18" borderId="85" xfId="0" applyFont="1" applyFill="1" applyBorder="1" applyAlignment="1" applyProtection="1">
      <alignment horizontal="center" vertical="center" wrapText="1"/>
      <protection hidden="1"/>
    </xf>
    <xf numFmtId="0" fontId="6" fillId="18" borderId="84" xfId="0" applyFont="1" applyFill="1" applyBorder="1" applyAlignment="1" applyProtection="1">
      <alignment horizontal="center" vertical="center" wrapText="1"/>
      <protection hidden="1"/>
    </xf>
    <xf numFmtId="0" fontId="6" fillId="18" borderId="75" xfId="0" applyFont="1" applyFill="1" applyBorder="1" applyAlignment="1" applyProtection="1">
      <alignment horizontal="center" vertical="center" wrapText="1"/>
      <protection hidden="1"/>
    </xf>
    <xf numFmtId="170" fontId="6" fillId="72" borderId="85" xfId="45" applyNumberFormat="1" applyFont="1" applyFill="1" applyBorder="1" applyAlignment="1" applyProtection="1">
      <alignment horizontal="center" vertical="center" wrapText="1"/>
      <protection hidden="1"/>
    </xf>
    <xf numFmtId="170" fontId="6" fillId="72" borderId="84" xfId="45" applyNumberFormat="1" applyFont="1" applyFill="1" applyBorder="1" applyAlignment="1" applyProtection="1">
      <alignment horizontal="center" vertical="center" wrapText="1"/>
      <protection hidden="1"/>
    </xf>
    <xf numFmtId="170" fontId="6" fillId="72" borderId="75" xfId="45" applyNumberFormat="1" applyFont="1" applyFill="1" applyBorder="1" applyAlignment="1" applyProtection="1">
      <alignment horizontal="center" vertical="center" wrapText="1"/>
      <protection hidden="1"/>
    </xf>
    <xf numFmtId="170" fontId="6" fillId="72" borderId="10" xfId="45" applyNumberFormat="1" applyFont="1" applyFill="1" applyBorder="1" applyAlignment="1" applyProtection="1">
      <alignment horizontal="center" vertical="center" wrapText="1"/>
      <protection hidden="1"/>
    </xf>
    <xf numFmtId="170" fontId="6" fillId="72" borderId="0" xfId="45" applyNumberFormat="1" applyFont="1" applyFill="1" applyBorder="1" applyAlignment="1" applyProtection="1">
      <alignment horizontal="center" vertical="center" wrapText="1"/>
      <protection hidden="1"/>
    </xf>
    <xf numFmtId="170" fontId="6" fillId="72" borderId="11" xfId="45" applyNumberFormat="1" applyFont="1" applyFill="1" applyBorder="1" applyAlignment="1" applyProtection="1">
      <alignment horizontal="center" vertical="center" wrapText="1"/>
      <protection hidden="1"/>
    </xf>
    <xf numFmtId="170" fontId="6" fillId="72" borderId="14" xfId="45" applyNumberFormat="1" applyFont="1" applyFill="1" applyBorder="1" applyAlignment="1" applyProtection="1">
      <alignment horizontal="center" vertical="center" wrapText="1"/>
      <protection hidden="1"/>
    </xf>
    <xf numFmtId="170" fontId="6" fillId="72" borderId="15" xfId="45" applyNumberFormat="1" applyFont="1" applyFill="1" applyBorder="1" applyAlignment="1" applyProtection="1">
      <alignment horizontal="center" vertical="center" wrapText="1"/>
      <protection hidden="1"/>
    </xf>
    <xf numFmtId="170" fontId="6" fillId="72" borderId="16" xfId="45" applyNumberFormat="1" applyFont="1" applyFill="1" applyBorder="1" applyAlignment="1" applyProtection="1">
      <alignment horizontal="center" vertical="center" wrapText="1"/>
      <protection hidden="1"/>
    </xf>
    <xf numFmtId="165" fontId="6" fillId="21" borderId="85" xfId="0" applyNumberFormat="1" applyFont="1" applyFill="1" applyBorder="1" applyAlignment="1">
      <alignment horizontal="center" vertical="center" wrapText="1"/>
    </xf>
    <xf numFmtId="165" fontId="6" fillId="21" borderId="84" xfId="0" applyNumberFormat="1" applyFont="1" applyFill="1" applyBorder="1" applyAlignment="1">
      <alignment horizontal="center" vertical="center" wrapText="1"/>
    </xf>
    <xf numFmtId="165" fontId="6" fillId="21" borderId="75" xfId="0" applyNumberFormat="1" applyFont="1" applyFill="1" applyBorder="1" applyAlignment="1">
      <alignment horizontal="center" vertical="center" wrapText="1"/>
    </xf>
    <xf numFmtId="165" fontId="6" fillId="21" borderId="10" xfId="0" applyNumberFormat="1" applyFont="1" applyFill="1" applyBorder="1" applyAlignment="1">
      <alignment horizontal="center" vertical="center" wrapText="1"/>
    </xf>
    <xf numFmtId="165" fontId="6" fillId="21" borderId="0" xfId="0" applyNumberFormat="1" applyFont="1" applyFill="1" applyBorder="1" applyAlignment="1">
      <alignment horizontal="center" vertical="center" wrapText="1"/>
    </xf>
    <xf numFmtId="165" fontId="6" fillId="21" borderId="11" xfId="0" applyNumberFormat="1" applyFont="1" applyFill="1" applyBorder="1" applyAlignment="1">
      <alignment horizontal="center" vertical="center" wrapText="1"/>
    </xf>
    <xf numFmtId="170" fontId="6" fillId="73" borderId="85" xfId="45" applyNumberFormat="1" applyFont="1" applyFill="1" applyBorder="1" applyAlignment="1">
      <alignment horizontal="center" vertical="center" wrapText="1"/>
      <protection/>
    </xf>
    <xf numFmtId="170" fontId="6" fillId="73" borderId="84" xfId="45" applyNumberFormat="1" applyFont="1" applyFill="1" applyBorder="1" applyAlignment="1">
      <alignment horizontal="center" vertical="center" wrapText="1"/>
      <protection/>
    </xf>
    <xf numFmtId="170" fontId="6" fillId="73" borderId="75" xfId="45" applyNumberFormat="1" applyFont="1" applyFill="1" applyBorder="1" applyAlignment="1">
      <alignment horizontal="center" vertical="center" wrapText="1"/>
      <protection/>
    </xf>
    <xf numFmtId="170" fontId="6" fillId="73" borderId="10" xfId="45" applyNumberFormat="1" applyFont="1" applyFill="1" applyBorder="1" applyAlignment="1">
      <alignment horizontal="center" vertical="center" wrapText="1"/>
      <protection/>
    </xf>
    <xf numFmtId="170" fontId="6" fillId="73" borderId="0" xfId="45" applyNumberFormat="1" applyFont="1" applyFill="1" applyBorder="1" applyAlignment="1">
      <alignment horizontal="center" vertical="center" wrapText="1"/>
      <protection/>
    </xf>
    <xf numFmtId="170" fontId="6" fillId="73" borderId="11" xfId="45" applyNumberFormat="1" applyFont="1" applyFill="1" applyBorder="1" applyAlignment="1">
      <alignment horizontal="center" vertical="center" wrapText="1"/>
      <protection/>
    </xf>
    <xf numFmtId="170" fontId="6" fillId="73" borderId="14" xfId="45" applyNumberFormat="1" applyFont="1" applyFill="1" applyBorder="1" applyAlignment="1">
      <alignment horizontal="center" vertical="center" wrapText="1"/>
      <protection/>
    </xf>
    <xf numFmtId="170" fontId="6" fillId="73" borderId="15" xfId="45" applyNumberFormat="1" applyFont="1" applyFill="1" applyBorder="1" applyAlignment="1">
      <alignment horizontal="center" vertical="center" wrapText="1"/>
      <protection/>
    </xf>
    <xf numFmtId="170" fontId="6" fillId="73" borderId="16" xfId="45" applyNumberFormat="1" applyFont="1" applyFill="1" applyBorder="1" applyAlignment="1">
      <alignment horizontal="center" vertical="center" wrapText="1"/>
      <protection/>
    </xf>
    <xf numFmtId="170" fontId="6" fillId="74" borderId="85" xfId="45" applyNumberFormat="1" applyFont="1" applyFill="1" applyBorder="1" applyAlignment="1">
      <alignment horizontal="center" vertical="center" wrapText="1"/>
      <protection/>
    </xf>
    <xf numFmtId="170" fontId="6" fillId="74" borderId="84" xfId="45" applyNumberFormat="1" applyFont="1" applyFill="1" applyBorder="1" applyAlignment="1">
      <alignment horizontal="center" vertical="center" wrapText="1"/>
      <protection/>
    </xf>
    <xf numFmtId="170" fontId="6" fillId="74" borderId="75" xfId="45" applyNumberFormat="1" applyFont="1" applyFill="1" applyBorder="1" applyAlignment="1">
      <alignment horizontal="center" vertical="center" wrapText="1"/>
      <protection/>
    </xf>
    <xf numFmtId="170" fontId="6" fillId="74" borderId="10" xfId="45" applyNumberFormat="1" applyFont="1" applyFill="1" applyBorder="1" applyAlignment="1">
      <alignment horizontal="center" vertical="center" wrapText="1"/>
      <protection/>
    </xf>
    <xf numFmtId="170" fontId="6" fillId="74" borderId="0" xfId="45" applyNumberFormat="1" applyFont="1" applyFill="1" applyBorder="1" applyAlignment="1">
      <alignment horizontal="center" vertical="center" wrapText="1"/>
      <protection/>
    </xf>
    <xf numFmtId="170" fontId="6" fillId="74" borderId="11" xfId="45" applyNumberFormat="1" applyFont="1" applyFill="1" applyBorder="1" applyAlignment="1">
      <alignment horizontal="center" vertical="center" wrapText="1"/>
      <protection/>
    </xf>
    <xf numFmtId="170" fontId="6" fillId="74" borderId="14" xfId="45" applyNumberFormat="1" applyFont="1" applyFill="1" applyBorder="1" applyAlignment="1">
      <alignment horizontal="center" vertical="center" wrapText="1"/>
      <protection/>
    </xf>
    <xf numFmtId="170" fontId="6" fillId="74" borderId="15" xfId="45" applyNumberFormat="1" applyFont="1" applyFill="1" applyBorder="1" applyAlignment="1">
      <alignment horizontal="center" vertical="center" wrapText="1"/>
      <protection/>
    </xf>
    <xf numFmtId="170" fontId="6" fillId="74" borderId="16" xfId="45" applyNumberFormat="1" applyFont="1" applyFill="1" applyBorder="1" applyAlignment="1">
      <alignment horizontal="center" vertical="center" wrapText="1"/>
      <protection/>
    </xf>
    <xf numFmtId="170" fontId="6" fillId="75" borderId="85" xfId="45" applyNumberFormat="1" applyFont="1" applyFill="1" applyBorder="1" applyAlignment="1">
      <alignment horizontal="center" vertical="center" wrapText="1"/>
      <protection/>
    </xf>
    <xf numFmtId="170" fontId="6" fillId="75" borderId="84" xfId="45" applyNumberFormat="1" applyFont="1" applyFill="1" applyBorder="1" applyAlignment="1">
      <alignment horizontal="center" vertical="center" wrapText="1"/>
      <protection/>
    </xf>
    <xf numFmtId="170" fontId="6" fillId="75" borderId="75" xfId="45" applyNumberFormat="1" applyFont="1" applyFill="1" applyBorder="1" applyAlignment="1">
      <alignment horizontal="center" vertical="center" wrapText="1"/>
      <protection/>
    </xf>
    <xf numFmtId="170" fontId="6" fillId="75" borderId="10" xfId="45" applyNumberFormat="1" applyFont="1" applyFill="1" applyBorder="1" applyAlignment="1">
      <alignment horizontal="center" vertical="center" wrapText="1"/>
      <protection/>
    </xf>
    <xf numFmtId="170" fontId="6" fillId="75" borderId="0" xfId="45" applyNumberFormat="1" applyFont="1" applyFill="1" applyBorder="1" applyAlignment="1">
      <alignment horizontal="center" vertical="center" wrapText="1"/>
      <protection/>
    </xf>
    <xf numFmtId="170" fontId="6" fillId="75" borderId="11" xfId="45" applyNumberFormat="1" applyFont="1" applyFill="1" applyBorder="1" applyAlignment="1">
      <alignment horizontal="center" vertical="center" wrapText="1"/>
      <protection/>
    </xf>
    <xf numFmtId="170" fontId="6" fillId="75" borderId="14" xfId="45" applyNumberFormat="1" applyFont="1" applyFill="1" applyBorder="1" applyAlignment="1">
      <alignment horizontal="center" vertical="center" wrapText="1"/>
      <protection/>
    </xf>
    <xf numFmtId="170" fontId="6" fillId="75" borderId="15" xfId="45" applyNumberFormat="1" applyFont="1" applyFill="1" applyBorder="1" applyAlignment="1">
      <alignment horizontal="center" vertical="center" wrapText="1"/>
      <protection/>
    </xf>
    <xf numFmtId="170" fontId="6" fillId="75" borderId="16" xfId="45" applyNumberFormat="1" applyFont="1" applyFill="1" applyBorder="1" applyAlignment="1">
      <alignment horizontal="center" vertical="center" wrapText="1"/>
      <protection/>
    </xf>
    <xf numFmtId="9" fontId="11" fillId="33" borderId="12" xfId="65" applyFont="1" applyFill="1" applyBorder="1" applyAlignment="1" applyProtection="1">
      <alignment horizontal="center" vertical="center" wrapText="1"/>
      <protection hidden="1"/>
    </xf>
    <xf numFmtId="0" fontId="15" fillId="32" borderId="114" xfId="45" applyFont="1" applyFill="1" applyBorder="1" applyAlignment="1" applyProtection="1">
      <alignment horizontal="center" vertical="center" wrapText="1"/>
      <protection hidden="1"/>
    </xf>
    <xf numFmtId="0" fontId="12" fillId="18" borderId="44" xfId="0" applyFont="1" applyFill="1" applyBorder="1" applyAlignment="1" applyProtection="1">
      <alignment horizontal="center" vertical="center" wrapText="1"/>
      <protection hidden="1"/>
    </xf>
    <xf numFmtId="0" fontId="12" fillId="18" borderId="45" xfId="0" applyFont="1" applyFill="1" applyBorder="1" applyAlignment="1" applyProtection="1">
      <alignment horizontal="center" vertical="center" wrapText="1"/>
      <protection hidden="1"/>
    </xf>
    <xf numFmtId="0" fontId="16" fillId="33" borderId="167" xfId="60" applyFont="1" applyFill="1" applyBorder="1" applyAlignment="1" applyProtection="1">
      <alignment horizontal="center" vertical="center" wrapText="1"/>
      <protection hidden="1"/>
    </xf>
    <xf numFmtId="0" fontId="85" fillId="0" borderId="12" xfId="63" applyFont="1" applyBorder="1" applyAlignment="1">
      <alignment horizontal="center" vertical="center" wrapText="1"/>
      <protection/>
    </xf>
    <xf numFmtId="0" fontId="16" fillId="61" borderId="12" xfId="63" applyFont="1" applyFill="1" applyBorder="1" applyAlignment="1">
      <alignment horizontal="center" vertical="center" wrapText="1"/>
      <protection/>
    </xf>
    <xf numFmtId="0" fontId="80" fillId="0" borderId="12" xfId="63" applyFont="1" applyBorder="1">
      <alignment/>
      <protection/>
    </xf>
    <xf numFmtId="0" fontId="15" fillId="60" borderId="182" xfId="63" applyFont="1" applyFill="1" applyBorder="1" applyAlignment="1">
      <alignment horizontal="center" vertical="center" wrapText="1"/>
      <protection/>
    </xf>
    <xf numFmtId="0" fontId="80" fillId="0" borderId="181" xfId="63" applyFont="1" applyBorder="1">
      <alignment/>
      <protection/>
    </xf>
    <xf numFmtId="0" fontId="80" fillId="0" borderId="156" xfId="63" applyFont="1" applyBorder="1">
      <alignment/>
      <protection/>
    </xf>
    <xf numFmtId="0" fontId="15" fillId="60" borderId="236" xfId="63" applyFont="1" applyFill="1" applyBorder="1" applyAlignment="1">
      <alignment horizontal="center" vertical="center" wrapText="1"/>
      <protection/>
    </xf>
    <xf numFmtId="0" fontId="80" fillId="0" borderId="0" xfId="63" applyFont="1" applyBorder="1">
      <alignment/>
      <protection/>
    </xf>
    <xf numFmtId="0" fontId="80" fillId="0" borderId="122" xfId="63" applyFont="1" applyBorder="1">
      <alignment/>
      <protection/>
    </xf>
    <xf numFmtId="0" fontId="16" fillId="59" borderId="12" xfId="63" applyFont="1" applyFill="1" applyBorder="1" applyAlignment="1">
      <alignment horizontal="center" vertical="center" wrapText="1"/>
      <protection/>
    </xf>
    <xf numFmtId="0" fontId="80" fillId="0" borderId="19" xfId="63" applyFont="1" applyBorder="1" applyAlignment="1">
      <alignment horizontal="center" vertical="center"/>
      <protection/>
    </xf>
    <xf numFmtId="0" fontId="80" fillId="0" borderId="49" xfId="63" applyFont="1" applyBorder="1" applyAlignment="1">
      <alignment horizontal="center" vertical="center"/>
      <protection/>
    </xf>
    <xf numFmtId="0" fontId="15" fillId="68" borderId="19" xfId="63" applyFont="1" applyFill="1" applyBorder="1" applyAlignment="1">
      <alignment horizontal="center" vertical="center" wrapText="1"/>
      <protection/>
    </xf>
    <xf numFmtId="0" fontId="15" fillId="68" borderId="50" xfId="63" applyFont="1" applyFill="1" applyBorder="1" applyAlignment="1">
      <alignment horizontal="center" vertical="center" wrapText="1"/>
      <protection/>
    </xf>
    <xf numFmtId="0" fontId="15" fillId="68" borderId="49" xfId="63" applyFont="1" applyFill="1" applyBorder="1" applyAlignment="1">
      <alignment horizontal="center" vertical="center" wrapText="1"/>
      <protection/>
    </xf>
    <xf numFmtId="0" fontId="16" fillId="61" borderId="19" xfId="63" applyFont="1" applyFill="1" applyBorder="1" applyAlignment="1">
      <alignment horizontal="center" vertical="center" wrapText="1"/>
      <protection/>
    </xf>
    <xf numFmtId="0" fontId="16" fillId="61" borderId="49" xfId="63" applyFont="1" applyFill="1" applyBorder="1" applyAlignment="1">
      <alignment horizontal="center" vertical="center" wrapText="1"/>
      <protection/>
    </xf>
    <xf numFmtId="0" fontId="5" fillId="76" borderId="12" xfId="63" applyFont="1" applyFill="1" applyBorder="1" applyAlignment="1">
      <alignment horizontal="center" vertical="center" wrapText="1"/>
      <protection/>
    </xf>
    <xf numFmtId="0" fontId="95" fillId="0" borderId="12" xfId="63" applyFont="1" applyBorder="1" applyAlignment="1">
      <alignment horizontal="center" vertical="center"/>
      <protection/>
    </xf>
    <xf numFmtId="0" fontId="85" fillId="0" borderId="12" xfId="63" applyFont="1" applyBorder="1" applyAlignment="1">
      <alignment horizontal="center" vertical="center"/>
      <protection/>
    </xf>
    <xf numFmtId="0" fontId="5" fillId="70" borderId="199" xfId="63" applyFont="1" applyFill="1" applyBorder="1" applyAlignment="1">
      <alignment horizontal="center" vertical="center" wrapText="1"/>
      <protection/>
    </xf>
    <xf numFmtId="0" fontId="80" fillId="0" borderId="192" xfId="63" applyFont="1" applyBorder="1">
      <alignment/>
      <protection/>
    </xf>
    <xf numFmtId="0" fontId="80" fillId="0" borderId="125" xfId="63" applyFont="1" applyBorder="1">
      <alignment/>
      <protection/>
    </xf>
    <xf numFmtId="0" fontId="16" fillId="59" borderId="19" xfId="63" applyFont="1" applyFill="1" applyBorder="1" applyAlignment="1">
      <alignment horizontal="center" vertical="center" wrapText="1"/>
      <protection/>
    </xf>
    <xf numFmtId="0" fontId="16" fillId="59" borderId="49" xfId="63" applyFont="1" applyFill="1" applyBorder="1" applyAlignment="1">
      <alignment horizontal="center" vertical="center" wrapText="1"/>
      <protection/>
    </xf>
    <xf numFmtId="0" fontId="17" fillId="0" borderId="0" xfId="63" applyFont="1" applyAlignment="1">
      <alignment horizontal="center" vertical="center" wrapText="1"/>
      <protection/>
    </xf>
    <xf numFmtId="0" fontId="0" fillId="0" borderId="0" xfId="63" applyFont="1" applyAlignment="1">
      <alignment/>
      <protection/>
    </xf>
    <xf numFmtId="0" fontId="10" fillId="70" borderId="199" xfId="63" applyFont="1" applyFill="1" applyBorder="1" applyAlignment="1">
      <alignment horizontal="center" vertical="center" wrapText="1"/>
      <protection/>
    </xf>
    <xf numFmtId="0" fontId="5" fillId="60" borderId="199" xfId="63" applyFont="1" applyFill="1" applyBorder="1" applyAlignment="1">
      <alignment horizontal="center" vertical="center" wrapText="1"/>
      <protection/>
    </xf>
    <xf numFmtId="0" fontId="10" fillId="60" borderId="199" xfId="63" applyFont="1" applyFill="1" applyBorder="1" applyAlignment="1">
      <alignment horizontal="center" vertical="center" wrapText="1"/>
      <protection/>
    </xf>
    <xf numFmtId="0" fontId="15" fillId="17" borderId="44" xfId="0" applyFont="1" applyFill="1" applyBorder="1" applyAlignment="1" applyProtection="1">
      <alignment horizontal="center" vertical="center" wrapText="1"/>
      <protection hidden="1"/>
    </xf>
    <xf numFmtId="0" fontId="15" fillId="17" borderId="45" xfId="0" applyFont="1" applyFill="1" applyBorder="1" applyAlignment="1" applyProtection="1">
      <alignment horizontal="center" vertical="center" wrapText="1"/>
      <protection hidden="1"/>
    </xf>
    <xf numFmtId="0" fontId="15" fillId="17" borderId="65" xfId="0" applyFont="1" applyFill="1" applyBorder="1" applyAlignment="1" applyProtection="1">
      <alignment horizontal="center" vertical="center" wrapText="1"/>
      <protection hidden="1"/>
    </xf>
    <xf numFmtId="0" fontId="15" fillId="17" borderId="44" xfId="0" applyFont="1" applyFill="1" applyBorder="1" applyAlignment="1" applyProtection="1">
      <alignment horizontal="center" vertical="center" wrapText="1"/>
      <protection hidden="1"/>
    </xf>
    <xf numFmtId="0" fontId="15" fillId="17" borderId="45" xfId="0" applyFont="1" applyFill="1" applyBorder="1" applyAlignment="1" applyProtection="1">
      <alignment horizontal="center" vertical="center" wrapText="1"/>
      <protection hidden="1"/>
    </xf>
    <xf numFmtId="0" fontId="15" fillId="17" borderId="65" xfId="0" applyFont="1" applyFill="1" applyBorder="1" applyAlignment="1" applyProtection="1">
      <alignment horizontal="center" vertical="center" wrapText="1"/>
      <protection hidden="1"/>
    </xf>
    <xf numFmtId="0" fontId="2" fillId="17" borderId="44" xfId="0" applyFont="1" applyFill="1" applyBorder="1" applyAlignment="1">
      <alignment horizontal="center"/>
    </xf>
    <xf numFmtId="0" fontId="2" fillId="17" borderId="45" xfId="0" applyFont="1" applyFill="1" applyBorder="1" applyAlignment="1">
      <alignment horizontal="center"/>
    </xf>
    <xf numFmtId="0" fontId="2" fillId="17" borderId="65" xfId="0" applyFont="1" applyFill="1" applyBorder="1" applyAlignment="1">
      <alignment horizontal="center"/>
    </xf>
    <xf numFmtId="0" fontId="2" fillId="11" borderId="44" xfId="0" applyFont="1" applyFill="1" applyBorder="1" applyAlignment="1">
      <alignment horizontal="center"/>
    </xf>
    <xf numFmtId="0" fontId="2" fillId="11" borderId="45" xfId="0" applyFont="1" applyFill="1" applyBorder="1" applyAlignment="1">
      <alignment horizontal="center"/>
    </xf>
    <xf numFmtId="0" fontId="2" fillId="11" borderId="65" xfId="0" applyFont="1" applyFill="1" applyBorder="1" applyAlignment="1">
      <alignment horizontal="center"/>
    </xf>
    <xf numFmtId="0" fontId="2" fillId="11" borderId="0" xfId="0" applyFont="1" applyFill="1" applyAlignment="1">
      <alignment horizontal="center"/>
    </xf>
    <xf numFmtId="0" fontId="16" fillId="33" borderId="114" xfId="60" applyFont="1" applyFill="1" applyBorder="1" applyAlignment="1" applyProtection="1">
      <alignment horizontal="center" vertical="center" wrapText="1"/>
      <protection hidden="1"/>
    </xf>
    <xf numFmtId="0" fontId="6" fillId="46" borderId="245" xfId="63" applyFont="1" applyFill="1" applyBorder="1" applyAlignment="1">
      <alignment horizontal="center" vertical="center" wrapText="1"/>
      <protection/>
    </xf>
    <xf numFmtId="0" fontId="80" fillId="0" borderId="222" xfId="63" applyFont="1" applyBorder="1">
      <alignment/>
      <protection/>
    </xf>
    <xf numFmtId="0" fontId="7" fillId="46" borderId="236" xfId="63" applyFont="1" applyFill="1" applyBorder="1" applyAlignment="1">
      <alignment horizontal="center" vertical="center" wrapText="1"/>
      <protection/>
    </xf>
    <xf numFmtId="0" fontId="7" fillId="46" borderId="182" xfId="63" applyFont="1" applyFill="1" applyBorder="1" applyAlignment="1">
      <alignment horizontal="center" vertical="center" wrapText="1"/>
      <protection/>
    </xf>
    <xf numFmtId="0" fontId="80" fillId="0" borderId="50" xfId="63" applyFont="1" applyBorder="1" applyAlignment="1">
      <alignment horizontal="center" vertical="center"/>
      <protection/>
    </xf>
    <xf numFmtId="0" fontId="15" fillId="43" borderId="44" xfId="0" applyFont="1" applyFill="1" applyBorder="1" applyAlignment="1" applyProtection="1">
      <alignment horizontal="center" vertical="center" wrapText="1"/>
      <protection locked="0"/>
    </xf>
    <xf numFmtId="0" fontId="15" fillId="43" borderId="45" xfId="0" applyFont="1" applyFill="1" applyBorder="1" applyAlignment="1" applyProtection="1">
      <alignment horizontal="center" vertical="center" wrapText="1"/>
      <protection locked="0"/>
    </xf>
    <xf numFmtId="0" fontId="15" fillId="43" borderId="65" xfId="0" applyFont="1" applyFill="1" applyBorder="1" applyAlignment="1" applyProtection="1">
      <alignment horizontal="center" vertical="center" wrapText="1"/>
      <protection locked="0"/>
    </xf>
    <xf numFmtId="0" fontId="12" fillId="40" borderId="44" xfId="0" applyFont="1" applyFill="1" applyBorder="1" applyAlignment="1" applyProtection="1">
      <alignment horizontal="center" vertical="center" wrapText="1"/>
      <protection locked="0"/>
    </xf>
    <xf numFmtId="0" fontId="12" fillId="40" borderId="45" xfId="0" applyFont="1" applyFill="1" applyBorder="1" applyAlignment="1" applyProtection="1">
      <alignment horizontal="center" vertical="center" wrapText="1"/>
      <protection locked="0"/>
    </xf>
    <xf numFmtId="0" fontId="12" fillId="40" borderId="65" xfId="0" applyFont="1" applyFill="1" applyBorder="1" applyAlignment="1" applyProtection="1">
      <alignment horizontal="center" vertical="center" wrapText="1"/>
      <protection locked="0"/>
    </xf>
    <xf numFmtId="0" fontId="5" fillId="50" borderId="44" xfId="0" applyFont="1" applyFill="1" applyBorder="1" applyAlignment="1" applyProtection="1">
      <alignment horizontal="center" vertical="center" wrapText="1"/>
      <protection locked="0"/>
    </xf>
    <xf numFmtId="0" fontId="5" fillId="50" borderId="45" xfId="0" applyFont="1" applyFill="1" applyBorder="1" applyAlignment="1" applyProtection="1">
      <alignment horizontal="center" vertical="center" wrapText="1"/>
      <protection locked="0"/>
    </xf>
    <xf numFmtId="0" fontId="5" fillId="50" borderId="65" xfId="0" applyFont="1" applyFill="1" applyBorder="1" applyAlignment="1" applyProtection="1">
      <alignment horizontal="center" vertical="center" wrapText="1"/>
      <protection locked="0"/>
    </xf>
    <xf numFmtId="0" fontId="16" fillId="42" borderId="75" xfId="60" applyFont="1" applyFill="1" applyBorder="1" applyAlignment="1" applyProtection="1">
      <alignment horizontal="center" vertical="center" wrapText="1"/>
      <protection hidden="1" locked="0"/>
    </xf>
    <xf numFmtId="0" fontId="16" fillId="42" borderId="11" xfId="60" applyFont="1" applyFill="1" applyBorder="1" applyAlignment="1" applyProtection="1">
      <alignment horizontal="center" vertical="center" wrapText="1"/>
      <protection hidden="1" locked="0"/>
    </xf>
    <xf numFmtId="0" fontId="16" fillId="42" borderId="16" xfId="60" applyFont="1" applyFill="1" applyBorder="1" applyAlignment="1" applyProtection="1">
      <alignment horizontal="center" vertical="center" wrapText="1"/>
      <protection hidden="1" locked="0"/>
    </xf>
    <xf numFmtId="170" fontId="6" fillId="65" borderId="85" xfId="45" applyNumberFormat="1" applyFont="1" applyFill="1" applyBorder="1" applyAlignment="1" applyProtection="1">
      <alignment horizontal="center" vertical="center" wrapText="1"/>
      <protection locked="0"/>
    </xf>
    <xf numFmtId="170" fontId="6" fillId="65" borderId="84" xfId="45" applyNumberFormat="1" applyFont="1" applyFill="1" applyBorder="1" applyAlignment="1" applyProtection="1">
      <alignment horizontal="center" vertical="center" wrapText="1"/>
      <protection locked="0"/>
    </xf>
    <xf numFmtId="170" fontId="6" fillId="65" borderId="10" xfId="45" applyNumberFormat="1" applyFont="1" applyFill="1" applyBorder="1" applyAlignment="1" applyProtection="1">
      <alignment horizontal="center" vertical="center" wrapText="1"/>
      <protection locked="0"/>
    </xf>
    <xf numFmtId="170" fontId="6" fillId="65" borderId="0" xfId="45" applyNumberFormat="1" applyFont="1" applyFill="1" applyBorder="1" applyAlignment="1" applyProtection="1">
      <alignment horizontal="center" vertical="center" wrapText="1"/>
      <protection locked="0"/>
    </xf>
    <xf numFmtId="170" fontId="6" fillId="65" borderId="14" xfId="45" applyNumberFormat="1" applyFont="1" applyFill="1" applyBorder="1" applyAlignment="1" applyProtection="1">
      <alignment horizontal="center" vertical="center" wrapText="1"/>
      <protection locked="0"/>
    </xf>
    <xf numFmtId="170" fontId="6" fillId="65" borderId="15" xfId="45" applyNumberFormat="1" applyFont="1" applyFill="1" applyBorder="1" applyAlignment="1" applyProtection="1">
      <alignment horizontal="center" vertical="center" wrapText="1"/>
      <protection locked="0"/>
    </xf>
    <xf numFmtId="0" fontId="7" fillId="40" borderId="10" xfId="0" applyFont="1" applyFill="1" applyBorder="1" applyAlignment="1" applyProtection="1">
      <alignment horizontal="center" vertical="center" wrapText="1"/>
      <protection locked="0"/>
    </xf>
    <xf numFmtId="0" fontId="7" fillId="40" borderId="0" xfId="0" applyFont="1" applyFill="1" applyBorder="1" applyAlignment="1" applyProtection="1">
      <alignment horizontal="center" vertical="center" wrapText="1"/>
      <protection locked="0"/>
    </xf>
    <xf numFmtId="0" fontId="7" fillId="40" borderId="11" xfId="0" applyFont="1" applyFill="1" applyBorder="1" applyAlignment="1" applyProtection="1">
      <alignment horizontal="center" vertical="center" wrapText="1"/>
      <protection locked="0"/>
    </xf>
    <xf numFmtId="0" fontId="7" fillId="40" borderId="14" xfId="0" applyFont="1" applyFill="1" applyBorder="1" applyAlignment="1" applyProtection="1">
      <alignment horizontal="center" vertical="center" wrapText="1"/>
      <protection locked="0"/>
    </xf>
    <xf numFmtId="0" fontId="7" fillId="40" borderId="15" xfId="0" applyFont="1" applyFill="1" applyBorder="1" applyAlignment="1" applyProtection="1">
      <alignment horizontal="center" vertical="center" wrapText="1"/>
      <protection locked="0"/>
    </xf>
    <xf numFmtId="0" fontId="7" fillId="40" borderId="16" xfId="0" applyFont="1" applyFill="1" applyBorder="1" applyAlignment="1" applyProtection="1">
      <alignment horizontal="center" vertical="center" wrapText="1"/>
      <protection locked="0"/>
    </xf>
    <xf numFmtId="0" fontId="5" fillId="43" borderId="44" xfId="0" applyFont="1" applyFill="1" applyBorder="1" applyAlignment="1" applyProtection="1">
      <alignment horizontal="center" vertical="center" wrapText="1"/>
      <protection locked="0"/>
    </xf>
    <xf numFmtId="0" fontId="5" fillId="43" borderId="45" xfId="0" applyFont="1" applyFill="1" applyBorder="1" applyAlignment="1" applyProtection="1">
      <alignment horizontal="center" vertical="center" wrapText="1"/>
      <protection locked="0"/>
    </xf>
    <xf numFmtId="0" fontId="10" fillId="50" borderId="44" xfId="0" applyFont="1" applyFill="1" applyBorder="1" applyAlignment="1" applyProtection="1">
      <alignment horizontal="center" vertical="center" wrapText="1"/>
      <protection locked="0"/>
    </xf>
    <xf numFmtId="0" fontId="10" fillId="50" borderId="45" xfId="0" applyFont="1" applyFill="1" applyBorder="1" applyAlignment="1" applyProtection="1">
      <alignment horizontal="center" vertical="center" wrapText="1"/>
      <protection locked="0"/>
    </xf>
    <xf numFmtId="0" fontId="10" fillId="50" borderId="65" xfId="0" applyFont="1" applyFill="1" applyBorder="1" applyAlignment="1" applyProtection="1">
      <alignment horizontal="center" vertical="center" wrapText="1"/>
      <protection locked="0"/>
    </xf>
    <xf numFmtId="0" fontId="10" fillId="70" borderId="44" xfId="45" applyFont="1" applyFill="1" applyBorder="1" applyAlignment="1" applyProtection="1">
      <alignment horizontal="center" vertical="center" wrapText="1"/>
      <protection locked="0"/>
    </xf>
    <xf numFmtId="0" fontId="10" fillId="70" borderId="45" xfId="45" applyFont="1" applyFill="1" applyBorder="1" applyAlignment="1" applyProtection="1">
      <alignment horizontal="center" vertical="center" wrapText="1"/>
      <protection locked="0"/>
    </xf>
    <xf numFmtId="0" fontId="42" fillId="41" borderId="205" xfId="0" applyFont="1" applyFill="1" applyBorder="1" applyAlignment="1" applyProtection="1">
      <alignment horizontal="center" vertical="center" wrapText="1"/>
      <protection locked="0"/>
    </xf>
    <xf numFmtId="0" fontId="42" fillId="41" borderId="45" xfId="0" applyFont="1" applyFill="1" applyBorder="1" applyAlignment="1" applyProtection="1">
      <alignment horizontal="center" vertical="center" wrapText="1"/>
      <protection locked="0"/>
    </xf>
    <xf numFmtId="0" fontId="42" fillId="41" borderId="237" xfId="0" applyFont="1" applyFill="1" applyBorder="1" applyAlignment="1" applyProtection="1">
      <alignment horizontal="center" vertical="center" wrapText="1"/>
      <protection locked="0"/>
    </xf>
    <xf numFmtId="0" fontId="10" fillId="71" borderId="44" xfId="45" applyFont="1" applyFill="1" applyBorder="1" applyAlignment="1" applyProtection="1">
      <alignment horizontal="center" vertical="center" wrapText="1"/>
      <protection locked="0"/>
    </xf>
    <xf numFmtId="0" fontId="10" fillId="71" borderId="45" xfId="45" applyFont="1" applyFill="1" applyBorder="1" applyAlignment="1" applyProtection="1">
      <alignment horizontal="center" vertical="center" wrapText="1"/>
      <protection locked="0"/>
    </xf>
    <xf numFmtId="0" fontId="10" fillId="71" borderId="84" xfId="45" applyFont="1" applyFill="1" applyBorder="1" applyAlignment="1" applyProtection="1">
      <alignment horizontal="center" vertical="center" wrapText="1"/>
      <protection locked="0"/>
    </xf>
    <xf numFmtId="0" fontId="15" fillId="38" borderId="64" xfId="0" applyFont="1" applyFill="1" applyBorder="1" applyAlignment="1" applyProtection="1">
      <alignment horizontal="center" vertical="center" wrapText="1"/>
      <protection locked="0"/>
    </xf>
    <xf numFmtId="0" fontId="15" fillId="38" borderId="76" xfId="0" applyFont="1" applyFill="1" applyBorder="1" applyAlignment="1" applyProtection="1">
      <alignment horizontal="center" vertical="center" wrapText="1"/>
      <protection locked="0"/>
    </xf>
    <xf numFmtId="0" fontId="15" fillId="38" borderId="108" xfId="0" applyFont="1" applyFill="1" applyBorder="1" applyAlignment="1" applyProtection="1">
      <alignment horizontal="center" vertical="center" wrapText="1"/>
      <protection locked="0"/>
    </xf>
    <xf numFmtId="0" fontId="16" fillId="38" borderId="85" xfId="60" applyFont="1" applyFill="1" applyBorder="1" applyAlignment="1" applyProtection="1">
      <alignment horizontal="center" vertical="center" wrapText="1"/>
      <protection hidden="1" locked="0"/>
    </xf>
    <xf numFmtId="0" fontId="16" fillId="38" borderId="10" xfId="60" applyFont="1" applyFill="1" applyBorder="1" applyAlignment="1" applyProtection="1">
      <alignment horizontal="center" vertical="center" wrapText="1"/>
      <protection hidden="1" locked="0"/>
    </xf>
    <xf numFmtId="0" fontId="16" fillId="38" borderId="14" xfId="60" applyFont="1" applyFill="1" applyBorder="1" applyAlignment="1" applyProtection="1">
      <alignment horizontal="center" vertical="center" wrapText="1"/>
      <protection hidden="1" locked="0"/>
    </xf>
    <xf numFmtId="0" fontId="16" fillId="38" borderId="11" xfId="60" applyFont="1" applyFill="1" applyBorder="1" applyAlignment="1" applyProtection="1">
      <alignment horizontal="center" vertical="center" wrapText="1"/>
      <protection hidden="1" locked="0"/>
    </xf>
    <xf numFmtId="0" fontId="16" fillId="38" borderId="16" xfId="60" applyFont="1" applyFill="1" applyBorder="1" applyAlignment="1" applyProtection="1">
      <alignment horizontal="center" vertical="center" wrapText="1"/>
      <protection hidden="1" locked="0"/>
    </xf>
    <xf numFmtId="0" fontId="16" fillId="42" borderId="85" xfId="60" applyFont="1" applyFill="1" applyBorder="1" applyAlignment="1" applyProtection="1">
      <alignment horizontal="center" vertical="center" wrapText="1"/>
      <protection hidden="1" locked="0"/>
    </xf>
    <xf numFmtId="0" fontId="16" fillId="42" borderId="10" xfId="60" applyFont="1" applyFill="1" applyBorder="1" applyAlignment="1" applyProtection="1">
      <alignment horizontal="center" vertical="center" wrapText="1"/>
      <protection hidden="1" locked="0"/>
    </xf>
    <xf numFmtId="0" fontId="16" fillId="42" borderId="246" xfId="60" applyFont="1" applyFill="1" applyBorder="1" applyAlignment="1" applyProtection="1">
      <alignment horizontal="center" vertical="center" wrapText="1"/>
      <protection hidden="1" locked="0"/>
    </xf>
    <xf numFmtId="0" fontId="16" fillId="42" borderId="247" xfId="60" applyFont="1" applyFill="1" applyBorder="1" applyAlignment="1" applyProtection="1">
      <alignment horizontal="center" vertical="center" wrapText="1"/>
      <protection hidden="1" locked="0"/>
    </xf>
    <xf numFmtId="0" fontId="0" fillId="0" borderId="85" xfId="0" applyFont="1" applyFill="1" applyBorder="1" applyAlignment="1" applyProtection="1">
      <alignment horizontal="center" vertical="center"/>
      <protection locked="0"/>
    </xf>
    <xf numFmtId="0" fontId="0" fillId="0" borderId="84"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3" fillId="0" borderId="85" xfId="0" applyFont="1" applyFill="1" applyBorder="1" applyAlignment="1" applyProtection="1">
      <alignment horizontal="center" vertical="center"/>
      <protection locked="0"/>
    </xf>
    <xf numFmtId="0" fontId="3" fillId="0" borderId="84" xfId="0" applyFont="1" applyFill="1" applyBorder="1" applyAlignment="1" applyProtection="1">
      <alignment horizontal="center" vertical="center"/>
      <protection locked="0"/>
    </xf>
    <xf numFmtId="0" fontId="3" fillId="0" borderId="75"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5" fillId="0" borderId="85" xfId="0" applyFont="1" applyFill="1" applyBorder="1" applyAlignment="1" applyProtection="1">
      <alignment horizontal="center" vertical="center"/>
      <protection locked="0"/>
    </xf>
    <xf numFmtId="0" fontId="5" fillId="0" borderId="84" xfId="0" applyFont="1" applyFill="1" applyBorder="1" applyAlignment="1" applyProtection="1">
      <alignment horizontal="center" vertical="center"/>
      <protection locked="0"/>
    </xf>
    <xf numFmtId="0" fontId="5" fillId="0" borderId="75"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6" fillId="40" borderId="85" xfId="0" applyFont="1" applyFill="1" applyBorder="1" applyAlignment="1" applyProtection="1">
      <alignment horizontal="center" vertical="center" wrapText="1"/>
      <protection locked="0"/>
    </xf>
    <xf numFmtId="0" fontId="6" fillId="40" borderId="84" xfId="0" applyFont="1" applyFill="1" applyBorder="1" applyAlignment="1" applyProtection="1">
      <alignment horizontal="center" vertical="center" wrapText="1"/>
      <protection locked="0"/>
    </xf>
    <xf numFmtId="0" fontId="6" fillId="40" borderId="75" xfId="0" applyFont="1" applyFill="1" applyBorder="1" applyAlignment="1" applyProtection="1">
      <alignment horizontal="center" vertical="center" wrapText="1"/>
      <protection locked="0"/>
    </xf>
    <xf numFmtId="0" fontId="5" fillId="43" borderId="63" xfId="0" applyFont="1" applyFill="1" applyBorder="1" applyAlignment="1" applyProtection="1">
      <alignment horizontal="center" vertical="center" wrapText="1"/>
      <protection locked="0"/>
    </xf>
    <xf numFmtId="0" fontId="10" fillId="43" borderId="44" xfId="0" applyFont="1" applyFill="1" applyBorder="1" applyAlignment="1" applyProtection="1">
      <alignment horizontal="center" vertical="center" wrapText="1"/>
      <protection locked="0"/>
    </xf>
    <xf numFmtId="0" fontId="10" fillId="43" borderId="45" xfId="0" applyFont="1" applyFill="1" applyBorder="1" applyAlignment="1" applyProtection="1">
      <alignment horizontal="center" vertical="center" wrapText="1"/>
      <protection locked="0"/>
    </xf>
    <xf numFmtId="0" fontId="10" fillId="43" borderId="65" xfId="0" applyFont="1" applyFill="1" applyBorder="1" applyAlignment="1" applyProtection="1">
      <alignment horizontal="center" vertical="center" wrapText="1"/>
      <protection locked="0"/>
    </xf>
    <xf numFmtId="0" fontId="33" fillId="40" borderId="85" xfId="0" applyFont="1" applyFill="1" applyBorder="1" applyAlignment="1">
      <alignment horizontal="center" vertical="center" wrapText="1"/>
    </xf>
    <xf numFmtId="0" fontId="33" fillId="40" borderId="84" xfId="0" applyFont="1" applyFill="1" applyBorder="1" applyAlignment="1">
      <alignment horizontal="center" vertical="center" wrapText="1"/>
    </xf>
    <xf numFmtId="0" fontId="33" fillId="40" borderId="75" xfId="0" applyFont="1" applyFill="1" applyBorder="1" applyAlignment="1">
      <alignment horizontal="center" vertical="center" wrapText="1"/>
    </xf>
    <xf numFmtId="170" fontId="33" fillId="65" borderId="10" xfId="45" applyNumberFormat="1" applyFont="1" applyFill="1" applyBorder="1" applyAlignment="1">
      <alignment horizontal="center" vertical="center" wrapText="1"/>
      <protection/>
    </xf>
    <xf numFmtId="170" fontId="33" fillId="65" borderId="0" xfId="45" applyNumberFormat="1" applyFont="1" applyFill="1" applyBorder="1" applyAlignment="1">
      <alignment horizontal="center" vertical="center" wrapText="1"/>
      <protection/>
    </xf>
    <xf numFmtId="170" fontId="33" fillId="65" borderId="84" xfId="45" applyNumberFormat="1" applyFont="1" applyFill="1" applyBorder="1" applyAlignment="1">
      <alignment horizontal="center" vertical="center" wrapText="1"/>
      <protection/>
    </xf>
    <xf numFmtId="170" fontId="33" fillId="65" borderId="75" xfId="45" applyNumberFormat="1" applyFont="1" applyFill="1" applyBorder="1" applyAlignment="1">
      <alignment horizontal="center" vertical="center" wrapText="1"/>
      <protection/>
    </xf>
    <xf numFmtId="170" fontId="33" fillId="65" borderId="11" xfId="45" applyNumberFormat="1" applyFont="1" applyFill="1" applyBorder="1" applyAlignment="1">
      <alignment horizontal="center" vertical="center" wrapText="1"/>
      <protection/>
    </xf>
    <xf numFmtId="170" fontId="33" fillId="65" borderId="14" xfId="45" applyNumberFormat="1" applyFont="1" applyFill="1" applyBorder="1" applyAlignment="1">
      <alignment horizontal="center" vertical="center" wrapText="1"/>
      <protection/>
    </xf>
    <xf numFmtId="170" fontId="33" fillId="65" borderId="15" xfId="45" applyNumberFormat="1" applyFont="1" applyFill="1" applyBorder="1" applyAlignment="1">
      <alignment horizontal="center" vertical="center" wrapText="1"/>
      <protection/>
    </xf>
    <xf numFmtId="170" fontId="33" fillId="65" borderId="16" xfId="45" applyNumberFormat="1" applyFont="1" applyFill="1" applyBorder="1" applyAlignment="1">
      <alignment horizontal="center" vertical="center" wrapText="1"/>
      <protection/>
    </xf>
    <xf numFmtId="0" fontId="34" fillId="40" borderId="10" xfId="0" applyFont="1" applyFill="1" applyBorder="1" applyAlignment="1">
      <alignment horizontal="center" vertical="center" wrapText="1"/>
    </xf>
    <xf numFmtId="0" fontId="34" fillId="40" borderId="0" xfId="0" applyFont="1" applyFill="1" applyBorder="1" applyAlignment="1">
      <alignment horizontal="center" vertical="center" wrapText="1"/>
    </xf>
    <xf numFmtId="0" fontId="34" fillId="40" borderId="11" xfId="0" applyFont="1" applyFill="1" applyBorder="1" applyAlignment="1">
      <alignment horizontal="center" vertical="center" wrapText="1"/>
    </xf>
    <xf numFmtId="0" fontId="34" fillId="46" borderId="174" xfId="45" applyFont="1" applyFill="1" applyBorder="1" applyAlignment="1">
      <alignment horizontal="center" vertical="center" wrapText="1"/>
      <protection/>
    </xf>
    <xf numFmtId="0" fontId="30" fillId="0" borderId="63" xfId="0" applyFont="1" applyFill="1" applyBorder="1" applyAlignment="1">
      <alignment horizontal="center"/>
    </xf>
    <xf numFmtId="0" fontId="31" fillId="0" borderId="85" xfId="63" applyFont="1" applyFill="1" applyBorder="1" applyAlignment="1">
      <alignment horizontal="center" vertical="center"/>
      <protection/>
    </xf>
    <xf numFmtId="0" fontId="31" fillId="0" borderId="84" xfId="63" applyFont="1" applyFill="1" applyBorder="1" applyAlignment="1">
      <alignment horizontal="center" vertical="center"/>
      <protection/>
    </xf>
    <xf numFmtId="0" fontId="31" fillId="0" borderId="75" xfId="63" applyFont="1" applyFill="1" applyBorder="1" applyAlignment="1">
      <alignment horizontal="center" vertical="center"/>
      <protection/>
    </xf>
    <xf numFmtId="0" fontId="31" fillId="0" borderId="14" xfId="63" applyFont="1" applyFill="1" applyBorder="1" applyAlignment="1">
      <alignment horizontal="center" vertical="center"/>
      <protection/>
    </xf>
    <xf numFmtId="0" fontId="31" fillId="0" borderId="15" xfId="63" applyFont="1" applyFill="1" applyBorder="1" applyAlignment="1">
      <alignment horizontal="center" vertical="center"/>
      <protection/>
    </xf>
    <xf numFmtId="0" fontId="31" fillId="0" borderId="16" xfId="63" applyFont="1" applyFill="1" applyBorder="1" applyAlignment="1">
      <alignment horizontal="center" vertical="center"/>
      <protection/>
    </xf>
    <xf numFmtId="0" fontId="32" fillId="0" borderId="85" xfId="63" applyFont="1" applyFill="1" applyBorder="1" applyAlignment="1">
      <alignment horizontal="center" vertical="center" wrapText="1"/>
      <protection/>
    </xf>
    <xf numFmtId="0" fontId="32" fillId="0" borderId="84" xfId="63" applyFont="1" applyFill="1" applyBorder="1" applyAlignment="1">
      <alignment horizontal="center" vertical="center" wrapText="1"/>
      <protection/>
    </xf>
    <xf numFmtId="0" fontId="32" fillId="0" borderId="75" xfId="63" applyFont="1" applyFill="1" applyBorder="1" applyAlignment="1">
      <alignment horizontal="center" vertical="center" wrapText="1"/>
      <protection/>
    </xf>
    <xf numFmtId="0" fontId="32" fillId="0" borderId="10" xfId="63" applyFont="1" applyFill="1" applyBorder="1" applyAlignment="1">
      <alignment horizontal="center" vertical="center" wrapText="1"/>
      <protection/>
    </xf>
    <xf numFmtId="0" fontId="32" fillId="0" borderId="0" xfId="63" applyFont="1" applyFill="1" applyBorder="1" applyAlignment="1">
      <alignment horizontal="center" vertical="center" wrapText="1"/>
      <protection/>
    </xf>
    <xf numFmtId="0" fontId="32" fillId="0" borderId="11" xfId="63" applyFont="1" applyFill="1" applyBorder="1" applyAlignment="1">
      <alignment horizontal="center" vertical="center" wrapText="1"/>
      <protection/>
    </xf>
    <xf numFmtId="0" fontId="32" fillId="0" borderId="14" xfId="63" applyFont="1" applyFill="1" applyBorder="1" applyAlignment="1">
      <alignment horizontal="center" vertical="center" wrapText="1"/>
      <protection/>
    </xf>
    <xf numFmtId="0" fontId="32" fillId="0" borderId="15" xfId="63" applyFont="1" applyFill="1" applyBorder="1" applyAlignment="1">
      <alignment horizontal="center" vertical="center" wrapText="1"/>
      <protection/>
    </xf>
    <xf numFmtId="0" fontId="32" fillId="0" borderId="16" xfId="63" applyFont="1" applyFill="1" applyBorder="1" applyAlignment="1">
      <alignment horizontal="center" vertical="center" wrapText="1"/>
      <protection/>
    </xf>
    <xf numFmtId="0" fontId="32" fillId="0" borderId="63" xfId="63" applyFont="1" applyFill="1" applyBorder="1" applyAlignment="1">
      <alignment horizontal="center" vertical="center"/>
      <protection/>
    </xf>
    <xf numFmtId="0" fontId="35" fillId="47" borderId="199" xfId="45" applyFont="1" applyFill="1" applyBorder="1" applyAlignment="1">
      <alignment horizontal="center" vertical="center" wrapText="1"/>
      <protection/>
    </xf>
    <xf numFmtId="0" fontId="35" fillId="47" borderId="192" xfId="45" applyFont="1" applyFill="1" applyBorder="1" applyAlignment="1">
      <alignment horizontal="center" vertical="center" wrapText="1"/>
      <protection/>
    </xf>
    <xf numFmtId="0" fontId="35" fillId="47" borderId="125" xfId="45" applyFont="1" applyFill="1" applyBorder="1" applyAlignment="1">
      <alignment horizontal="center" vertical="center" wrapText="1"/>
      <protection/>
    </xf>
    <xf numFmtId="0" fontId="32" fillId="47" borderId="199" xfId="45" applyFont="1" applyFill="1" applyBorder="1" applyAlignment="1">
      <alignment horizontal="center" vertical="center" wrapText="1"/>
      <protection/>
    </xf>
    <xf numFmtId="0" fontId="32" fillId="47" borderId="192" xfId="45" applyFont="1" applyFill="1" applyBorder="1" applyAlignment="1">
      <alignment horizontal="center" vertical="center" wrapText="1"/>
      <protection/>
    </xf>
    <xf numFmtId="0" fontId="32" fillId="47" borderId="125" xfId="45" applyFont="1" applyFill="1" applyBorder="1" applyAlignment="1">
      <alignment horizontal="center" vertical="center" wrapText="1"/>
      <protection/>
    </xf>
    <xf numFmtId="0" fontId="35" fillId="43" borderId="44" xfId="0" applyFont="1" applyFill="1" applyBorder="1" applyAlignment="1">
      <alignment horizontal="center" vertical="center" wrapText="1"/>
    </xf>
    <xf numFmtId="0" fontId="35" fillId="43" borderId="45" xfId="0" applyFont="1" applyFill="1" applyBorder="1" applyAlignment="1">
      <alignment horizontal="center" vertical="center" wrapText="1"/>
    </xf>
    <xf numFmtId="0" fontId="35" fillId="43" borderId="65" xfId="0" applyFont="1" applyFill="1" applyBorder="1" applyAlignment="1">
      <alignment horizontal="center" vertical="center" wrapText="1"/>
    </xf>
    <xf numFmtId="0" fontId="35" fillId="50" borderId="44" xfId="0" applyFont="1" applyFill="1" applyBorder="1" applyAlignment="1">
      <alignment horizontal="center" vertical="center" wrapText="1"/>
    </xf>
    <xf numFmtId="0" fontId="35" fillId="50" borderId="45" xfId="0" applyFont="1" applyFill="1" applyBorder="1" applyAlignment="1">
      <alignment horizontal="center" vertical="center" wrapText="1"/>
    </xf>
    <xf numFmtId="0" fontId="35" fillId="50" borderId="65" xfId="0" applyFont="1" applyFill="1" applyBorder="1" applyAlignment="1">
      <alignment horizontal="center" vertical="center" wrapText="1"/>
    </xf>
    <xf numFmtId="0" fontId="36" fillId="46" borderId="199" xfId="45" applyFont="1" applyFill="1" applyBorder="1" applyAlignment="1">
      <alignment horizontal="center" vertical="center" wrapText="1"/>
      <protection/>
    </xf>
    <xf numFmtId="0" fontId="36" fillId="46" borderId="192" xfId="45" applyFont="1" applyFill="1" applyBorder="1" applyAlignment="1">
      <alignment horizontal="center" vertical="center" wrapText="1"/>
      <protection/>
    </xf>
    <xf numFmtId="0" fontId="36" fillId="46" borderId="125" xfId="45" applyFont="1" applyFill="1" applyBorder="1" applyAlignment="1">
      <alignment horizontal="center" vertical="center" wrapText="1"/>
      <protection/>
    </xf>
    <xf numFmtId="0" fontId="38" fillId="32" borderId="219" xfId="61" applyFont="1" applyFill="1" applyBorder="1" applyAlignment="1" applyProtection="1">
      <alignment horizontal="center" vertical="center" wrapText="1"/>
      <protection hidden="1"/>
    </xf>
    <xf numFmtId="0" fontId="38" fillId="32" borderId="174" xfId="61" applyFont="1" applyFill="1" applyBorder="1" applyAlignment="1" applyProtection="1">
      <alignment horizontal="center" vertical="center" wrapText="1"/>
      <protection hidden="1"/>
    </xf>
    <xf numFmtId="0" fontId="38" fillId="32" borderId="236" xfId="61" applyFont="1" applyFill="1" applyBorder="1" applyAlignment="1" applyProtection="1">
      <alignment horizontal="center" vertical="center" wrapText="1"/>
      <protection hidden="1"/>
    </xf>
    <xf numFmtId="0" fontId="38" fillId="32" borderId="182" xfId="61" applyFont="1" applyFill="1" applyBorder="1" applyAlignment="1" applyProtection="1">
      <alignment horizontal="center" vertical="center" wrapText="1"/>
      <protection hidden="1"/>
    </xf>
    <xf numFmtId="0" fontId="38" fillId="61" borderId="248" xfId="61" applyFont="1" applyFill="1" applyBorder="1" applyAlignment="1" applyProtection="1">
      <alignment horizontal="center" vertical="center" wrapText="1"/>
      <protection hidden="1"/>
    </xf>
    <xf numFmtId="0" fontId="38" fillId="61" borderId="249" xfId="61" applyFont="1" applyFill="1" applyBorder="1" applyAlignment="1" applyProtection="1">
      <alignment horizontal="center" vertical="center" wrapText="1"/>
      <protection hidden="1"/>
    </xf>
    <xf numFmtId="0" fontId="38" fillId="61" borderId="64" xfId="61" applyFont="1" applyFill="1" applyBorder="1" applyAlignment="1" applyProtection="1">
      <alignment horizontal="center" vertical="center" wrapText="1"/>
      <protection hidden="1"/>
    </xf>
    <xf numFmtId="0" fontId="38" fillId="61" borderId="76" xfId="61" applyFont="1" applyFill="1" applyBorder="1" applyAlignment="1" applyProtection="1">
      <alignment horizontal="center" vertical="center" wrapText="1"/>
      <protection hidden="1"/>
    </xf>
    <xf numFmtId="0" fontId="38" fillId="61" borderId="108" xfId="61" applyFont="1" applyFill="1" applyBorder="1" applyAlignment="1" applyProtection="1">
      <alignment horizontal="center" vertical="center" wrapText="1"/>
      <protection hidden="1"/>
    </xf>
    <xf numFmtId="0" fontId="38" fillId="47" borderId="236" xfId="45" applyFont="1" applyFill="1" applyBorder="1" applyAlignment="1">
      <alignment horizontal="center" vertical="center" wrapText="1"/>
      <protection/>
    </xf>
    <xf numFmtId="0" fontId="38" fillId="47" borderId="0" xfId="45" applyFont="1" applyFill="1" applyBorder="1" applyAlignment="1">
      <alignment horizontal="center" vertical="center" wrapText="1"/>
      <protection/>
    </xf>
    <xf numFmtId="0" fontId="38" fillId="47" borderId="122" xfId="45" applyFont="1" applyFill="1" applyBorder="1" applyAlignment="1">
      <alignment horizontal="center" vertical="center" wrapText="1"/>
      <protection/>
    </xf>
    <xf numFmtId="0" fontId="38" fillId="47" borderId="199" xfId="45" applyFont="1" applyFill="1" applyBorder="1" applyAlignment="1">
      <alignment horizontal="center" vertical="center" wrapText="1"/>
      <protection/>
    </xf>
    <xf numFmtId="0" fontId="38" fillId="47" borderId="192" xfId="45" applyFont="1" applyFill="1" applyBorder="1" applyAlignment="1">
      <alignment horizontal="center" vertical="center" wrapText="1"/>
      <protection/>
    </xf>
    <xf numFmtId="0" fontId="38" fillId="47" borderId="125" xfId="45" applyFont="1" applyFill="1" applyBorder="1" applyAlignment="1">
      <alignment horizontal="center" vertical="center" wrapText="1"/>
      <protection/>
    </xf>
    <xf numFmtId="0" fontId="38" fillId="32" borderId="219" xfId="45" applyFont="1" applyFill="1" applyBorder="1" applyAlignment="1">
      <alignment horizontal="center" vertical="center" wrapText="1"/>
      <protection/>
    </xf>
    <xf numFmtId="0" fontId="38" fillId="32" borderId="174" xfId="45" applyFont="1" applyFill="1" applyBorder="1" applyAlignment="1">
      <alignment horizontal="center" vertical="center" wrapText="1"/>
      <protection/>
    </xf>
    <xf numFmtId="0" fontId="38" fillId="61" borderId="250" xfId="61" applyFont="1" applyFill="1" applyBorder="1" applyAlignment="1" applyProtection="1">
      <alignment horizontal="center" vertical="center" wrapText="1"/>
      <protection hidden="1"/>
    </xf>
    <xf numFmtId="0" fontId="38" fillId="61" borderId="251" xfId="61" applyFont="1" applyFill="1" applyBorder="1" applyAlignment="1" applyProtection="1">
      <alignment horizontal="center" vertical="center" wrapText="1"/>
      <protection hidden="1"/>
    </xf>
    <xf numFmtId="0" fontId="41" fillId="47" borderId="182" xfId="45" applyFont="1" applyFill="1" applyBorder="1" applyAlignment="1">
      <alignment horizontal="center" vertical="center" wrapText="1"/>
      <protection/>
    </xf>
    <xf numFmtId="0" fontId="41" fillId="47" borderId="181" xfId="45" applyFont="1" applyFill="1" applyBorder="1" applyAlignment="1">
      <alignment horizontal="center" vertical="center" wrapText="1"/>
      <protection/>
    </xf>
    <xf numFmtId="0" fontId="41" fillId="47" borderId="156" xfId="45" applyFont="1" applyFill="1" applyBorder="1" applyAlignment="1">
      <alignment horizontal="center" vertical="center" wrapText="1"/>
      <protection/>
    </xf>
    <xf numFmtId="0" fontId="15" fillId="17" borderId="12" xfId="0" applyFont="1" applyFill="1" applyBorder="1" applyAlignment="1">
      <alignment horizontal="center" vertical="center" wrapText="1"/>
    </xf>
    <xf numFmtId="0" fontId="12" fillId="18" borderId="14" xfId="0" applyFont="1" applyFill="1" applyBorder="1" applyAlignment="1">
      <alignment horizontal="center" vertical="center" wrapText="1"/>
    </xf>
    <xf numFmtId="0" fontId="12" fillId="18" borderId="15" xfId="0" applyFont="1" applyFill="1" applyBorder="1" applyAlignment="1">
      <alignment horizontal="center" vertical="center" wrapText="1"/>
    </xf>
    <xf numFmtId="0" fontId="16" fillId="24" borderId="12" xfId="60" applyFont="1" applyFill="1" applyBorder="1" applyAlignment="1" applyProtection="1">
      <alignment horizontal="center" vertical="center" wrapText="1"/>
      <protection hidden="1"/>
    </xf>
    <xf numFmtId="0" fontId="16" fillId="25" borderId="12" xfId="60" applyFont="1" applyFill="1" applyBorder="1" applyAlignment="1" applyProtection="1">
      <alignment horizontal="center" vertical="center" wrapText="1"/>
      <protection hidden="1"/>
    </xf>
    <xf numFmtId="0" fontId="15" fillId="17" borderId="49" xfId="0" applyFont="1" applyFill="1" applyBorder="1" applyAlignment="1">
      <alignment horizontal="center" vertical="center" wrapText="1"/>
    </xf>
    <xf numFmtId="0" fontId="16" fillId="24" borderId="19" xfId="60" applyFont="1" applyFill="1" applyBorder="1" applyAlignment="1" applyProtection="1">
      <alignment horizontal="center" vertical="center" wrapText="1"/>
      <protection hidden="1"/>
    </xf>
    <xf numFmtId="0" fontId="16" fillId="24" borderId="50" xfId="60" applyFont="1" applyFill="1" applyBorder="1" applyAlignment="1" applyProtection="1">
      <alignment horizontal="center" vertical="center" wrapText="1"/>
      <protection hidden="1"/>
    </xf>
    <xf numFmtId="0" fontId="16" fillId="24" borderId="49" xfId="60" applyFont="1" applyFill="1" applyBorder="1" applyAlignment="1" applyProtection="1">
      <alignment horizontal="center" vertical="center" wrapText="1"/>
      <protection hidden="1"/>
    </xf>
    <xf numFmtId="0" fontId="16" fillId="25" borderId="19" xfId="60" applyFont="1" applyFill="1" applyBorder="1" applyAlignment="1" applyProtection="1">
      <alignment horizontal="center" vertical="center" wrapText="1"/>
      <protection hidden="1"/>
    </xf>
    <xf numFmtId="0" fontId="16" fillId="25" borderId="50" xfId="60" applyFont="1" applyFill="1" applyBorder="1" applyAlignment="1" applyProtection="1">
      <alignment horizontal="center" vertical="center" wrapText="1"/>
      <protection hidden="1"/>
    </xf>
    <xf numFmtId="0" fontId="16" fillId="25" borderId="49" xfId="60" applyFont="1" applyFill="1" applyBorder="1" applyAlignment="1" applyProtection="1">
      <alignment horizontal="center" vertical="center" wrapText="1"/>
      <protection hidden="1"/>
    </xf>
    <xf numFmtId="0" fontId="15" fillId="24" borderId="12" xfId="0" applyFont="1" applyFill="1" applyBorder="1" applyAlignment="1">
      <alignment horizontal="center" vertical="center" wrapText="1"/>
    </xf>
    <xf numFmtId="0" fontId="34" fillId="41" borderId="62" xfId="0" applyFont="1" applyFill="1" applyBorder="1" applyAlignment="1">
      <alignment horizontal="center" vertical="center"/>
    </xf>
    <xf numFmtId="0" fontId="34" fillId="41" borderId="45" xfId="0" applyFont="1" applyFill="1" applyBorder="1" applyAlignment="1">
      <alignment horizontal="center" vertical="center"/>
    </xf>
    <xf numFmtId="0" fontId="34" fillId="41" borderId="237" xfId="0" applyFont="1" applyFill="1" applyBorder="1" applyAlignment="1">
      <alignment horizontal="center" vertical="center"/>
    </xf>
    <xf numFmtId="0" fontId="5" fillId="17" borderId="63" xfId="0" applyFont="1" applyFill="1" applyBorder="1" applyAlignment="1">
      <alignment horizontal="center" vertical="center" wrapText="1"/>
    </xf>
    <xf numFmtId="0" fontId="10" fillId="17" borderId="44" xfId="0" applyFont="1" applyFill="1" applyBorder="1" applyAlignment="1">
      <alignment horizontal="center" vertical="center" wrapText="1"/>
    </xf>
    <xf numFmtId="0" fontId="10" fillId="17" borderId="45" xfId="0" applyFont="1" applyFill="1" applyBorder="1" applyAlignment="1">
      <alignment horizontal="center" vertical="center" wrapText="1"/>
    </xf>
    <xf numFmtId="0" fontId="10" fillId="17" borderId="65" xfId="0" applyFont="1" applyFill="1" applyBorder="1" applyAlignment="1">
      <alignment horizontal="center" vertical="center" wrapText="1"/>
    </xf>
    <xf numFmtId="0" fontId="10" fillId="47" borderId="44" xfId="45" applyFont="1" applyFill="1" applyBorder="1" applyAlignment="1">
      <alignment horizontal="center" vertical="center" wrapText="1"/>
      <protection/>
    </xf>
    <xf numFmtId="0" fontId="10" fillId="47" borderId="45" xfId="45" applyFont="1" applyFill="1" applyBorder="1" applyAlignment="1">
      <alignment horizontal="center" vertical="center" wrapText="1"/>
      <protection/>
    </xf>
    <xf numFmtId="0" fontId="5" fillId="11" borderId="44" xfId="0" applyFont="1" applyFill="1" applyBorder="1" applyAlignment="1">
      <alignment horizontal="center" vertical="center" wrapText="1"/>
    </xf>
    <xf numFmtId="0" fontId="5" fillId="11" borderId="45" xfId="0" applyFont="1" applyFill="1" applyBorder="1" applyAlignment="1">
      <alignment horizontal="center" vertical="center" wrapText="1"/>
    </xf>
    <xf numFmtId="0" fontId="5" fillId="11" borderId="65" xfId="0" applyFont="1" applyFill="1" applyBorder="1" applyAlignment="1">
      <alignment horizontal="center" vertical="center" wrapText="1"/>
    </xf>
    <xf numFmtId="0" fontId="10" fillId="11" borderId="44" xfId="0" applyFont="1" applyFill="1" applyBorder="1" applyAlignment="1">
      <alignment horizontal="center" vertical="center" wrapText="1"/>
    </xf>
    <xf numFmtId="0" fontId="10" fillId="11" borderId="45" xfId="0" applyFont="1" applyFill="1" applyBorder="1" applyAlignment="1">
      <alignment horizontal="center" vertical="center" wrapText="1"/>
    </xf>
    <xf numFmtId="0" fontId="10" fillId="11" borderId="65" xfId="0" applyFont="1" applyFill="1" applyBorder="1" applyAlignment="1">
      <alignment horizontal="center" vertical="center" wrapText="1"/>
    </xf>
    <xf numFmtId="0" fontId="0" fillId="0" borderId="85" xfId="0" applyBorder="1" applyAlignment="1">
      <alignment horizontal="center" vertical="center"/>
    </xf>
    <xf numFmtId="0" fontId="0" fillId="0" borderId="84" xfId="0" applyBorder="1" applyAlignment="1">
      <alignment horizontal="center" vertical="center"/>
    </xf>
    <xf numFmtId="0" fontId="0" fillId="0" borderId="75"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85" xfId="0" applyFont="1" applyBorder="1" applyAlignment="1">
      <alignment horizontal="center" vertical="center"/>
    </xf>
    <xf numFmtId="0" fontId="3" fillId="0" borderId="84"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5" fillId="0" borderId="85" xfId="0" applyFont="1" applyBorder="1" applyAlignment="1">
      <alignment horizontal="center" vertical="center"/>
    </xf>
    <xf numFmtId="0" fontId="5" fillId="0" borderId="84"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6" fillId="18" borderId="85" xfId="0" applyFont="1" applyFill="1" applyBorder="1" applyAlignment="1">
      <alignment horizontal="center" vertical="center" wrapText="1"/>
    </xf>
    <xf numFmtId="0" fontId="6" fillId="18" borderId="84" xfId="0" applyFont="1" applyFill="1" applyBorder="1" applyAlignment="1">
      <alignment horizontal="center" vertical="center" wrapText="1"/>
    </xf>
    <xf numFmtId="0" fontId="6" fillId="18" borderId="75" xfId="0" applyFont="1" applyFill="1" applyBorder="1" applyAlignment="1">
      <alignment horizontal="center" vertical="center" wrapText="1"/>
    </xf>
    <xf numFmtId="170" fontId="6" fillId="65" borderId="85" xfId="45" applyNumberFormat="1" applyFont="1" applyFill="1" applyBorder="1" applyAlignment="1">
      <alignment horizontal="center" vertical="center" wrapText="1"/>
      <protection/>
    </xf>
    <xf numFmtId="170" fontId="6" fillId="65" borderId="84" xfId="45" applyNumberFormat="1" applyFont="1" applyFill="1" applyBorder="1" applyAlignment="1">
      <alignment horizontal="center" vertical="center" wrapText="1"/>
      <protection/>
    </xf>
    <xf numFmtId="170" fontId="6" fillId="65" borderId="10" xfId="45" applyNumberFormat="1" applyFont="1" applyFill="1" applyBorder="1" applyAlignment="1">
      <alignment horizontal="center" vertical="center" wrapText="1"/>
      <protection/>
    </xf>
    <xf numFmtId="170" fontId="6" fillId="65" borderId="0" xfId="45" applyNumberFormat="1" applyFont="1" applyFill="1" applyBorder="1" applyAlignment="1">
      <alignment horizontal="center" vertical="center" wrapText="1"/>
      <protection/>
    </xf>
    <xf numFmtId="170" fontId="6" fillId="65" borderId="14" xfId="45" applyNumberFormat="1" applyFont="1" applyFill="1" applyBorder="1" applyAlignment="1">
      <alignment horizontal="center" vertical="center" wrapText="1"/>
      <protection/>
    </xf>
    <xf numFmtId="170" fontId="6" fillId="65" borderId="15" xfId="45" applyNumberFormat="1" applyFont="1" applyFill="1" applyBorder="1" applyAlignment="1">
      <alignment horizontal="center" vertical="center" wrapText="1"/>
      <protection/>
    </xf>
    <xf numFmtId="0" fontId="7" fillId="18" borderId="10" xfId="0" applyFont="1" applyFill="1" applyBorder="1" applyAlignment="1">
      <alignment horizontal="center" vertical="center" wrapText="1"/>
    </xf>
    <xf numFmtId="0" fontId="7" fillId="18" borderId="0" xfId="0" applyFont="1" applyFill="1" applyBorder="1" applyAlignment="1">
      <alignment horizontal="center" vertical="center" wrapText="1"/>
    </xf>
    <xf numFmtId="0" fontId="7" fillId="18" borderId="11" xfId="0" applyFont="1" applyFill="1" applyBorder="1" applyAlignment="1">
      <alignment horizontal="center" vertical="center" wrapText="1"/>
    </xf>
    <xf numFmtId="0" fontId="7" fillId="18" borderId="14" xfId="0" applyFont="1" applyFill="1" applyBorder="1" applyAlignment="1">
      <alignment horizontal="center" vertical="center" wrapText="1"/>
    </xf>
    <xf numFmtId="0" fontId="7" fillId="18" borderId="15" xfId="0" applyFont="1" applyFill="1" applyBorder="1" applyAlignment="1">
      <alignment horizontal="center" vertical="center" wrapText="1"/>
    </xf>
    <xf numFmtId="0" fontId="7" fillId="18" borderId="16" xfId="0" applyFont="1" applyFill="1" applyBorder="1" applyAlignment="1">
      <alignment horizontal="center" vertical="center" wrapText="1"/>
    </xf>
    <xf numFmtId="0" fontId="36" fillId="18" borderId="44" xfId="0" applyFont="1" applyFill="1" applyBorder="1" applyAlignment="1">
      <alignment horizontal="center" vertical="center" wrapText="1"/>
    </xf>
    <xf numFmtId="0" fontId="36" fillId="18" borderId="45" xfId="0" applyFont="1" applyFill="1" applyBorder="1" applyAlignment="1">
      <alignment horizontal="center" vertical="center" wrapText="1"/>
    </xf>
    <xf numFmtId="0" fontId="41" fillId="17" borderId="44" xfId="0" applyFont="1" applyFill="1" applyBorder="1" applyAlignment="1">
      <alignment horizontal="center" vertical="center" wrapText="1"/>
    </xf>
    <xf numFmtId="0" fontId="41" fillId="17" borderId="45" xfId="0" applyFont="1" applyFill="1" applyBorder="1" applyAlignment="1">
      <alignment horizontal="center" vertical="center" wrapText="1"/>
    </xf>
    <xf numFmtId="0" fontId="41" fillId="17" borderId="65" xfId="0" applyFont="1" applyFill="1" applyBorder="1" applyAlignment="1">
      <alignment horizontal="center" vertical="center" wrapText="1"/>
    </xf>
    <xf numFmtId="0" fontId="38" fillId="24" borderId="64" xfId="60" applyFont="1" applyFill="1" applyBorder="1" applyAlignment="1" applyProtection="1">
      <alignment horizontal="center" vertical="center" wrapText="1"/>
      <protection hidden="1"/>
    </xf>
    <xf numFmtId="0" fontId="38" fillId="24" borderId="76" xfId="60" applyFont="1" applyFill="1" applyBorder="1" applyAlignment="1" applyProtection="1">
      <alignment horizontal="center" vertical="center" wrapText="1"/>
      <protection hidden="1"/>
    </xf>
    <xf numFmtId="0" fontId="38" fillId="25" borderId="252" xfId="60" applyFont="1" applyFill="1" applyBorder="1" applyAlignment="1" applyProtection="1">
      <alignment horizontal="center" vertical="center" wrapText="1"/>
      <protection hidden="1"/>
    </xf>
    <xf numFmtId="0" fontId="38" fillId="25" borderId="76" xfId="60" applyFont="1" applyFill="1" applyBorder="1" applyAlignment="1" applyProtection="1">
      <alignment horizontal="center" vertical="center" wrapText="1"/>
      <protection hidden="1"/>
    </xf>
    <xf numFmtId="0" fontId="38" fillId="25" borderId="64" xfId="60" applyFont="1" applyFill="1" applyBorder="1" applyAlignment="1" applyProtection="1">
      <alignment horizontal="center" vertical="center" wrapText="1"/>
      <protection hidden="1"/>
    </xf>
    <xf numFmtId="0" fontId="38" fillId="25" borderId="108" xfId="60" applyFont="1" applyFill="1" applyBorder="1" applyAlignment="1" applyProtection="1">
      <alignment horizontal="center" vertical="center" wrapText="1"/>
      <protection hidden="1"/>
    </xf>
    <xf numFmtId="0" fontId="35" fillId="11" borderId="44" xfId="0" applyFont="1" applyFill="1" applyBorder="1" applyAlignment="1">
      <alignment horizontal="center" vertical="center" wrapText="1"/>
    </xf>
    <xf numFmtId="0" fontId="35" fillId="11" borderId="45" xfId="0" applyFont="1" applyFill="1" applyBorder="1" applyAlignment="1">
      <alignment horizontal="center" vertical="center" wrapText="1"/>
    </xf>
    <xf numFmtId="0" fontId="35" fillId="11" borderId="65" xfId="0" applyFont="1" applyFill="1" applyBorder="1" applyAlignment="1">
      <alignment horizontal="center" vertical="center" wrapText="1"/>
    </xf>
    <xf numFmtId="0" fontId="32" fillId="11" borderId="44" xfId="0" applyFont="1" applyFill="1" applyBorder="1" applyAlignment="1">
      <alignment horizontal="center" vertical="center" wrapText="1"/>
    </xf>
    <xf numFmtId="0" fontId="32" fillId="11" borderId="45" xfId="0" applyFont="1" applyFill="1" applyBorder="1" applyAlignment="1">
      <alignment horizontal="center" vertical="center" wrapText="1"/>
    </xf>
    <xf numFmtId="0" fontId="32" fillId="11" borderId="65" xfId="0" applyFont="1" applyFill="1" applyBorder="1" applyAlignment="1">
      <alignment horizontal="center" vertical="center" wrapText="1"/>
    </xf>
    <xf numFmtId="0" fontId="38" fillId="24" borderId="108" xfId="60" applyFont="1" applyFill="1" applyBorder="1" applyAlignment="1" applyProtection="1">
      <alignment horizontal="center" vertical="center" wrapText="1"/>
      <protection hidden="1"/>
    </xf>
    <xf numFmtId="0" fontId="38" fillId="24" borderId="75" xfId="60" applyFont="1" applyFill="1" applyBorder="1" applyAlignment="1" applyProtection="1">
      <alignment horizontal="center" vertical="center" wrapText="1"/>
      <protection hidden="1"/>
    </xf>
    <xf numFmtId="0" fontId="38" fillId="24" borderId="11" xfId="60" applyFont="1" applyFill="1" applyBorder="1" applyAlignment="1" applyProtection="1">
      <alignment horizontal="center" vertical="center" wrapText="1"/>
      <protection hidden="1"/>
    </xf>
    <xf numFmtId="0" fontId="38" fillId="24" borderId="16" xfId="60" applyFont="1" applyFill="1" applyBorder="1" applyAlignment="1" applyProtection="1">
      <alignment horizontal="center" vertical="center" wrapText="1"/>
      <protection hidden="1"/>
    </xf>
    <xf numFmtId="0" fontId="38" fillId="25" borderId="0" xfId="60" applyFont="1" applyFill="1" applyBorder="1" applyAlignment="1" applyProtection="1">
      <alignment horizontal="center" vertical="center" wrapText="1"/>
      <protection hidden="1"/>
    </xf>
    <xf numFmtId="0" fontId="38" fillId="25" borderId="84" xfId="60" applyFont="1" applyFill="1" applyBorder="1" applyAlignment="1" applyProtection="1">
      <alignment horizontal="center" vertical="center" wrapText="1"/>
      <protection hidden="1"/>
    </xf>
    <xf numFmtId="0" fontId="38" fillId="25" borderId="15" xfId="60" applyFont="1" applyFill="1" applyBorder="1" applyAlignment="1" applyProtection="1">
      <alignment horizontal="center" vertical="center" wrapText="1"/>
      <protection hidden="1"/>
    </xf>
    <xf numFmtId="0" fontId="40" fillId="0" borderId="0" xfId="0" applyFont="1" applyBorder="1" applyAlignment="1">
      <alignment horizontal="center" vertical="center" wrapText="1"/>
    </xf>
    <xf numFmtId="0" fontId="34" fillId="46" borderId="174" xfId="45" applyFont="1" applyFill="1" applyBorder="1" applyAlignment="1">
      <alignment horizontal="center" vertical="center" wrapText="1"/>
      <protection/>
    </xf>
    <xf numFmtId="0" fontId="35" fillId="17" borderId="63" xfId="0" applyFont="1" applyFill="1" applyBorder="1" applyAlignment="1">
      <alignment horizontal="center" vertical="center" wrapText="1"/>
    </xf>
    <xf numFmtId="0" fontId="32" fillId="17" borderId="44" xfId="0" applyFont="1" applyFill="1" applyBorder="1" applyAlignment="1">
      <alignment horizontal="center" vertical="center" wrapText="1"/>
    </xf>
    <xf numFmtId="0" fontId="32" fillId="17" borderId="45" xfId="0" applyFont="1" applyFill="1" applyBorder="1" applyAlignment="1">
      <alignment horizontal="center" vertical="center" wrapText="1"/>
    </xf>
    <xf numFmtId="0" fontId="32" fillId="17" borderId="65" xfId="0" applyFont="1" applyFill="1" applyBorder="1" applyAlignment="1">
      <alignment horizontal="center" vertical="center" wrapText="1"/>
    </xf>
    <xf numFmtId="0" fontId="35" fillId="17" borderId="44" xfId="0" applyFont="1" applyFill="1" applyBorder="1" applyAlignment="1">
      <alignment horizontal="center" vertical="center" wrapText="1"/>
    </xf>
    <xf numFmtId="0" fontId="35" fillId="17" borderId="45" xfId="0" applyFont="1" applyFill="1" applyBorder="1" applyAlignment="1">
      <alignment horizontal="center" vertical="center" wrapText="1"/>
    </xf>
    <xf numFmtId="0" fontId="35" fillId="17" borderId="65" xfId="0" applyFont="1" applyFill="1" applyBorder="1" applyAlignment="1">
      <alignment horizontal="center" vertical="center" wrapText="1"/>
    </xf>
    <xf numFmtId="0" fontId="36" fillId="18" borderId="63" xfId="0" applyFont="1" applyFill="1" applyBorder="1" applyAlignment="1">
      <alignment horizontal="center" vertical="center" wrapText="1"/>
    </xf>
    <xf numFmtId="0" fontId="30" fillId="0" borderId="63" xfId="0" applyFont="1" applyBorder="1" applyAlignment="1">
      <alignment horizontal="center"/>
    </xf>
    <xf numFmtId="0" fontId="31" fillId="0" borderId="85" xfId="63" applyFont="1" applyBorder="1" applyAlignment="1">
      <alignment horizontal="center" vertical="center"/>
      <protection/>
    </xf>
    <xf numFmtId="0" fontId="31" fillId="0" borderId="84" xfId="63" applyFont="1" applyBorder="1" applyAlignment="1">
      <alignment horizontal="center" vertical="center"/>
      <protection/>
    </xf>
    <xf numFmtId="0" fontId="31" fillId="0" borderId="75" xfId="63" applyFont="1" applyBorder="1" applyAlignment="1">
      <alignment horizontal="center" vertical="center"/>
      <protection/>
    </xf>
    <xf numFmtId="0" fontId="31" fillId="0" borderId="14" xfId="63" applyFont="1" applyBorder="1" applyAlignment="1">
      <alignment horizontal="center" vertical="center"/>
      <protection/>
    </xf>
    <xf numFmtId="0" fontId="31" fillId="0" borderId="15" xfId="63" applyFont="1" applyBorder="1" applyAlignment="1">
      <alignment horizontal="center" vertical="center"/>
      <protection/>
    </xf>
    <xf numFmtId="0" fontId="31" fillId="0" borderId="16" xfId="63" applyFont="1" applyBorder="1" applyAlignment="1">
      <alignment horizontal="center" vertical="center"/>
      <protection/>
    </xf>
    <xf numFmtId="0" fontId="32" fillId="0" borderId="85" xfId="63" applyFont="1" applyBorder="1" applyAlignment="1">
      <alignment horizontal="center" vertical="center" wrapText="1"/>
      <protection/>
    </xf>
    <xf numFmtId="0" fontId="32" fillId="0" borderId="75" xfId="63" applyFont="1" applyBorder="1" applyAlignment="1">
      <alignment horizontal="center" vertical="center" wrapText="1"/>
      <protection/>
    </xf>
    <xf numFmtId="0" fontId="32" fillId="0" borderId="10" xfId="63" applyFont="1" applyBorder="1" applyAlignment="1">
      <alignment horizontal="center" vertical="center" wrapText="1"/>
      <protection/>
    </xf>
    <xf numFmtId="0" fontId="32" fillId="0" borderId="11" xfId="63" applyFont="1" applyBorder="1" applyAlignment="1">
      <alignment horizontal="center" vertical="center" wrapText="1"/>
      <protection/>
    </xf>
    <xf numFmtId="0" fontId="32" fillId="0" borderId="14" xfId="63" applyFont="1" applyBorder="1" applyAlignment="1">
      <alignment horizontal="center" vertical="center" wrapText="1"/>
      <protection/>
    </xf>
    <xf numFmtId="0" fontId="32" fillId="0" borderId="16" xfId="63" applyFont="1" applyBorder="1" applyAlignment="1">
      <alignment horizontal="center" vertical="center" wrapText="1"/>
      <protection/>
    </xf>
    <xf numFmtId="0" fontId="32" fillId="0" borderId="63" xfId="63" applyFont="1" applyBorder="1" applyAlignment="1">
      <alignment horizontal="center" vertical="center"/>
      <protection/>
    </xf>
    <xf numFmtId="0" fontId="33" fillId="18" borderId="85" xfId="0" applyFont="1" applyFill="1" applyBorder="1" applyAlignment="1">
      <alignment horizontal="center" vertical="center" wrapText="1"/>
    </xf>
    <xf numFmtId="0" fontId="33" fillId="18" borderId="84" xfId="0" applyFont="1" applyFill="1" applyBorder="1" applyAlignment="1">
      <alignment horizontal="center" vertical="center" wrapText="1"/>
    </xf>
    <xf numFmtId="0" fontId="33" fillId="18" borderId="75" xfId="0" applyFont="1" applyFill="1" applyBorder="1" applyAlignment="1">
      <alignment horizontal="center" vertical="center" wrapText="1"/>
    </xf>
    <xf numFmtId="170" fontId="33" fillId="65" borderId="84" xfId="45" applyNumberFormat="1" applyFont="1" applyFill="1" applyBorder="1" applyAlignment="1">
      <alignment horizontal="center" vertical="center" wrapText="1"/>
      <protection/>
    </xf>
    <xf numFmtId="170" fontId="33" fillId="65" borderId="75" xfId="45" applyNumberFormat="1" applyFont="1" applyFill="1" applyBorder="1" applyAlignment="1">
      <alignment horizontal="center" vertical="center" wrapText="1"/>
      <protection/>
    </xf>
    <xf numFmtId="170" fontId="33" fillId="65" borderId="14" xfId="45" applyNumberFormat="1" applyFont="1" applyFill="1" applyBorder="1" applyAlignment="1">
      <alignment horizontal="center" vertical="center" wrapText="1"/>
      <protection/>
    </xf>
    <xf numFmtId="170" fontId="33" fillId="65" borderId="15" xfId="45" applyNumberFormat="1" applyFont="1" applyFill="1" applyBorder="1" applyAlignment="1">
      <alignment horizontal="center" vertical="center" wrapText="1"/>
      <protection/>
    </xf>
    <xf numFmtId="170" fontId="33" fillId="65" borderId="16" xfId="45" applyNumberFormat="1" applyFont="1" applyFill="1" applyBorder="1" applyAlignment="1">
      <alignment horizontal="center" vertical="center" wrapText="1"/>
      <protection/>
    </xf>
    <xf numFmtId="0" fontId="34" fillId="18" borderId="10" xfId="0" applyFont="1" applyFill="1" applyBorder="1" applyAlignment="1">
      <alignment horizontal="center" vertical="center" wrapText="1"/>
    </xf>
    <xf numFmtId="0" fontId="34" fillId="18" borderId="0" xfId="0" applyFont="1" applyFill="1" applyBorder="1" applyAlignment="1">
      <alignment horizontal="center" vertical="center" wrapText="1"/>
    </xf>
    <xf numFmtId="0" fontId="34" fillId="18" borderId="11" xfId="0" applyFont="1" applyFill="1" applyBorder="1" applyAlignment="1">
      <alignment horizontal="center" vertical="center" wrapText="1"/>
    </xf>
    <xf numFmtId="0" fontId="16" fillId="10" borderId="44" xfId="61" applyFont="1" applyFill="1" applyBorder="1" applyAlignment="1" applyProtection="1">
      <alignment horizontal="center" vertical="center" wrapText="1"/>
      <protection hidden="1"/>
    </xf>
    <xf numFmtId="0" fontId="16" fillId="10" borderId="45" xfId="61" applyFont="1" applyFill="1" applyBorder="1" applyAlignment="1" applyProtection="1">
      <alignment horizontal="center" vertical="center" wrapText="1"/>
      <protection hidden="1"/>
    </xf>
    <xf numFmtId="170" fontId="82" fillId="65" borderId="85" xfId="45" applyNumberFormat="1" applyFont="1" applyFill="1" applyBorder="1" applyAlignment="1">
      <alignment horizontal="center" vertical="center" wrapText="1"/>
      <protection/>
    </xf>
    <xf numFmtId="170" fontId="82" fillId="65" borderId="84" xfId="45" applyNumberFormat="1" applyFont="1" applyFill="1" applyBorder="1" applyAlignment="1">
      <alignment horizontal="center" vertical="center" wrapText="1"/>
      <protection/>
    </xf>
    <xf numFmtId="170" fontId="82" fillId="65" borderId="75" xfId="45" applyNumberFormat="1" applyFont="1" applyFill="1" applyBorder="1" applyAlignment="1">
      <alignment horizontal="center" vertical="center" wrapText="1"/>
      <protection/>
    </xf>
    <xf numFmtId="170" fontId="82" fillId="65" borderId="10" xfId="45" applyNumberFormat="1" applyFont="1" applyFill="1" applyBorder="1" applyAlignment="1">
      <alignment horizontal="center" vertical="center" wrapText="1"/>
      <protection/>
    </xf>
    <xf numFmtId="170" fontId="82" fillId="65" borderId="0" xfId="45" applyNumberFormat="1" applyFont="1" applyFill="1" applyBorder="1" applyAlignment="1">
      <alignment horizontal="center" vertical="center" wrapText="1"/>
      <protection/>
    </xf>
    <xf numFmtId="170" fontId="82" fillId="65" borderId="11" xfId="45" applyNumberFormat="1" applyFont="1" applyFill="1" applyBorder="1" applyAlignment="1">
      <alignment horizontal="center" vertical="center" wrapText="1"/>
      <protection/>
    </xf>
    <xf numFmtId="170" fontId="82" fillId="65" borderId="14" xfId="45" applyNumberFormat="1" applyFont="1" applyFill="1" applyBorder="1" applyAlignment="1">
      <alignment horizontal="center" vertical="center" wrapText="1"/>
      <protection/>
    </xf>
    <xf numFmtId="170" fontId="82" fillId="65" borderId="15" xfId="45" applyNumberFormat="1" applyFont="1" applyFill="1" applyBorder="1" applyAlignment="1">
      <alignment horizontal="center" vertical="center" wrapText="1"/>
      <protection/>
    </xf>
    <xf numFmtId="170" fontId="82" fillId="65" borderId="16" xfId="45" applyNumberFormat="1" applyFont="1" applyFill="1" applyBorder="1" applyAlignment="1">
      <alignment horizontal="center" vertical="center" wrapText="1"/>
      <protection/>
    </xf>
    <xf numFmtId="0" fontId="15" fillId="11" borderId="96" xfId="0" applyFont="1" applyFill="1" applyBorder="1" applyAlignment="1">
      <alignment horizontal="center" vertical="center" wrapText="1"/>
    </xf>
    <xf numFmtId="0" fontId="15" fillId="11" borderId="237" xfId="0" applyFont="1" applyFill="1" applyBorder="1" applyAlignment="1">
      <alignment horizontal="center" vertical="center" wrapText="1"/>
    </xf>
    <xf numFmtId="0" fontId="15" fillId="11" borderId="205" xfId="0" applyFont="1" applyFill="1" applyBorder="1" applyAlignment="1">
      <alignment horizontal="center" vertical="center" wrapText="1"/>
    </xf>
    <xf numFmtId="0" fontId="16" fillId="11" borderId="44" xfId="0" applyFont="1" applyFill="1" applyBorder="1" applyAlignment="1">
      <alignment horizontal="center" vertical="center" wrapText="1"/>
    </xf>
    <xf numFmtId="0" fontId="16" fillId="11" borderId="45" xfId="0" applyFont="1" applyFill="1" applyBorder="1" applyAlignment="1">
      <alignment horizontal="center" vertical="center" wrapText="1"/>
    </xf>
    <xf numFmtId="0" fontId="16" fillId="11" borderId="65" xfId="0" applyFont="1" applyFill="1" applyBorder="1" applyAlignment="1">
      <alignment horizontal="center" vertical="center" wrapText="1"/>
    </xf>
    <xf numFmtId="0" fontId="16" fillId="24" borderId="63" xfId="61" applyFont="1" applyFill="1" applyBorder="1" applyAlignment="1" applyProtection="1">
      <alignment horizontal="center" vertical="center" wrapText="1"/>
      <protection hidden="1"/>
    </xf>
    <xf numFmtId="0" fontId="16" fillId="24" borderId="64" xfId="61" applyFont="1" applyFill="1" applyBorder="1" applyAlignment="1" applyProtection="1">
      <alignment horizontal="center" vertical="center" wrapText="1"/>
      <protection hidden="1"/>
    </xf>
    <xf numFmtId="0" fontId="15" fillId="17" borderId="44" xfId="0" applyFont="1" applyFill="1" applyBorder="1" applyAlignment="1">
      <alignment horizontal="center" vertical="center" wrapText="1"/>
    </xf>
    <xf numFmtId="0" fontId="15" fillId="17" borderId="45" xfId="0" applyFont="1" applyFill="1" applyBorder="1" applyAlignment="1">
      <alignment horizontal="center" vertical="center" wrapText="1"/>
    </xf>
    <xf numFmtId="0" fontId="16" fillId="25" borderId="63" xfId="61" applyFont="1" applyFill="1" applyBorder="1" applyAlignment="1" applyProtection="1">
      <alignment horizontal="center" vertical="center" wrapText="1"/>
      <protection hidden="1"/>
    </xf>
    <xf numFmtId="0" fontId="16" fillId="25" borderId="64" xfId="61" applyFont="1" applyFill="1" applyBorder="1" applyAlignment="1" applyProtection="1">
      <alignment horizontal="center" vertical="center" wrapText="1"/>
      <protection hidden="1"/>
    </xf>
    <xf numFmtId="0" fontId="16" fillId="25" borderId="76" xfId="61" applyFont="1" applyFill="1" applyBorder="1" applyAlignment="1" applyProtection="1">
      <alignment horizontal="center" vertical="center" wrapText="1"/>
      <protection hidden="1"/>
    </xf>
    <xf numFmtId="0" fontId="16" fillId="25" borderId="10" xfId="61" applyFont="1" applyFill="1" applyBorder="1" applyAlignment="1" applyProtection="1">
      <alignment horizontal="center" vertical="center" wrapText="1"/>
      <protection hidden="1"/>
    </xf>
    <xf numFmtId="0" fontId="15" fillId="17" borderId="15" xfId="0" applyFont="1" applyFill="1" applyBorder="1" applyAlignment="1">
      <alignment horizontal="center" vertical="center" wrapText="1"/>
    </xf>
    <xf numFmtId="0" fontId="12" fillId="18" borderId="44" xfId="0" applyFont="1" applyFill="1" applyBorder="1" applyAlignment="1">
      <alignment horizontal="center" vertical="center" wrapText="1"/>
    </xf>
    <xf numFmtId="0" fontId="12" fillId="18" borderId="45" xfId="0" applyFont="1" applyFill="1" applyBorder="1" applyAlignment="1">
      <alignment horizontal="center" vertical="center" wrapText="1"/>
    </xf>
    <xf numFmtId="0" fontId="5" fillId="11" borderId="96" xfId="0" applyFont="1" applyFill="1" applyBorder="1" applyAlignment="1">
      <alignment horizontal="center" vertical="center" wrapText="1"/>
    </xf>
    <xf numFmtId="0" fontId="5" fillId="11" borderId="237" xfId="0" applyFont="1" applyFill="1" applyBorder="1" applyAlignment="1">
      <alignment horizontal="center" vertical="center" wrapText="1"/>
    </xf>
    <xf numFmtId="0" fontId="5" fillId="11" borderId="205" xfId="0" applyFont="1" applyFill="1" applyBorder="1" applyAlignment="1">
      <alignment horizontal="center" vertical="center" wrapText="1"/>
    </xf>
    <xf numFmtId="0" fontId="16" fillId="25" borderId="108" xfId="61" applyFont="1" applyFill="1" applyBorder="1" applyAlignment="1" applyProtection="1">
      <alignment horizontal="center" vertical="center" wrapText="1"/>
      <protection hidden="1"/>
    </xf>
    <xf numFmtId="0" fontId="11" fillId="0" borderId="64" xfId="61" applyFont="1" applyFill="1" applyBorder="1" applyAlignment="1" applyProtection="1">
      <alignment horizontal="center" vertical="center" wrapText="1"/>
      <protection hidden="1"/>
    </xf>
    <xf numFmtId="0" fontId="11" fillId="0" borderId="76" xfId="61" applyFont="1" applyFill="1" applyBorder="1" applyAlignment="1" applyProtection="1">
      <alignment horizontal="center" vertical="center" wrapText="1"/>
      <protection hidden="1"/>
    </xf>
    <xf numFmtId="0" fontId="16" fillId="24" borderId="76" xfId="61" applyFont="1" applyFill="1" applyBorder="1" applyAlignment="1" applyProtection="1">
      <alignment horizontal="center" vertical="center" wrapText="1"/>
      <protection hidden="1"/>
    </xf>
    <xf numFmtId="0" fontId="5" fillId="17" borderId="44" xfId="0" applyFont="1" applyFill="1" applyBorder="1" applyAlignment="1">
      <alignment horizontal="center" vertical="center" wrapText="1"/>
    </xf>
    <xf numFmtId="0" fontId="5" fillId="17" borderId="45" xfId="0" applyFont="1" applyFill="1" applyBorder="1" applyAlignment="1">
      <alignment horizontal="center" vertical="center" wrapText="1"/>
    </xf>
    <xf numFmtId="0" fontId="5" fillId="17" borderId="65" xfId="0" applyFont="1" applyFill="1" applyBorder="1" applyAlignment="1">
      <alignment horizontal="center" vertical="center" wrapText="1"/>
    </xf>
    <xf numFmtId="0" fontId="5" fillId="11" borderId="44" xfId="0" applyFont="1" applyFill="1" applyBorder="1" applyAlignment="1">
      <alignment horizontal="center" vertical="center" wrapText="1"/>
    </xf>
    <xf numFmtId="0" fontId="5" fillId="11" borderId="45" xfId="0" applyFont="1" applyFill="1" applyBorder="1" applyAlignment="1">
      <alignment horizontal="center" vertical="center" wrapText="1"/>
    </xf>
    <xf numFmtId="0" fontId="5" fillId="11" borderId="65" xfId="0" applyFont="1" applyFill="1" applyBorder="1" applyAlignment="1">
      <alignment horizontal="center" vertical="center" wrapText="1"/>
    </xf>
    <xf numFmtId="0" fontId="15" fillId="0" borderId="0" xfId="0" applyFont="1" applyAlignment="1">
      <alignment horizontal="center" vertical="center" wrapText="1"/>
    </xf>
    <xf numFmtId="0" fontId="5" fillId="17" borderId="96" xfId="0" applyFont="1" applyFill="1" applyBorder="1" applyAlignment="1">
      <alignment horizontal="center" vertical="center" wrapText="1"/>
    </xf>
    <xf numFmtId="0" fontId="5" fillId="17" borderId="237" xfId="0" applyFont="1" applyFill="1" applyBorder="1" applyAlignment="1">
      <alignment horizontal="center" vertical="center" wrapText="1"/>
    </xf>
    <xf numFmtId="0" fontId="5" fillId="17" borderId="205" xfId="0" applyFont="1" applyFill="1" applyBorder="1" applyAlignment="1">
      <alignment horizontal="center" vertical="center" wrapText="1"/>
    </xf>
    <xf numFmtId="0" fontId="33" fillId="18" borderId="85" xfId="0" applyFont="1" applyFill="1" applyBorder="1" applyAlignment="1">
      <alignment horizontal="center" vertical="center" wrapText="1"/>
    </xf>
    <xf numFmtId="0" fontId="33" fillId="18" borderId="84" xfId="0" applyFont="1" applyFill="1" applyBorder="1" applyAlignment="1">
      <alignment horizontal="center" vertical="center" wrapText="1"/>
    </xf>
    <xf numFmtId="0" fontId="33" fillId="18" borderId="75" xfId="0" applyFont="1" applyFill="1" applyBorder="1" applyAlignment="1">
      <alignment horizontal="center" vertical="center" wrapText="1"/>
    </xf>
    <xf numFmtId="170" fontId="86" fillId="65" borderId="10" xfId="45" applyNumberFormat="1" applyFont="1" applyFill="1" applyBorder="1" applyAlignment="1">
      <alignment horizontal="center" vertical="center" wrapText="1"/>
      <protection/>
    </xf>
    <xf numFmtId="170" fontId="86" fillId="65" borderId="0" xfId="45" applyNumberFormat="1" applyFont="1" applyFill="1" applyBorder="1" applyAlignment="1">
      <alignment horizontal="center" vertical="center" wrapText="1"/>
      <protection/>
    </xf>
    <xf numFmtId="170" fontId="86" fillId="65" borderId="84" xfId="45" applyNumberFormat="1" applyFont="1" applyFill="1" applyBorder="1" applyAlignment="1">
      <alignment horizontal="center" vertical="center" wrapText="1"/>
      <protection/>
    </xf>
    <xf numFmtId="170" fontId="86" fillId="65" borderId="75" xfId="45" applyNumberFormat="1" applyFont="1" applyFill="1" applyBorder="1" applyAlignment="1">
      <alignment horizontal="center" vertical="center" wrapText="1"/>
      <protection/>
    </xf>
    <xf numFmtId="170" fontId="86" fillId="65" borderId="11" xfId="45" applyNumberFormat="1" applyFont="1" applyFill="1" applyBorder="1" applyAlignment="1">
      <alignment horizontal="center" vertical="center" wrapText="1"/>
      <protection/>
    </xf>
    <xf numFmtId="170" fontId="86" fillId="65" borderId="14" xfId="45" applyNumberFormat="1" applyFont="1" applyFill="1" applyBorder="1" applyAlignment="1">
      <alignment horizontal="center" vertical="center" wrapText="1"/>
      <protection/>
    </xf>
    <xf numFmtId="170" fontId="86" fillId="65" borderId="15" xfId="45" applyNumberFormat="1" applyFont="1" applyFill="1" applyBorder="1" applyAlignment="1">
      <alignment horizontal="center" vertical="center" wrapText="1"/>
      <protection/>
    </xf>
    <xf numFmtId="170" fontId="86" fillId="65" borderId="16" xfId="45" applyNumberFormat="1" applyFont="1" applyFill="1" applyBorder="1" applyAlignment="1">
      <alignment horizontal="center" vertical="center" wrapText="1"/>
      <protection/>
    </xf>
    <xf numFmtId="0" fontId="31" fillId="0" borderId="85" xfId="63" applyFont="1" applyBorder="1" applyAlignment="1">
      <alignment horizontal="center" vertical="center"/>
      <protection/>
    </xf>
    <xf numFmtId="0" fontId="31" fillId="0" borderId="75" xfId="63" applyFont="1" applyBorder="1" applyAlignment="1">
      <alignment horizontal="center" vertical="center"/>
      <protection/>
    </xf>
    <xf numFmtId="0" fontId="31" fillId="0" borderId="16" xfId="63" applyFont="1" applyBorder="1" applyAlignment="1">
      <alignment horizontal="center" vertical="center"/>
      <protection/>
    </xf>
    <xf numFmtId="0" fontId="32" fillId="0" borderId="85" xfId="63" applyFont="1" applyBorder="1" applyAlignment="1">
      <alignment horizontal="center" vertical="center" wrapText="1"/>
      <protection/>
    </xf>
    <xf numFmtId="0" fontId="32" fillId="0" borderId="75" xfId="63" applyFont="1" applyBorder="1" applyAlignment="1">
      <alignment horizontal="center" vertical="center" wrapText="1"/>
      <protection/>
    </xf>
    <xf numFmtId="0" fontId="32" fillId="0" borderId="14" xfId="63" applyFont="1" applyBorder="1" applyAlignment="1">
      <alignment horizontal="center" vertical="center" wrapText="1"/>
      <protection/>
    </xf>
    <xf numFmtId="0" fontId="32" fillId="0" borderId="16" xfId="63" applyFont="1" applyBorder="1" applyAlignment="1">
      <alignment horizontal="center" vertical="center" wrapText="1"/>
      <protection/>
    </xf>
    <xf numFmtId="0" fontId="32" fillId="0" borderId="63" xfId="63" applyFont="1" applyBorder="1" applyAlignment="1">
      <alignment horizontal="center" vertical="center"/>
      <protection/>
    </xf>
    <xf numFmtId="0" fontId="32" fillId="17" borderId="44" xfId="0" applyFont="1" applyFill="1" applyBorder="1" applyAlignment="1">
      <alignment horizontal="center" vertical="center" wrapText="1"/>
    </xf>
    <xf numFmtId="0" fontId="32" fillId="17" borderId="45" xfId="0" applyFont="1" applyFill="1" applyBorder="1" applyAlignment="1">
      <alignment horizontal="center" vertical="center" wrapText="1"/>
    </xf>
    <xf numFmtId="0" fontId="32" fillId="17" borderId="65" xfId="0" applyFont="1" applyFill="1" applyBorder="1" applyAlignment="1">
      <alignment horizontal="center" vertical="center" wrapText="1"/>
    </xf>
    <xf numFmtId="0" fontId="41" fillId="17" borderId="44" xfId="0" applyFont="1" applyFill="1" applyBorder="1" applyAlignment="1">
      <alignment horizontal="center" vertical="center" wrapText="1"/>
    </xf>
    <xf numFmtId="0" fontId="41" fillId="17" borderId="45" xfId="0" applyFont="1" applyFill="1" applyBorder="1" applyAlignment="1">
      <alignment horizontal="center" vertical="center" wrapText="1"/>
    </xf>
    <xf numFmtId="0" fontId="41" fillId="17" borderId="65" xfId="0" applyFont="1" applyFill="1" applyBorder="1" applyAlignment="1">
      <alignment horizontal="center" vertical="center" wrapText="1"/>
    </xf>
    <xf numFmtId="0" fontId="36" fillId="18" borderId="44" xfId="0" applyFont="1" applyFill="1" applyBorder="1" applyAlignment="1">
      <alignment horizontal="center" vertical="center" wrapText="1"/>
    </xf>
    <xf numFmtId="0" fontId="36" fillId="18" borderId="45" xfId="0" applyFont="1" applyFill="1" applyBorder="1" applyAlignment="1">
      <alignment horizontal="center" vertical="center" wrapText="1"/>
    </xf>
    <xf numFmtId="0" fontId="36" fillId="18" borderId="65" xfId="0" applyFont="1" applyFill="1" applyBorder="1" applyAlignment="1">
      <alignment horizontal="center" vertical="center" wrapText="1"/>
    </xf>
    <xf numFmtId="0" fontId="32" fillId="11" borderId="44" xfId="0" applyFont="1" applyFill="1" applyBorder="1" applyAlignment="1">
      <alignment horizontal="center" vertical="center" wrapText="1"/>
    </xf>
    <xf numFmtId="0" fontId="32" fillId="11" borderId="45" xfId="0" applyFont="1" applyFill="1" applyBorder="1" applyAlignment="1">
      <alignment horizontal="center" vertical="center" wrapText="1"/>
    </xf>
    <xf numFmtId="0" fontId="38" fillId="24" borderId="64" xfId="60" applyFont="1" applyFill="1" applyBorder="1" applyAlignment="1" applyProtection="1">
      <alignment horizontal="center" vertical="center" wrapText="1"/>
      <protection hidden="1"/>
    </xf>
    <xf numFmtId="0" fontId="38" fillId="24" borderId="108" xfId="60" applyFont="1" applyFill="1" applyBorder="1" applyAlignment="1" applyProtection="1">
      <alignment horizontal="center" vertical="center" wrapText="1"/>
      <protection hidden="1"/>
    </xf>
    <xf numFmtId="0" fontId="38" fillId="25" borderId="64" xfId="60" applyFont="1" applyFill="1" applyBorder="1" applyAlignment="1" applyProtection="1">
      <alignment horizontal="center" vertical="center" wrapText="1"/>
      <protection hidden="1"/>
    </xf>
    <xf numFmtId="0" fontId="38" fillId="25" borderId="108" xfId="60" applyFont="1" applyFill="1" applyBorder="1" applyAlignment="1" applyProtection="1">
      <alignment horizontal="center" vertical="center" wrapText="1"/>
      <protection hidden="1"/>
    </xf>
    <xf numFmtId="0" fontId="35" fillId="11" borderId="44" xfId="0" applyFont="1" applyFill="1" applyBorder="1" applyAlignment="1">
      <alignment horizontal="center" vertical="center" wrapText="1"/>
    </xf>
    <xf numFmtId="0" fontId="35" fillId="11" borderId="45" xfId="0" applyFont="1" applyFill="1" applyBorder="1" applyAlignment="1">
      <alignment horizontal="center" vertical="center" wrapText="1"/>
    </xf>
    <xf numFmtId="0" fontId="35" fillId="11" borderId="65" xfId="0" applyFont="1" applyFill="1" applyBorder="1" applyAlignment="1">
      <alignment horizontal="center" vertical="center" wrapText="1"/>
    </xf>
    <xf numFmtId="0" fontId="32" fillId="11" borderId="65" xfId="0" applyFont="1" applyFill="1" applyBorder="1" applyAlignment="1">
      <alignment horizontal="center" vertical="center" wrapText="1"/>
    </xf>
    <xf numFmtId="0" fontId="35" fillId="17" borderId="44" xfId="0" applyFont="1" applyFill="1" applyBorder="1" applyAlignment="1">
      <alignment horizontal="center" vertical="center" wrapText="1"/>
    </xf>
    <xf numFmtId="0" fontId="35" fillId="17" borderId="45" xfId="0" applyFont="1" applyFill="1" applyBorder="1" applyAlignment="1">
      <alignment horizontal="center" vertical="center" wrapText="1"/>
    </xf>
    <xf numFmtId="0" fontId="35" fillId="17" borderId="65" xfId="0" applyFont="1" applyFill="1" applyBorder="1" applyAlignment="1">
      <alignment horizontal="center" vertical="center" wrapText="1"/>
    </xf>
    <xf numFmtId="0" fontId="41" fillId="24" borderId="64" xfId="0" applyFont="1" applyFill="1" applyBorder="1" applyAlignment="1">
      <alignment horizontal="center" vertical="center" wrapText="1"/>
    </xf>
    <xf numFmtId="0" fontId="41" fillId="24" borderId="76" xfId="0" applyFont="1" applyFill="1" applyBorder="1" applyAlignment="1">
      <alignment horizontal="center" vertical="center" wrapText="1"/>
    </xf>
    <xf numFmtId="0" fontId="41" fillId="24" borderId="108" xfId="0" applyFont="1" applyFill="1" applyBorder="1" applyAlignment="1">
      <alignment horizontal="center" vertical="center" wrapText="1"/>
    </xf>
    <xf numFmtId="0" fontId="12" fillId="18" borderId="63" xfId="0" applyFont="1" applyFill="1" applyBorder="1" applyAlignment="1">
      <alignment horizontal="center" vertical="center" wrapText="1"/>
    </xf>
    <xf numFmtId="0" fontId="15" fillId="17" borderId="44" xfId="0" applyFont="1" applyFill="1" applyBorder="1" applyAlignment="1">
      <alignment horizontal="center" vertical="center" wrapText="1"/>
    </xf>
    <xf numFmtId="0" fontId="15" fillId="17" borderId="45" xfId="0" applyFont="1" applyFill="1" applyBorder="1" applyAlignment="1">
      <alignment horizontal="center" vertical="center" wrapText="1"/>
    </xf>
    <xf numFmtId="0" fontId="15" fillId="17" borderId="65" xfId="0" applyFont="1" applyFill="1" applyBorder="1" applyAlignment="1">
      <alignment horizontal="center" vertical="center" wrapText="1"/>
    </xf>
    <xf numFmtId="0" fontId="15" fillId="24" borderId="76" xfId="0" applyFont="1" applyFill="1" applyBorder="1" applyAlignment="1">
      <alignment horizontal="center" vertical="center" wrapText="1"/>
    </xf>
    <xf numFmtId="0" fontId="16" fillId="25" borderId="64" xfId="60" applyFont="1" applyFill="1" applyBorder="1" applyAlignment="1" applyProtection="1">
      <alignment horizontal="center" vertical="center" wrapText="1"/>
      <protection hidden="1"/>
    </xf>
    <xf numFmtId="0" fontId="15" fillId="17" borderId="45" xfId="0" applyFont="1" applyFill="1" applyBorder="1" applyAlignment="1">
      <alignment horizontal="center" vertical="center" wrapText="1"/>
    </xf>
    <xf numFmtId="0" fontId="16" fillId="25" borderId="10" xfId="60" applyFont="1" applyFill="1" applyBorder="1" applyAlignment="1" applyProtection="1">
      <alignment horizontal="center" vertical="center" wrapText="1"/>
      <protection hidden="1"/>
    </xf>
    <xf numFmtId="0" fontId="15" fillId="17" borderId="63" xfId="0" applyFont="1" applyFill="1" applyBorder="1" applyAlignment="1">
      <alignment horizontal="center" vertical="center" wrapText="1"/>
    </xf>
    <xf numFmtId="0" fontId="16" fillId="17" borderId="44" xfId="0" applyFont="1" applyFill="1" applyBorder="1" applyAlignment="1">
      <alignment horizontal="center" vertical="center" wrapText="1"/>
    </xf>
    <xf numFmtId="0" fontId="16" fillId="17" borderId="45" xfId="0" applyFont="1" applyFill="1" applyBorder="1" applyAlignment="1">
      <alignment horizontal="center" vertical="center" wrapText="1"/>
    </xf>
    <xf numFmtId="0" fontId="16" fillId="17" borderId="65" xfId="0" applyFont="1" applyFill="1" applyBorder="1" applyAlignment="1">
      <alignment horizontal="center" vertical="center" wrapText="1"/>
    </xf>
    <xf numFmtId="0" fontId="35" fillId="17" borderId="45" xfId="0" applyFont="1" applyFill="1" applyBorder="1" applyAlignment="1" applyProtection="1">
      <alignment horizontal="center" vertical="center" wrapText="1"/>
      <protection locked="0"/>
    </xf>
    <xf numFmtId="0" fontId="15" fillId="11" borderId="44" xfId="0" applyFont="1" applyFill="1" applyBorder="1" applyAlignment="1">
      <alignment horizontal="center" vertical="center" wrapText="1"/>
    </xf>
    <xf numFmtId="0" fontId="15" fillId="11" borderId="45" xfId="0" applyFont="1" applyFill="1" applyBorder="1" applyAlignment="1">
      <alignment horizontal="center" vertical="center" wrapText="1"/>
    </xf>
    <xf numFmtId="0" fontId="15" fillId="11" borderId="65" xfId="0" applyFont="1" applyFill="1" applyBorder="1" applyAlignment="1">
      <alignment horizontal="center" vertical="center" wrapText="1"/>
    </xf>
    <xf numFmtId="0" fontId="16" fillId="11" borderId="44" xfId="0" applyFont="1" applyFill="1" applyBorder="1" applyAlignment="1">
      <alignment horizontal="center" vertical="center" wrapText="1"/>
    </xf>
    <xf numFmtId="0" fontId="16" fillId="11" borderId="45" xfId="0" applyFont="1" applyFill="1" applyBorder="1" applyAlignment="1">
      <alignment horizontal="center" vertical="center" wrapText="1"/>
    </xf>
    <xf numFmtId="0" fontId="16" fillId="11" borderId="65" xfId="0" applyFont="1" applyFill="1" applyBorder="1" applyAlignment="1">
      <alignment horizontal="center" vertical="center" wrapText="1"/>
    </xf>
    <xf numFmtId="0" fontId="38" fillId="11" borderId="45" xfId="0" applyFont="1" applyFill="1" applyBorder="1" applyAlignment="1" applyProtection="1">
      <alignment horizontal="center" vertical="center" wrapText="1"/>
      <protection locked="0"/>
    </xf>
    <xf numFmtId="0" fontId="17" fillId="0" borderId="85" xfId="0" applyFont="1" applyBorder="1" applyAlignment="1">
      <alignment horizontal="center" vertical="center"/>
    </xf>
    <xf numFmtId="0" fontId="17" fillId="0" borderId="84" xfId="0" applyFont="1" applyBorder="1" applyAlignment="1">
      <alignment horizontal="center" vertical="center"/>
    </xf>
    <xf numFmtId="0" fontId="17" fillId="0" borderId="75" xfId="0"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Border="1" applyAlignment="1">
      <alignment horizontal="center" vertical="center"/>
    </xf>
    <xf numFmtId="0" fontId="17" fillId="0" borderId="11"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5" fillId="0" borderId="85" xfId="0" applyFont="1" applyBorder="1" applyAlignment="1">
      <alignment horizontal="center" vertical="center"/>
    </xf>
    <xf numFmtId="0" fontId="15" fillId="0" borderId="84" xfId="0" applyFont="1" applyBorder="1" applyAlignment="1">
      <alignment horizontal="center" vertical="center"/>
    </xf>
    <xf numFmtId="0" fontId="15" fillId="0" borderId="75"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2" fillId="18" borderId="85" xfId="0" applyFont="1" applyFill="1" applyBorder="1" applyAlignment="1">
      <alignment horizontal="center" vertical="center" wrapText="1"/>
    </xf>
    <xf numFmtId="0" fontId="12" fillId="18" borderId="84" xfId="0" applyFont="1" applyFill="1" applyBorder="1" applyAlignment="1">
      <alignment horizontal="center" vertical="center" wrapText="1"/>
    </xf>
    <xf numFmtId="0" fontId="12" fillId="18" borderId="75" xfId="0" applyFont="1" applyFill="1" applyBorder="1" applyAlignment="1">
      <alignment horizontal="center" vertical="center" wrapText="1"/>
    </xf>
    <xf numFmtId="170" fontId="33" fillId="65" borderId="85" xfId="45" applyNumberFormat="1" applyFont="1" applyFill="1" applyBorder="1" applyAlignment="1" applyProtection="1">
      <alignment horizontal="center" vertical="center" wrapText="1"/>
      <protection locked="0"/>
    </xf>
    <xf numFmtId="170" fontId="33" fillId="65" borderId="75" xfId="45" applyNumberFormat="1" applyFont="1" applyFill="1" applyBorder="1" applyAlignment="1" applyProtection="1">
      <alignment horizontal="center" vertical="center" wrapText="1"/>
      <protection locked="0"/>
    </xf>
    <xf numFmtId="170" fontId="33" fillId="65" borderId="11" xfId="45" applyNumberFormat="1" applyFont="1" applyFill="1" applyBorder="1" applyAlignment="1" applyProtection="1">
      <alignment horizontal="center" vertical="center" wrapText="1"/>
      <protection locked="0"/>
    </xf>
    <xf numFmtId="170" fontId="33" fillId="65" borderId="14" xfId="45" applyNumberFormat="1" applyFont="1" applyFill="1" applyBorder="1" applyAlignment="1" applyProtection="1">
      <alignment horizontal="center" vertical="center" wrapText="1"/>
      <protection locked="0"/>
    </xf>
    <xf numFmtId="170" fontId="33" fillId="65" borderId="15" xfId="45" applyNumberFormat="1" applyFont="1" applyFill="1" applyBorder="1" applyAlignment="1" applyProtection="1">
      <alignment horizontal="center" vertical="center" wrapText="1"/>
      <protection locked="0"/>
    </xf>
    <xf numFmtId="170" fontId="33" fillId="65" borderId="16" xfId="45" applyNumberFormat="1" applyFont="1" applyFill="1" applyBorder="1" applyAlignment="1" applyProtection="1">
      <alignment horizontal="center" vertical="center" wrapText="1"/>
      <protection locked="0"/>
    </xf>
    <xf numFmtId="0" fontId="12" fillId="18" borderId="10" xfId="0" applyFont="1" applyFill="1" applyBorder="1" applyAlignment="1">
      <alignment horizontal="center" vertical="center" wrapText="1"/>
    </xf>
    <xf numFmtId="0" fontId="12" fillId="18" borderId="0" xfId="0" applyFont="1" applyFill="1" applyBorder="1" applyAlignment="1">
      <alignment horizontal="center" vertical="center" wrapText="1"/>
    </xf>
    <xf numFmtId="0" fontId="12" fillId="18" borderId="11" xfId="0" applyFont="1" applyFill="1" applyBorder="1" applyAlignment="1">
      <alignment horizontal="center" vertical="center" wrapText="1"/>
    </xf>
    <xf numFmtId="0" fontId="12" fillId="18" borderId="16" xfId="0" applyFont="1" applyFill="1" applyBorder="1" applyAlignment="1">
      <alignment horizontal="center" vertical="center" wrapText="1"/>
    </xf>
    <xf numFmtId="0" fontId="53" fillId="17" borderId="44" xfId="0" applyFont="1" applyFill="1" applyBorder="1" applyAlignment="1">
      <alignment horizontal="center" vertical="center" wrapText="1"/>
    </xf>
    <xf numFmtId="0" fontId="53" fillId="17" borderId="45" xfId="0" applyFont="1" applyFill="1" applyBorder="1" applyAlignment="1">
      <alignment horizontal="center" vertical="center" wrapText="1"/>
    </xf>
    <xf numFmtId="0" fontId="53" fillId="17" borderId="16" xfId="0" applyFont="1" applyFill="1" applyBorder="1" applyAlignment="1">
      <alignment horizontal="center" vertical="center" wrapText="1"/>
    </xf>
    <xf numFmtId="0" fontId="34" fillId="18" borderId="44" xfId="0" applyFont="1" applyFill="1" applyBorder="1" applyAlignment="1">
      <alignment horizontal="center" vertical="center" wrapText="1"/>
    </xf>
    <xf numFmtId="0" fontId="34" fillId="18" borderId="45" xfId="0" applyFont="1" applyFill="1" applyBorder="1" applyAlignment="1">
      <alignment horizontal="center" vertical="center" wrapText="1"/>
    </xf>
    <xf numFmtId="0" fontId="34" fillId="18" borderId="65" xfId="0" applyFont="1" applyFill="1" applyBorder="1" applyAlignment="1">
      <alignment horizontal="center" vertical="center" wrapText="1"/>
    </xf>
    <xf numFmtId="0" fontId="53" fillId="17" borderId="0" xfId="0" applyFont="1" applyFill="1" applyBorder="1" applyAlignment="1">
      <alignment horizontal="center" vertical="center" wrapText="1"/>
    </xf>
    <xf numFmtId="0" fontId="71" fillId="24" borderId="64" xfId="60" applyFont="1" applyFill="1" applyBorder="1" applyAlignment="1" applyProtection="1">
      <alignment horizontal="center" vertical="center" wrapText="1"/>
      <protection hidden="1"/>
    </xf>
    <xf numFmtId="0" fontId="71" fillId="24" borderId="76" xfId="60" applyFont="1" applyFill="1" applyBorder="1" applyAlignment="1" applyProtection="1">
      <alignment horizontal="center" vertical="center" wrapText="1"/>
      <protection hidden="1"/>
    </xf>
    <xf numFmtId="0" fontId="71" fillId="25" borderId="64" xfId="60" applyFont="1" applyFill="1" applyBorder="1" applyAlignment="1" applyProtection="1">
      <alignment horizontal="center" vertical="center" wrapText="1"/>
      <protection hidden="1"/>
    </xf>
    <xf numFmtId="0" fontId="71" fillId="25" borderId="76" xfId="60" applyFont="1" applyFill="1" applyBorder="1" applyAlignment="1" applyProtection="1">
      <alignment horizontal="center" vertical="center" wrapText="1"/>
      <protection hidden="1"/>
    </xf>
    <xf numFmtId="0" fontId="71" fillId="25" borderId="108" xfId="60" applyFont="1" applyFill="1" applyBorder="1" applyAlignment="1" applyProtection="1">
      <alignment horizontal="center" vertical="center" wrapText="1"/>
      <protection hidden="1"/>
    </xf>
    <xf numFmtId="9" fontId="48" fillId="25" borderId="58" xfId="60" applyNumberFormat="1" applyFont="1" applyFill="1" applyBorder="1" applyAlignment="1" applyProtection="1">
      <alignment horizontal="center" vertical="center" wrapText="1"/>
      <protection hidden="1"/>
    </xf>
    <xf numFmtId="9" fontId="48" fillId="25" borderId="21" xfId="60" applyNumberFormat="1" applyFont="1" applyFill="1" applyBorder="1" applyAlignment="1" applyProtection="1">
      <alignment horizontal="center" vertical="center" wrapText="1"/>
      <protection hidden="1"/>
    </xf>
    <xf numFmtId="9" fontId="48" fillId="25" borderId="59" xfId="60" applyNumberFormat="1" applyFont="1" applyFill="1" applyBorder="1" applyAlignment="1" applyProtection="1">
      <alignment horizontal="center" vertical="center" wrapText="1"/>
      <protection hidden="1"/>
    </xf>
    <xf numFmtId="9" fontId="48" fillId="25" borderId="24" xfId="60" applyNumberFormat="1" applyFont="1" applyFill="1" applyBorder="1" applyAlignment="1" applyProtection="1">
      <alignment horizontal="center" vertical="center" wrapText="1"/>
      <protection hidden="1"/>
    </xf>
    <xf numFmtId="9" fontId="49" fillId="25" borderId="59" xfId="60" applyNumberFormat="1" applyFont="1" applyFill="1" applyBorder="1" applyAlignment="1" applyProtection="1">
      <alignment horizontal="center" vertical="center" wrapText="1"/>
      <protection hidden="1"/>
    </xf>
    <xf numFmtId="9" fontId="49" fillId="25" borderId="24" xfId="60" applyNumberFormat="1" applyFont="1" applyFill="1" applyBorder="1" applyAlignment="1" applyProtection="1">
      <alignment horizontal="center" vertical="center" wrapText="1"/>
      <protection hidden="1"/>
    </xf>
    <xf numFmtId="9" fontId="49" fillId="25" borderId="59" xfId="65" applyFont="1" applyFill="1" applyBorder="1" applyAlignment="1" applyProtection="1">
      <alignment horizontal="center" vertical="center" wrapText="1"/>
      <protection hidden="1"/>
    </xf>
    <xf numFmtId="9" fontId="49" fillId="25" borderId="24" xfId="65" applyFont="1" applyFill="1" applyBorder="1" applyAlignment="1" applyProtection="1">
      <alignment horizontal="center" vertical="center" wrapText="1"/>
      <protection hidden="1"/>
    </xf>
    <xf numFmtId="0" fontId="53" fillId="17" borderId="11" xfId="0" applyFont="1" applyFill="1" applyBorder="1" applyAlignment="1">
      <alignment horizontal="center" vertical="center" wrapText="1"/>
    </xf>
    <xf numFmtId="0" fontId="71" fillId="24" borderId="85" xfId="60" applyFont="1" applyFill="1" applyBorder="1" applyAlignment="1" applyProtection="1">
      <alignment horizontal="center" vertical="center" wrapText="1"/>
      <protection hidden="1"/>
    </xf>
    <xf numFmtId="0" fontId="71" fillId="24" borderId="10" xfId="60" applyFont="1" applyFill="1" applyBorder="1" applyAlignment="1" applyProtection="1">
      <alignment horizontal="center" vertical="center" wrapText="1"/>
      <protection hidden="1"/>
    </xf>
    <xf numFmtId="0" fontId="71" fillId="24" borderId="14" xfId="60" applyFont="1" applyFill="1" applyBorder="1" applyAlignment="1" applyProtection="1">
      <alignment horizontal="center" vertical="center" wrapText="1"/>
      <protection hidden="1"/>
    </xf>
    <xf numFmtId="0" fontId="71" fillId="24" borderId="108" xfId="60" applyFont="1" applyFill="1" applyBorder="1" applyAlignment="1" applyProtection="1">
      <alignment horizontal="center" vertical="center" wrapText="1"/>
      <protection hidden="1"/>
    </xf>
    <xf numFmtId="0" fontId="71" fillId="25" borderId="64" xfId="0" applyFont="1" applyFill="1" applyBorder="1" applyAlignment="1">
      <alignment horizontal="center" vertical="center" wrapText="1"/>
    </xf>
    <xf numFmtId="0" fontId="71" fillId="25" borderId="76" xfId="0" applyFont="1" applyFill="1" applyBorder="1" applyAlignment="1">
      <alignment horizontal="center" vertical="center" wrapText="1"/>
    </xf>
    <xf numFmtId="0" fontId="71" fillId="25" borderId="108" xfId="0" applyFont="1" applyFill="1" applyBorder="1" applyAlignment="1">
      <alignment horizontal="center" vertical="center" wrapText="1"/>
    </xf>
    <xf numFmtId="0" fontId="71" fillId="25" borderId="75" xfId="60" applyFont="1" applyFill="1" applyBorder="1" applyAlignment="1" applyProtection="1">
      <alignment horizontal="center" vertical="center" wrapText="1"/>
      <protection hidden="1"/>
    </xf>
    <xf numFmtId="0" fontId="71" fillId="25" borderId="11" xfId="60" applyFont="1" applyFill="1" applyBorder="1" applyAlignment="1" applyProtection="1">
      <alignment horizontal="center" vertical="center" wrapText="1"/>
      <protection hidden="1"/>
    </xf>
    <xf numFmtId="0" fontId="71" fillId="25" borderId="16" xfId="60" applyFont="1" applyFill="1" applyBorder="1" applyAlignment="1" applyProtection="1">
      <alignment horizontal="center" vertical="center" wrapText="1"/>
      <protection hidden="1"/>
    </xf>
    <xf numFmtId="0" fontId="53" fillId="24" borderId="64" xfId="0" applyFont="1" applyFill="1" applyBorder="1" applyAlignment="1">
      <alignment horizontal="center" vertical="center" wrapText="1"/>
    </xf>
    <xf numFmtId="0" fontId="53" fillId="24" borderId="76" xfId="0" applyFont="1" applyFill="1" applyBorder="1" applyAlignment="1">
      <alignment horizontal="center" vertical="center" wrapText="1"/>
    </xf>
    <xf numFmtId="0" fontId="53" fillId="24" borderId="108" xfId="0" applyFont="1" applyFill="1" applyBorder="1" applyAlignment="1">
      <alignment horizontal="center" vertical="center" wrapText="1"/>
    </xf>
    <xf numFmtId="0" fontId="53" fillId="24" borderId="85" xfId="0" applyFont="1" applyFill="1" applyBorder="1" applyAlignment="1">
      <alignment horizontal="center" vertical="center" wrapText="1"/>
    </xf>
    <xf numFmtId="0" fontId="53" fillId="24" borderId="10" xfId="0" applyFont="1" applyFill="1" applyBorder="1" applyAlignment="1">
      <alignment horizontal="center" vertical="center" wrapText="1"/>
    </xf>
    <xf numFmtId="0" fontId="53" fillId="24" borderId="14" xfId="0" applyFont="1" applyFill="1" applyBorder="1" applyAlignment="1">
      <alignment horizontal="center" vertical="center" wrapText="1"/>
    </xf>
    <xf numFmtId="0" fontId="53" fillId="11" borderId="44" xfId="0" applyFont="1" applyFill="1" applyBorder="1" applyAlignment="1">
      <alignment horizontal="center" vertical="center" wrapText="1"/>
    </xf>
    <xf numFmtId="0" fontId="53" fillId="11" borderId="45" xfId="0" applyFont="1" applyFill="1" applyBorder="1" applyAlignment="1">
      <alignment horizontal="center" vertical="center" wrapText="1"/>
    </xf>
    <xf numFmtId="0" fontId="53" fillId="11" borderId="65" xfId="0" applyFont="1" applyFill="1" applyBorder="1" applyAlignment="1">
      <alignment horizontal="center" vertical="center" wrapText="1"/>
    </xf>
    <xf numFmtId="0" fontId="71" fillId="11" borderId="44" xfId="0" applyFont="1" applyFill="1" applyBorder="1" applyAlignment="1">
      <alignment horizontal="center" vertical="center" wrapText="1"/>
    </xf>
    <xf numFmtId="0" fontId="71" fillId="11" borderId="45" xfId="0" applyFont="1" applyFill="1" applyBorder="1" applyAlignment="1">
      <alignment horizontal="center" vertical="center" wrapText="1"/>
    </xf>
    <xf numFmtId="0" fontId="71" fillId="11" borderId="65" xfId="0" applyFont="1" applyFill="1" applyBorder="1" applyAlignment="1">
      <alignment horizontal="center" vertical="center" wrapText="1"/>
    </xf>
    <xf numFmtId="9" fontId="49" fillId="25" borderId="58" xfId="65" applyFont="1" applyFill="1" applyBorder="1" applyAlignment="1">
      <alignment horizontal="center" vertical="center" wrapText="1"/>
    </xf>
    <xf numFmtId="9" fontId="49" fillId="25" borderId="21" xfId="65" applyFont="1" applyFill="1" applyBorder="1" applyAlignment="1">
      <alignment horizontal="center" vertical="center" wrapText="1"/>
    </xf>
    <xf numFmtId="0" fontId="71" fillId="11" borderId="45" xfId="0" applyFont="1" applyFill="1" applyBorder="1" applyAlignment="1">
      <alignment horizontal="center" vertical="center" wrapText="1"/>
    </xf>
    <xf numFmtId="0" fontId="71" fillId="11" borderId="44" xfId="0" applyFont="1" applyFill="1" applyBorder="1" applyAlignment="1">
      <alignment horizontal="center" vertical="center" wrapText="1"/>
    </xf>
    <xf numFmtId="0" fontId="71" fillId="11" borderId="45" xfId="0" applyFont="1" applyFill="1" applyBorder="1" applyAlignment="1">
      <alignment horizontal="center" vertical="center" wrapText="1"/>
    </xf>
    <xf numFmtId="0" fontId="71" fillId="11" borderId="65" xfId="0" applyFont="1" applyFill="1" applyBorder="1" applyAlignment="1">
      <alignment horizontal="center" vertical="center" wrapText="1"/>
    </xf>
    <xf numFmtId="0" fontId="34" fillId="18" borderId="63" xfId="0" applyFont="1" applyFill="1" applyBorder="1" applyAlignment="1">
      <alignment horizontal="center" vertical="center" wrapText="1"/>
    </xf>
    <xf numFmtId="0" fontId="48" fillId="0" borderId="0" xfId="0" applyFont="1" applyBorder="1" applyAlignment="1">
      <alignment horizontal="center" vertical="center" wrapText="1"/>
    </xf>
    <xf numFmtId="0" fontId="34" fillId="35" borderId="63" xfId="63" applyFont="1" applyFill="1" applyBorder="1" applyAlignment="1">
      <alignment horizontal="center" vertical="center" wrapText="1"/>
      <protection/>
    </xf>
    <xf numFmtId="0" fontId="71" fillId="0" borderId="63" xfId="63" applyFont="1" applyBorder="1" applyAlignment="1">
      <alignment horizontal="center" vertical="center" wrapText="1"/>
      <protection/>
    </xf>
    <xf numFmtId="0" fontId="71" fillId="0" borderId="63" xfId="63" applyFont="1" applyBorder="1" applyAlignment="1">
      <alignment horizontal="center" vertical="center" wrapText="1"/>
      <protection/>
    </xf>
    <xf numFmtId="0" fontId="71" fillId="0" borderId="63" xfId="63" applyFont="1" applyBorder="1" applyAlignment="1">
      <alignment horizontal="center" vertical="center"/>
      <protection/>
    </xf>
    <xf numFmtId="0" fontId="53" fillId="17" borderId="65" xfId="0" applyFont="1" applyFill="1" applyBorder="1" applyAlignment="1">
      <alignment horizontal="center" vertical="center" wrapText="1"/>
    </xf>
    <xf numFmtId="0" fontId="71" fillId="17" borderId="44" xfId="0" applyFont="1" applyFill="1" applyBorder="1" applyAlignment="1">
      <alignment horizontal="center" vertical="center" wrapText="1"/>
    </xf>
    <xf numFmtId="0" fontId="71" fillId="17" borderId="45" xfId="0" applyFont="1" applyFill="1" applyBorder="1" applyAlignment="1">
      <alignment horizontal="center" vertical="center" wrapText="1"/>
    </xf>
    <xf numFmtId="0" fontId="53" fillId="17" borderId="45" xfId="0" applyFont="1" applyFill="1" applyBorder="1" applyAlignment="1">
      <alignment horizontal="center" vertical="center" wrapText="1"/>
    </xf>
    <xf numFmtId="170" fontId="34" fillId="73" borderId="84" xfId="45" applyNumberFormat="1" applyFont="1" applyFill="1" applyBorder="1" applyAlignment="1">
      <alignment horizontal="center" vertical="center" wrapText="1"/>
      <protection/>
    </xf>
    <xf numFmtId="170" fontId="34" fillId="73" borderId="75" xfId="45" applyNumberFormat="1" applyFont="1" applyFill="1" applyBorder="1" applyAlignment="1">
      <alignment horizontal="center" vertical="center" wrapText="1"/>
      <protection/>
    </xf>
    <xf numFmtId="170" fontId="34" fillId="73" borderId="0" xfId="45" applyNumberFormat="1" applyFont="1" applyFill="1" applyBorder="1" applyAlignment="1">
      <alignment horizontal="center" vertical="center" wrapText="1"/>
      <protection/>
    </xf>
    <xf numFmtId="170" fontId="34" fillId="73" borderId="11" xfId="45" applyNumberFormat="1" applyFont="1" applyFill="1" applyBorder="1" applyAlignment="1">
      <alignment horizontal="center" vertical="center" wrapText="1"/>
      <protection/>
    </xf>
    <xf numFmtId="170" fontId="34" fillId="73" borderId="15" xfId="45" applyNumberFormat="1" applyFont="1" applyFill="1" applyBorder="1" applyAlignment="1">
      <alignment horizontal="center" vertical="center" wrapText="1"/>
      <protection/>
    </xf>
    <xf numFmtId="170" fontId="34" fillId="73" borderId="16" xfId="45" applyNumberFormat="1" applyFont="1" applyFill="1" applyBorder="1" applyAlignment="1">
      <alignment horizontal="center" vertical="center" wrapText="1"/>
      <protection/>
    </xf>
    <xf numFmtId="0" fontId="34" fillId="18" borderId="10" xfId="0" applyFont="1" applyFill="1" applyBorder="1" applyAlignment="1">
      <alignment horizontal="center" vertical="center" wrapText="1"/>
    </xf>
    <xf numFmtId="0" fontId="34" fillId="46" borderId="236" xfId="45" applyFont="1" applyFill="1" applyBorder="1" applyAlignment="1">
      <alignment horizontal="center" vertical="center" wrapText="1"/>
      <protection/>
    </xf>
    <xf numFmtId="0" fontId="34" fillId="46" borderId="0" xfId="45" applyFont="1" applyFill="1" applyBorder="1" applyAlignment="1">
      <alignment horizontal="center" vertical="center" wrapText="1"/>
      <protection/>
    </xf>
    <xf numFmtId="0" fontId="48" fillId="0" borderId="63" xfId="0" applyFont="1" applyBorder="1" applyAlignment="1">
      <alignment horizontal="center"/>
    </xf>
    <xf numFmtId="0" fontId="49" fillId="25" borderId="21" xfId="60" applyFont="1" applyFill="1" applyBorder="1" applyAlignment="1" applyProtection="1">
      <alignment horizontal="center" vertical="center" wrapText="1"/>
      <protection hidden="1"/>
    </xf>
    <xf numFmtId="9" fontId="49" fillId="25" borderId="62" xfId="60" applyNumberFormat="1" applyFont="1" applyFill="1" applyBorder="1" applyAlignment="1" applyProtection="1">
      <alignment horizontal="center" vertical="center" wrapText="1"/>
      <protection hidden="1"/>
    </xf>
    <xf numFmtId="9" fontId="49" fillId="25" borderId="56" xfId="60" applyNumberFormat="1" applyFont="1" applyFill="1" applyBorder="1" applyAlignment="1" applyProtection="1">
      <alignment horizontal="center" vertical="center" wrapText="1"/>
      <protection hidden="1"/>
    </xf>
    <xf numFmtId="0" fontId="0" fillId="0" borderId="12" xfId="0" applyBorder="1" applyAlignment="1">
      <alignment horizontal="center"/>
    </xf>
    <xf numFmtId="0" fontId="0" fillId="0" borderId="12" xfId="0" applyFill="1" applyBorder="1" applyAlignment="1">
      <alignment horizont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253" xfId="0" applyFont="1" applyBorder="1" applyAlignment="1">
      <alignment horizontal="center" vertical="center"/>
    </xf>
    <xf numFmtId="0" fontId="5" fillId="0" borderId="254" xfId="0" applyFont="1" applyBorder="1" applyAlignment="1">
      <alignment horizontal="center" vertical="center"/>
    </xf>
    <xf numFmtId="0" fontId="5" fillId="0" borderId="255" xfId="0" applyFont="1" applyBorder="1" applyAlignment="1">
      <alignment horizontal="center" vertical="center"/>
    </xf>
    <xf numFmtId="0" fontId="5" fillId="0" borderId="256" xfId="0" applyFont="1" applyBorder="1" applyAlignment="1">
      <alignment horizontal="center" vertical="center"/>
    </xf>
    <xf numFmtId="0" fontId="0" fillId="0" borderId="253" xfId="0" applyBorder="1" applyAlignment="1">
      <alignment horizontal="center" vertical="center"/>
    </xf>
    <xf numFmtId="0" fontId="0" fillId="0" borderId="254" xfId="0" applyBorder="1" applyAlignment="1">
      <alignment horizontal="center" vertical="center"/>
    </xf>
    <xf numFmtId="0" fontId="0" fillId="0" borderId="257" xfId="0" applyBorder="1" applyAlignment="1">
      <alignment horizontal="center" vertical="center"/>
    </xf>
    <xf numFmtId="0" fontId="0" fillId="0" borderId="13" xfId="0" applyBorder="1" applyAlignment="1">
      <alignment horizontal="center" vertical="center"/>
    </xf>
    <xf numFmtId="0" fontId="0" fillId="0" borderId="255" xfId="0" applyBorder="1" applyAlignment="1">
      <alignment horizontal="center" vertical="center"/>
    </xf>
    <xf numFmtId="0" fontId="0" fillId="0" borderId="256" xfId="0" applyBorder="1" applyAlignment="1">
      <alignment horizontal="center" vertical="center"/>
    </xf>
    <xf numFmtId="0" fontId="3" fillId="0" borderId="253" xfId="0" applyFont="1" applyBorder="1" applyAlignment="1">
      <alignment horizontal="center" vertical="center"/>
    </xf>
    <xf numFmtId="0" fontId="3" fillId="0" borderId="254" xfId="0" applyFont="1" applyBorder="1" applyAlignment="1">
      <alignment horizontal="center" vertical="center"/>
    </xf>
    <xf numFmtId="0" fontId="3" fillId="0" borderId="255" xfId="0" applyFont="1" applyBorder="1" applyAlignment="1">
      <alignment horizontal="center" vertical="center"/>
    </xf>
    <xf numFmtId="0" fontId="3" fillId="0" borderId="256" xfId="0" applyFont="1" applyBorder="1" applyAlignment="1">
      <alignment horizontal="center" vertical="center"/>
    </xf>
    <xf numFmtId="0" fontId="2" fillId="0" borderId="64" xfId="0" applyFont="1" applyBorder="1" applyAlignment="1">
      <alignment horizontal="center" vertical="center" wrapText="1"/>
    </xf>
    <xf numFmtId="0" fontId="2" fillId="0" borderId="76" xfId="0" applyFont="1" applyBorder="1" applyAlignment="1">
      <alignment horizontal="center" vertical="center"/>
    </xf>
    <xf numFmtId="0" fontId="2" fillId="0" borderId="108" xfId="0" applyFont="1" applyBorder="1" applyAlignment="1">
      <alignment horizontal="center" vertical="center"/>
    </xf>
    <xf numFmtId="0" fontId="2" fillId="0" borderId="64" xfId="0" applyFont="1" applyBorder="1" applyAlignment="1">
      <alignment horizontal="center" vertical="center"/>
    </xf>
    <xf numFmtId="0" fontId="1" fillId="18" borderId="10" xfId="0" applyFont="1" applyFill="1" applyBorder="1" applyAlignment="1">
      <alignment horizontal="center" vertical="center" wrapText="1"/>
    </xf>
    <xf numFmtId="0" fontId="1" fillId="18" borderId="0" xfId="0" applyFont="1" applyFill="1" applyBorder="1" applyAlignment="1">
      <alignment horizontal="center" vertical="center" wrapText="1"/>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Incorrecto" xfId="47"/>
    <cellStyle name="Comma" xfId="48"/>
    <cellStyle name="Comma [0]" xfId="49"/>
    <cellStyle name="Millares [0] 2" xfId="50"/>
    <cellStyle name="Millares 2" xfId="51"/>
    <cellStyle name="Millares 2 2" xfId="52"/>
    <cellStyle name="Millares 3" xfId="53"/>
    <cellStyle name="Millares 4" xfId="54"/>
    <cellStyle name="Currency" xfId="55"/>
    <cellStyle name="Currency [0]" xfId="56"/>
    <cellStyle name="Moneda [0] 2" xfId="57"/>
    <cellStyle name="Moneda 2" xfId="58"/>
    <cellStyle name="Neutral" xfId="59"/>
    <cellStyle name="Normal 2" xfId="60"/>
    <cellStyle name="Normal 2 2" xfId="61"/>
    <cellStyle name="Normal 3" xfId="62"/>
    <cellStyle name="Normal_Hoja1" xfId="63"/>
    <cellStyle name="Notas" xfId="64"/>
    <cellStyle name="Percent" xfId="65"/>
    <cellStyle name="Porcentaje 2" xfId="66"/>
    <cellStyle name="Porcentaje 2 2" xfId="67"/>
    <cellStyle name="Porcentaje 3" xfId="68"/>
    <cellStyle name="Salida" xfId="69"/>
    <cellStyle name="Texto de advertencia" xfId="70"/>
    <cellStyle name="Texto explicativo" xfId="71"/>
    <cellStyle name="Título" xfId="72"/>
    <cellStyle name="Título 1" xfId="73"/>
    <cellStyle name="Título 2" xfId="74"/>
    <cellStyle name="Título 3" xfId="75"/>
    <cellStyle name="Total"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38100</xdr:rowOff>
    </xdr:from>
    <xdr:to>
      <xdr:col>2</xdr:col>
      <xdr:colOff>1095375</xdr:colOff>
      <xdr:row>3</xdr:row>
      <xdr:rowOff>180975</xdr:rowOff>
    </xdr:to>
    <xdr:pic>
      <xdr:nvPicPr>
        <xdr:cNvPr id="1" name="Imagen 2"/>
        <xdr:cNvPicPr preferRelativeResize="1">
          <a:picLocks noChangeAspect="1"/>
        </xdr:cNvPicPr>
      </xdr:nvPicPr>
      <xdr:blipFill>
        <a:blip r:embed="rId1"/>
        <a:stretch>
          <a:fillRect/>
        </a:stretch>
      </xdr:blipFill>
      <xdr:spPr>
        <a:xfrm>
          <a:off x="390525" y="38100"/>
          <a:ext cx="3076575" cy="828675"/>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104775</xdr:rowOff>
    </xdr:from>
    <xdr:to>
      <xdr:col>1</xdr:col>
      <xdr:colOff>1133475</xdr:colOff>
      <xdr:row>3</xdr:row>
      <xdr:rowOff>9525</xdr:rowOff>
    </xdr:to>
    <xdr:pic>
      <xdr:nvPicPr>
        <xdr:cNvPr id="1" name="Imagen 2"/>
        <xdr:cNvPicPr preferRelativeResize="1">
          <a:picLocks noChangeAspect="1"/>
        </xdr:cNvPicPr>
      </xdr:nvPicPr>
      <xdr:blipFill>
        <a:blip r:embed="rId1"/>
        <a:stretch>
          <a:fillRect/>
        </a:stretch>
      </xdr:blipFill>
      <xdr:spPr>
        <a:xfrm>
          <a:off x="628650" y="104775"/>
          <a:ext cx="933450" cy="600075"/>
        </a:xfrm>
        <a:prstGeom prst="rect">
          <a:avLst/>
        </a:prstGeom>
        <a:noFill/>
        <a:ln w="9525" cmpd="sng">
          <a:noFill/>
        </a:ln>
      </xdr:spPr>
    </xdr:pic>
    <xdr:clientData/>
  </xdr:twoCellAnchor>
  <xdr:twoCellAnchor editAs="oneCell">
    <xdr:from>
      <xdr:col>1</xdr:col>
      <xdr:colOff>200025</xdr:colOff>
      <xdr:row>0</xdr:row>
      <xdr:rowOff>104775</xdr:rowOff>
    </xdr:from>
    <xdr:to>
      <xdr:col>2</xdr:col>
      <xdr:colOff>2181225</xdr:colOff>
      <xdr:row>3</xdr:row>
      <xdr:rowOff>190500</xdr:rowOff>
    </xdr:to>
    <xdr:pic>
      <xdr:nvPicPr>
        <xdr:cNvPr id="2" name="Imagen 2"/>
        <xdr:cNvPicPr preferRelativeResize="1">
          <a:picLocks noChangeAspect="1"/>
        </xdr:cNvPicPr>
      </xdr:nvPicPr>
      <xdr:blipFill>
        <a:blip r:embed="rId1"/>
        <a:stretch>
          <a:fillRect/>
        </a:stretch>
      </xdr:blipFill>
      <xdr:spPr>
        <a:xfrm>
          <a:off x="628650" y="104775"/>
          <a:ext cx="3200400" cy="781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95250</xdr:rowOff>
    </xdr:from>
    <xdr:to>
      <xdr:col>1</xdr:col>
      <xdr:colOff>333375</xdr:colOff>
      <xdr:row>3</xdr:row>
      <xdr:rowOff>47625</xdr:rowOff>
    </xdr:to>
    <xdr:pic>
      <xdr:nvPicPr>
        <xdr:cNvPr id="1" name="Imagen 2"/>
        <xdr:cNvPicPr preferRelativeResize="1">
          <a:picLocks noChangeAspect="1"/>
        </xdr:cNvPicPr>
      </xdr:nvPicPr>
      <xdr:blipFill>
        <a:blip r:embed="rId1"/>
        <a:stretch>
          <a:fillRect/>
        </a:stretch>
      </xdr:blipFill>
      <xdr:spPr>
        <a:xfrm>
          <a:off x="180975" y="95250"/>
          <a:ext cx="138112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2</xdr:col>
      <xdr:colOff>1209675</xdr:colOff>
      <xdr:row>3</xdr:row>
      <xdr:rowOff>180975</xdr:rowOff>
    </xdr:to>
    <xdr:pic>
      <xdr:nvPicPr>
        <xdr:cNvPr id="1" name="Imagen 2"/>
        <xdr:cNvPicPr preferRelativeResize="1">
          <a:picLocks noChangeAspect="1"/>
        </xdr:cNvPicPr>
      </xdr:nvPicPr>
      <xdr:blipFill>
        <a:blip r:embed="rId1"/>
        <a:stretch>
          <a:fillRect/>
        </a:stretch>
      </xdr:blipFill>
      <xdr:spPr>
        <a:xfrm>
          <a:off x="609600" y="38100"/>
          <a:ext cx="2667000" cy="8286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990600</xdr:colOff>
      <xdr:row>0</xdr:row>
      <xdr:rowOff>114300</xdr:rowOff>
    </xdr:from>
    <xdr:to>
      <xdr:col>1</xdr:col>
      <xdr:colOff>1476375</xdr:colOff>
      <xdr:row>3</xdr:row>
      <xdr:rowOff>95250</xdr:rowOff>
    </xdr:to>
    <xdr:pic>
      <xdr:nvPicPr>
        <xdr:cNvPr id="1" name="Imagen 2"/>
        <xdr:cNvPicPr preferRelativeResize="1">
          <a:picLocks noChangeAspect="1"/>
        </xdr:cNvPicPr>
      </xdr:nvPicPr>
      <xdr:blipFill>
        <a:blip r:embed="rId1"/>
        <a:stretch>
          <a:fillRect/>
        </a:stretch>
      </xdr:blipFill>
      <xdr:spPr>
        <a:xfrm>
          <a:off x="1352550" y="114300"/>
          <a:ext cx="485775" cy="638175"/>
        </a:xfrm>
        <a:prstGeom prst="rect">
          <a:avLst/>
        </a:prstGeom>
        <a:noFill/>
        <a:ln w="9525" cmpd="sng">
          <a:noFill/>
        </a:ln>
      </xdr:spPr>
    </xdr:pic>
    <xdr:clientData/>
  </xdr:twoCellAnchor>
  <xdr:twoCellAnchor editAs="oneCell">
    <xdr:from>
      <xdr:col>1</xdr:col>
      <xdr:colOff>676275</xdr:colOff>
      <xdr:row>0</xdr:row>
      <xdr:rowOff>114300</xdr:rowOff>
    </xdr:from>
    <xdr:to>
      <xdr:col>1</xdr:col>
      <xdr:colOff>1524000</xdr:colOff>
      <xdr:row>3</xdr:row>
      <xdr:rowOff>0</xdr:rowOff>
    </xdr:to>
    <xdr:pic>
      <xdr:nvPicPr>
        <xdr:cNvPr id="2" name="Imagen 2"/>
        <xdr:cNvPicPr preferRelativeResize="1">
          <a:picLocks noChangeAspect="1"/>
        </xdr:cNvPicPr>
      </xdr:nvPicPr>
      <xdr:blipFill>
        <a:blip r:embed="rId1"/>
        <a:stretch>
          <a:fillRect/>
        </a:stretch>
      </xdr:blipFill>
      <xdr:spPr>
        <a:xfrm>
          <a:off x="1038225" y="114300"/>
          <a:ext cx="847725"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2</xdr:col>
      <xdr:colOff>2143125</xdr:colOff>
      <xdr:row>2</xdr:row>
      <xdr:rowOff>161925</xdr:rowOff>
    </xdr:to>
    <xdr:pic>
      <xdr:nvPicPr>
        <xdr:cNvPr id="1" name="Imagen 2"/>
        <xdr:cNvPicPr preferRelativeResize="1">
          <a:picLocks noChangeAspect="1"/>
        </xdr:cNvPicPr>
      </xdr:nvPicPr>
      <xdr:blipFill>
        <a:blip r:embed="rId1"/>
        <a:stretch>
          <a:fillRect/>
        </a:stretch>
      </xdr:blipFill>
      <xdr:spPr>
        <a:xfrm>
          <a:off x="28575" y="0"/>
          <a:ext cx="4324350" cy="64770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104775</xdr:rowOff>
    </xdr:from>
    <xdr:to>
      <xdr:col>1</xdr:col>
      <xdr:colOff>762000</xdr:colOff>
      <xdr:row>2</xdr:row>
      <xdr:rowOff>190500</xdr:rowOff>
    </xdr:to>
    <xdr:pic>
      <xdr:nvPicPr>
        <xdr:cNvPr id="1" name="Imagen 2"/>
        <xdr:cNvPicPr preferRelativeResize="1">
          <a:picLocks noChangeAspect="1"/>
        </xdr:cNvPicPr>
      </xdr:nvPicPr>
      <xdr:blipFill>
        <a:blip r:embed="rId1"/>
        <a:stretch>
          <a:fillRect/>
        </a:stretch>
      </xdr:blipFill>
      <xdr:spPr>
        <a:xfrm>
          <a:off x="628650" y="104775"/>
          <a:ext cx="561975" cy="533400"/>
        </a:xfrm>
        <a:prstGeom prst="rect">
          <a:avLst/>
        </a:prstGeom>
        <a:noFill/>
        <a:ln w="9525" cmpd="sng">
          <a:noFill/>
        </a:ln>
      </xdr:spPr>
    </xdr:pic>
    <xdr:clientData/>
  </xdr:twoCellAnchor>
  <xdr:twoCellAnchor editAs="oneCell">
    <xdr:from>
      <xdr:col>0</xdr:col>
      <xdr:colOff>161925</xdr:colOff>
      <xdr:row>0</xdr:row>
      <xdr:rowOff>76200</xdr:rowOff>
    </xdr:from>
    <xdr:to>
      <xdr:col>2</xdr:col>
      <xdr:colOff>114300</xdr:colOff>
      <xdr:row>3</xdr:row>
      <xdr:rowOff>133350</xdr:rowOff>
    </xdr:to>
    <xdr:pic>
      <xdr:nvPicPr>
        <xdr:cNvPr id="2" name="Imagen 2"/>
        <xdr:cNvPicPr preferRelativeResize="1">
          <a:picLocks noChangeAspect="1"/>
        </xdr:cNvPicPr>
      </xdr:nvPicPr>
      <xdr:blipFill>
        <a:blip r:embed="rId1"/>
        <a:stretch>
          <a:fillRect/>
        </a:stretch>
      </xdr:blipFill>
      <xdr:spPr>
        <a:xfrm>
          <a:off x="161925" y="76200"/>
          <a:ext cx="212407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19050</xdr:rowOff>
    </xdr:from>
    <xdr:to>
      <xdr:col>2</xdr:col>
      <xdr:colOff>1152525</xdr:colOff>
      <xdr:row>3</xdr:row>
      <xdr:rowOff>161925</xdr:rowOff>
    </xdr:to>
    <xdr:pic>
      <xdr:nvPicPr>
        <xdr:cNvPr id="1" name="Imagen 2"/>
        <xdr:cNvPicPr preferRelativeResize="1">
          <a:picLocks noChangeAspect="1"/>
        </xdr:cNvPicPr>
      </xdr:nvPicPr>
      <xdr:blipFill>
        <a:blip r:embed="rId1"/>
        <a:stretch>
          <a:fillRect/>
        </a:stretch>
      </xdr:blipFill>
      <xdr:spPr>
        <a:xfrm>
          <a:off x="476250" y="19050"/>
          <a:ext cx="2486025" cy="742950"/>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66675</xdr:rowOff>
    </xdr:from>
    <xdr:to>
      <xdr:col>2</xdr:col>
      <xdr:colOff>838200</xdr:colOff>
      <xdr:row>3</xdr:row>
      <xdr:rowOff>257175</xdr:rowOff>
    </xdr:to>
    <xdr:pic>
      <xdr:nvPicPr>
        <xdr:cNvPr id="1" name="Imagen 2"/>
        <xdr:cNvPicPr preferRelativeResize="1">
          <a:picLocks noChangeAspect="1"/>
        </xdr:cNvPicPr>
      </xdr:nvPicPr>
      <xdr:blipFill>
        <a:blip r:embed="rId1"/>
        <a:stretch>
          <a:fillRect/>
        </a:stretch>
      </xdr:blipFill>
      <xdr:spPr>
        <a:xfrm>
          <a:off x="428625" y="66675"/>
          <a:ext cx="2847975" cy="8858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19050</xdr:rowOff>
    </xdr:from>
    <xdr:to>
      <xdr:col>2</xdr:col>
      <xdr:colOff>1152525</xdr:colOff>
      <xdr:row>3</xdr:row>
      <xdr:rowOff>161925</xdr:rowOff>
    </xdr:to>
    <xdr:pic>
      <xdr:nvPicPr>
        <xdr:cNvPr id="1" name="Imagen 2"/>
        <xdr:cNvPicPr preferRelativeResize="1">
          <a:picLocks noChangeAspect="1"/>
        </xdr:cNvPicPr>
      </xdr:nvPicPr>
      <xdr:blipFill>
        <a:blip r:embed="rId1"/>
        <a:stretch>
          <a:fillRect/>
        </a:stretch>
      </xdr:blipFill>
      <xdr:spPr>
        <a:xfrm>
          <a:off x="485775" y="19050"/>
          <a:ext cx="2505075" cy="838200"/>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19050</xdr:rowOff>
    </xdr:from>
    <xdr:to>
      <xdr:col>2</xdr:col>
      <xdr:colOff>1152525</xdr:colOff>
      <xdr:row>3</xdr:row>
      <xdr:rowOff>161925</xdr:rowOff>
    </xdr:to>
    <xdr:pic>
      <xdr:nvPicPr>
        <xdr:cNvPr id="1" name="Imagen 2"/>
        <xdr:cNvPicPr preferRelativeResize="1">
          <a:picLocks noChangeAspect="1"/>
        </xdr:cNvPicPr>
      </xdr:nvPicPr>
      <xdr:blipFill>
        <a:blip r:embed="rId1"/>
        <a:stretch>
          <a:fillRect/>
        </a:stretch>
      </xdr:blipFill>
      <xdr:spPr>
        <a:xfrm>
          <a:off x="819150" y="19050"/>
          <a:ext cx="2628900" cy="74295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552%20-%20Seguimiento%20septiembre%20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DATOS GENERALES PROYECTOS"/>
      <sheetName val="2. Metas Componentes - CI"/>
      <sheetName val="3. Metas Plan - CG"/>
      <sheetName val="4. Detalle TAREAS"/>
      <sheetName val="5. Objetos VIGENCIA"/>
      <sheetName val="6. Objetos RESERVA"/>
      <sheetName val="7. APOTEOSYS NIVEL 15"/>
      <sheetName val="EJEC. X COMPONENTE"/>
      <sheetName val="COMPONENTE CONSOLIDADO"/>
      <sheetName val="METAS X OBJETO GASTO"/>
      <sheetName val="EJEC. TRIMESTRE"/>
      <sheetName val="EJEC. TAREAS"/>
      <sheetName val="EJEC. COMPROMISOS PLAN"/>
      <sheetName val="POBLACION BENEFICIADA"/>
      <sheetName val="TERRITORIALIZACION"/>
      <sheetName val="TERRI CONSOLIDADA"/>
    </sheetNames>
    <sheetDataSet>
      <sheetData sheetId="7">
        <row r="25">
          <cell r="C25" t="str">
            <v>CICLOS Y PERIODOS ACADEMICOS - Implementar en colegios </v>
          </cell>
        </row>
        <row r="26">
          <cell r="C26" t="str">
            <v>LECTURA Y ESCRITURA - Incorporar en colegios </v>
          </cell>
        </row>
        <row r="27">
          <cell r="C27" t="str">
            <v>EDUCACIÓN MEDIA ESPECIALIZADA - Implementar en colegios </v>
          </cell>
        </row>
        <row r="28">
          <cell r="C28" t="str">
            <v>TIEMPO EXTRAESCOLAR - Beneficiar a escolares </v>
          </cell>
        </row>
        <row r="29">
          <cell r="C29" t="str">
            <v>TECNOLOGÍAS Y COMUNICACIÓN - Implementar en colegios </v>
          </cell>
        </row>
        <row r="30">
          <cell r="C30" t="str">
            <v>ESCUELA-CIUDAD-ESCUELA - Desarrollar en colegios </v>
          </cell>
        </row>
        <row r="31">
          <cell r="C31" t="str">
            <v>PROYECTOS AMBIENTALES - Implementar en colegios </v>
          </cell>
        </row>
        <row r="32">
          <cell r="C32" t="str">
            <v>EVALUACIÓN INTEGRAL - Evaluar los colegios </v>
          </cell>
        </row>
        <row r="33">
          <cell r="C33" t="str">
            <v>BILINGÛISMO - Implementar en colegios </v>
          </cell>
        </row>
        <row r="34">
          <cell r="C34"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rtal.gestiondelriesgo.gov.co/Paginas/Audiencia-Publica-2015.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K67"/>
  <sheetViews>
    <sheetView zoomScale="70" zoomScaleNormal="70" zoomScalePageLayoutView="70" workbookViewId="0" topLeftCell="J43">
      <selection activeCell="L79" sqref="L79"/>
    </sheetView>
  </sheetViews>
  <sheetFormatPr defaultColWidth="12.421875" defaultRowHeight="15"/>
  <cols>
    <col min="1" max="1" width="5.8515625" style="1999" customWidth="1"/>
    <col min="2" max="2" width="29.7109375" style="2058" customWidth="1"/>
    <col min="3" max="3" width="34.7109375" style="1999" customWidth="1"/>
    <col min="4" max="4" width="38.28125" style="1999" customWidth="1"/>
    <col min="5" max="5" width="15.7109375" style="1999" customWidth="1"/>
    <col min="6" max="6" width="8.8515625" style="1999" customWidth="1"/>
    <col min="7" max="7" width="31.8515625" style="1999" customWidth="1"/>
    <col min="8" max="8" width="19.8515625" style="1999" customWidth="1"/>
    <col min="9" max="9" width="12.8515625" style="1999" customWidth="1"/>
    <col min="10" max="10" width="33.00390625" style="1999" customWidth="1"/>
    <col min="11" max="11" width="12.421875" style="1999" bestFit="1" customWidth="1"/>
    <col min="12" max="12" width="16.28125" style="1999" customWidth="1"/>
    <col min="13" max="24" width="4.8515625" style="1999" customWidth="1"/>
    <col min="25" max="25" width="9.28125" style="1999" customWidth="1"/>
    <col min="26" max="26" width="24.8515625" style="1999" customWidth="1"/>
    <col min="27" max="27" width="19.00390625" style="1999" customWidth="1"/>
    <col min="28" max="28" width="12.421875" style="1999" customWidth="1"/>
    <col min="29" max="29" width="17.8515625" style="1999" customWidth="1"/>
    <col min="30" max="30" width="12.421875" style="1999" customWidth="1"/>
    <col min="31" max="31" width="14.00390625" style="1999" customWidth="1"/>
    <col min="32" max="32" width="16.57421875" style="1999" customWidth="1"/>
    <col min="33" max="33" width="17.140625" style="1999" customWidth="1"/>
    <col min="34" max="34" width="14.140625" style="1999" customWidth="1"/>
    <col min="35" max="35" width="15.8515625" style="1999" bestFit="1" customWidth="1"/>
    <col min="36" max="36" width="60.8515625" style="1999" customWidth="1"/>
    <col min="37" max="37" width="16.28125" style="1999" customWidth="1"/>
    <col min="38" max="186" width="12.421875" style="1999" customWidth="1"/>
    <col min="187" max="187" width="7.140625" style="1999" customWidth="1"/>
    <col min="188" max="188" width="33.140625" style="1999" customWidth="1"/>
    <col min="189" max="189" width="48.00390625" style="1999" customWidth="1"/>
    <col min="190" max="190" width="44.8515625" style="1999" customWidth="1"/>
    <col min="191" max="191" width="15.7109375" style="1999" customWidth="1"/>
    <col min="192" max="192" width="10.28125" style="1999" bestFit="1" customWidth="1"/>
    <col min="193" max="193" width="31.8515625" style="1999" customWidth="1"/>
    <col min="194" max="194" width="19.8515625" style="1999" customWidth="1"/>
    <col min="195" max="195" width="12.8515625" style="1999" customWidth="1"/>
    <col min="196" max="196" width="43.140625" style="1999" customWidth="1"/>
    <col min="197" max="197" width="12.421875" style="1999" bestFit="1" customWidth="1"/>
    <col min="198" max="198" width="12.421875" style="1999" customWidth="1"/>
    <col min="199" max="209" width="5.00390625" style="1999" customWidth="1"/>
    <col min="210" max="210" width="7.421875" style="1999" customWidth="1"/>
    <col min="211" max="211" width="12.28125" style="1999" customWidth="1"/>
    <col min="212" max="212" width="22.8515625" style="1999" customWidth="1"/>
    <col min="213" max="213" width="24.421875" style="1999" customWidth="1"/>
    <col min="214" max="16384" width="0" style="1999" hidden="1" customWidth="1"/>
  </cols>
  <sheetData>
    <row r="1" spans="1:27" ht="18" customHeight="1" thickBot="1">
      <c r="A1" s="3317"/>
      <c r="B1" s="3317"/>
      <c r="C1" s="3317"/>
      <c r="D1" s="3318" t="s">
        <v>293</v>
      </c>
      <c r="E1" s="3319"/>
      <c r="F1" s="3319"/>
      <c r="G1" s="3319"/>
      <c r="H1" s="3319"/>
      <c r="I1" s="3319"/>
      <c r="J1" s="3319"/>
      <c r="K1" s="3319"/>
      <c r="L1" s="3319"/>
      <c r="M1" s="3319"/>
      <c r="N1" s="3319"/>
      <c r="O1" s="3319"/>
      <c r="P1" s="3319"/>
      <c r="Q1" s="3319"/>
      <c r="R1" s="3319"/>
      <c r="S1" s="3319"/>
      <c r="T1" s="3319"/>
      <c r="U1" s="3319"/>
      <c r="V1" s="3319"/>
      <c r="W1" s="3319"/>
      <c r="X1" s="3319"/>
      <c r="Y1" s="3319"/>
      <c r="Z1" s="3319"/>
      <c r="AA1" s="3319"/>
    </row>
    <row r="2" spans="1:27" ht="18" customHeight="1" thickBot="1">
      <c r="A2" s="3317"/>
      <c r="B2" s="3317"/>
      <c r="C2" s="3317"/>
      <c r="D2" s="3320"/>
      <c r="E2" s="3321"/>
      <c r="F2" s="3321"/>
      <c r="G2" s="3321"/>
      <c r="H2" s="3321"/>
      <c r="I2" s="3321"/>
      <c r="J2" s="3321"/>
      <c r="K2" s="3321"/>
      <c r="L2" s="3321"/>
      <c r="M2" s="3321"/>
      <c r="N2" s="3321"/>
      <c r="O2" s="3321"/>
      <c r="P2" s="3321"/>
      <c r="Q2" s="3321"/>
      <c r="R2" s="3321"/>
      <c r="S2" s="3321"/>
      <c r="T2" s="3321"/>
      <c r="U2" s="3321"/>
      <c r="V2" s="3321"/>
      <c r="W2" s="3321"/>
      <c r="X2" s="3321"/>
      <c r="Y2" s="3321"/>
      <c r="Z2" s="3321"/>
      <c r="AA2" s="3321"/>
    </row>
    <row r="3" spans="1:27" ht="18" customHeight="1" thickBot="1">
      <c r="A3" s="3317"/>
      <c r="B3" s="3317"/>
      <c r="C3" s="3317"/>
      <c r="D3" s="3318" t="s">
        <v>295</v>
      </c>
      <c r="E3" s="3319"/>
      <c r="F3" s="3319"/>
      <c r="G3" s="3319"/>
      <c r="H3" s="3319"/>
      <c r="I3" s="3319"/>
      <c r="J3" s="3319"/>
      <c r="K3" s="3319"/>
      <c r="L3" s="3319"/>
      <c r="M3" s="3319"/>
      <c r="N3" s="3319"/>
      <c r="O3" s="3319"/>
      <c r="P3" s="3319"/>
      <c r="Q3" s="3319"/>
      <c r="R3" s="3319"/>
      <c r="S3" s="3319"/>
      <c r="T3" s="3319"/>
      <c r="U3" s="3319"/>
      <c r="V3" s="3319"/>
      <c r="W3" s="3319"/>
      <c r="X3" s="3319"/>
      <c r="Y3" s="3319"/>
      <c r="Z3" s="3319"/>
      <c r="AA3" s="3319"/>
    </row>
    <row r="4" spans="1:27" ht="18" customHeight="1" thickBot="1">
      <c r="A4" s="3317"/>
      <c r="B4" s="3317"/>
      <c r="C4" s="3317"/>
      <c r="D4" s="3320"/>
      <c r="E4" s="3321"/>
      <c r="F4" s="3321"/>
      <c r="G4" s="3321"/>
      <c r="H4" s="3321"/>
      <c r="I4" s="3321"/>
      <c r="J4" s="3321"/>
      <c r="K4" s="3321"/>
      <c r="L4" s="3321"/>
      <c r="M4" s="3321"/>
      <c r="N4" s="3321"/>
      <c r="O4" s="3321"/>
      <c r="P4" s="3321"/>
      <c r="Q4" s="3321"/>
      <c r="R4" s="3321"/>
      <c r="S4" s="3321"/>
      <c r="T4" s="3321"/>
      <c r="U4" s="3321"/>
      <c r="V4" s="3321"/>
      <c r="W4" s="3321"/>
      <c r="X4" s="3321"/>
      <c r="Y4" s="3321"/>
      <c r="Z4" s="3321"/>
      <c r="AA4" s="3321"/>
    </row>
    <row r="5" spans="1:37" ht="20.25" customHeight="1">
      <c r="A5" s="3322" t="s">
        <v>4</v>
      </c>
      <c r="B5" s="3322"/>
      <c r="C5" s="3322"/>
      <c r="D5" s="3323"/>
      <c r="E5" s="3323"/>
      <c r="F5" s="3323"/>
      <c r="G5" s="3323"/>
      <c r="H5" s="3323"/>
      <c r="I5" s="3323"/>
      <c r="J5" s="3323"/>
      <c r="K5" s="3323"/>
      <c r="L5" s="3323"/>
      <c r="M5" s="3323"/>
      <c r="N5" s="3323"/>
      <c r="O5" s="3323"/>
      <c r="P5" s="3323"/>
      <c r="Q5" s="3323"/>
      <c r="R5" s="3323"/>
      <c r="S5" s="3323"/>
      <c r="T5" s="3323"/>
      <c r="U5" s="3323"/>
      <c r="V5" s="3323"/>
      <c r="W5" s="3323"/>
      <c r="X5" s="3323"/>
      <c r="Y5" s="3323"/>
      <c r="Z5" s="3323"/>
      <c r="AA5" s="3324"/>
      <c r="AB5" s="3325" t="s">
        <v>1774</v>
      </c>
      <c r="AC5" s="3326"/>
      <c r="AD5" s="3326"/>
      <c r="AE5" s="3326"/>
      <c r="AF5" s="3326"/>
      <c r="AG5" s="3326"/>
      <c r="AH5" s="3326"/>
      <c r="AI5" s="3326"/>
      <c r="AJ5" s="3326"/>
      <c r="AK5" s="3327"/>
    </row>
    <row r="6" spans="1:37" ht="15.75" customHeight="1">
      <c r="A6" s="3334" t="s">
        <v>5</v>
      </c>
      <c r="B6" s="3334"/>
      <c r="C6" s="3334"/>
      <c r="D6" s="3334"/>
      <c r="E6" s="3334"/>
      <c r="F6" s="3334"/>
      <c r="G6" s="3334"/>
      <c r="H6" s="3334"/>
      <c r="I6" s="3334"/>
      <c r="J6" s="3334"/>
      <c r="K6" s="3334"/>
      <c r="L6" s="3334"/>
      <c r="M6" s="3334"/>
      <c r="N6" s="3334"/>
      <c r="O6" s="3334"/>
      <c r="P6" s="3334"/>
      <c r="Q6" s="3334"/>
      <c r="R6" s="3334"/>
      <c r="S6" s="3334"/>
      <c r="T6" s="3334"/>
      <c r="U6" s="3334"/>
      <c r="V6" s="3334"/>
      <c r="W6" s="3334"/>
      <c r="X6" s="3334"/>
      <c r="Y6" s="3334"/>
      <c r="Z6" s="3334"/>
      <c r="AA6" s="3335"/>
      <c r="AB6" s="3328"/>
      <c r="AC6" s="3329"/>
      <c r="AD6" s="3329"/>
      <c r="AE6" s="3329"/>
      <c r="AF6" s="3329"/>
      <c r="AG6" s="3329"/>
      <c r="AH6" s="3329"/>
      <c r="AI6" s="3329"/>
      <c r="AJ6" s="3329"/>
      <c r="AK6" s="3330"/>
    </row>
    <row r="7" spans="1:37" ht="15.75" customHeight="1">
      <c r="A7" s="3334"/>
      <c r="B7" s="3334"/>
      <c r="C7" s="3334"/>
      <c r="D7" s="3334"/>
      <c r="E7" s="3334"/>
      <c r="F7" s="3334"/>
      <c r="G7" s="3334"/>
      <c r="H7" s="3334"/>
      <c r="I7" s="3334"/>
      <c r="J7" s="3334"/>
      <c r="K7" s="3334"/>
      <c r="L7" s="3334"/>
      <c r="M7" s="3334"/>
      <c r="N7" s="3334"/>
      <c r="O7" s="3334"/>
      <c r="P7" s="3334"/>
      <c r="Q7" s="3334"/>
      <c r="R7" s="3334"/>
      <c r="S7" s="3334"/>
      <c r="T7" s="3334"/>
      <c r="U7" s="3334"/>
      <c r="V7" s="3334"/>
      <c r="W7" s="3334"/>
      <c r="X7" s="3334"/>
      <c r="Y7" s="3334"/>
      <c r="Z7" s="3334"/>
      <c r="AA7" s="3335"/>
      <c r="AB7" s="3328"/>
      <c r="AC7" s="3329"/>
      <c r="AD7" s="3329"/>
      <c r="AE7" s="3329"/>
      <c r="AF7" s="3329"/>
      <c r="AG7" s="3329"/>
      <c r="AH7" s="3329"/>
      <c r="AI7" s="3329"/>
      <c r="AJ7" s="3329"/>
      <c r="AK7" s="3330"/>
    </row>
    <row r="8" spans="1:37" ht="15.75" customHeight="1">
      <c r="A8" s="3334" t="s">
        <v>6</v>
      </c>
      <c r="B8" s="3334"/>
      <c r="C8" s="3334"/>
      <c r="D8" s="3334"/>
      <c r="E8" s="3334"/>
      <c r="F8" s="3334"/>
      <c r="G8" s="3334"/>
      <c r="H8" s="3334"/>
      <c r="I8" s="3334"/>
      <c r="J8" s="3334"/>
      <c r="K8" s="3334"/>
      <c r="L8" s="3334"/>
      <c r="M8" s="3334"/>
      <c r="N8" s="3334"/>
      <c r="O8" s="3334"/>
      <c r="P8" s="3334"/>
      <c r="Q8" s="3334"/>
      <c r="R8" s="3334"/>
      <c r="S8" s="3334"/>
      <c r="T8" s="3334"/>
      <c r="U8" s="3334"/>
      <c r="V8" s="3334"/>
      <c r="W8" s="3334"/>
      <c r="X8" s="3334"/>
      <c r="Y8" s="3334"/>
      <c r="Z8" s="3334"/>
      <c r="AA8" s="3335"/>
      <c r="AB8" s="3328"/>
      <c r="AC8" s="3329"/>
      <c r="AD8" s="3329"/>
      <c r="AE8" s="3329"/>
      <c r="AF8" s="3329"/>
      <c r="AG8" s="3329"/>
      <c r="AH8" s="3329"/>
      <c r="AI8" s="3329"/>
      <c r="AJ8" s="3329"/>
      <c r="AK8" s="3330"/>
    </row>
    <row r="9" spans="1:37" ht="15.75" customHeight="1" thickBot="1">
      <c r="A9" s="3336" t="s">
        <v>296</v>
      </c>
      <c r="B9" s="3336"/>
      <c r="C9" s="3336"/>
      <c r="D9" s="3336"/>
      <c r="E9" s="3336"/>
      <c r="F9" s="3336"/>
      <c r="G9" s="3336"/>
      <c r="H9" s="3336"/>
      <c r="I9" s="3336"/>
      <c r="J9" s="3336"/>
      <c r="K9" s="3336"/>
      <c r="L9" s="3336"/>
      <c r="M9" s="3336"/>
      <c r="N9" s="3336"/>
      <c r="O9" s="3336"/>
      <c r="P9" s="3336"/>
      <c r="Q9" s="3336"/>
      <c r="R9" s="3336"/>
      <c r="S9" s="3336"/>
      <c r="T9" s="3336"/>
      <c r="U9" s="3336"/>
      <c r="V9" s="3336"/>
      <c r="W9" s="3336"/>
      <c r="X9" s="3336"/>
      <c r="Y9" s="3336"/>
      <c r="Z9" s="3336"/>
      <c r="AA9" s="3337"/>
      <c r="AB9" s="3331"/>
      <c r="AC9" s="3332"/>
      <c r="AD9" s="3332"/>
      <c r="AE9" s="3332"/>
      <c r="AF9" s="3332"/>
      <c r="AG9" s="3332"/>
      <c r="AH9" s="3332"/>
      <c r="AI9" s="3332"/>
      <c r="AJ9" s="3332"/>
      <c r="AK9" s="3333"/>
    </row>
    <row r="10" spans="1:27" ht="9" customHeight="1" thickBot="1">
      <c r="A10" s="2000"/>
      <c r="B10" s="2001"/>
      <c r="C10" s="2000"/>
      <c r="D10" s="2000"/>
      <c r="E10" s="2000"/>
      <c r="F10" s="2002"/>
      <c r="G10" s="2000"/>
      <c r="H10" s="2000"/>
      <c r="I10" s="2003"/>
      <c r="J10" s="2000"/>
      <c r="K10" s="2004"/>
      <c r="L10" s="2004"/>
      <c r="M10" s="2000"/>
      <c r="N10" s="2000"/>
      <c r="O10" s="2000"/>
      <c r="P10" s="2000"/>
      <c r="Q10" s="2000"/>
      <c r="R10" s="2000"/>
      <c r="S10" s="2000"/>
      <c r="T10" s="2000"/>
      <c r="U10" s="2000"/>
      <c r="V10" s="2000"/>
      <c r="W10" s="2000"/>
      <c r="X10" s="2000"/>
      <c r="Y10" s="2000"/>
      <c r="Z10" s="2005"/>
      <c r="AA10" s="2000"/>
    </row>
    <row r="11" spans="1:37" s="2000" customFormat="1" ht="23.25" customHeight="1" thickBot="1">
      <c r="A11" s="3339" t="s">
        <v>7</v>
      </c>
      <c r="B11" s="3339"/>
      <c r="C11" s="3339"/>
      <c r="D11" s="3339"/>
      <c r="E11" s="3340" t="s">
        <v>44</v>
      </c>
      <c r="F11" s="3340"/>
      <c r="G11" s="3340"/>
      <c r="H11" s="3340"/>
      <c r="I11" s="3340"/>
      <c r="J11" s="3340"/>
      <c r="K11" s="3340"/>
      <c r="L11" s="3340"/>
      <c r="M11" s="3340"/>
      <c r="N11" s="3340"/>
      <c r="O11" s="3340"/>
      <c r="P11" s="3340"/>
      <c r="Q11" s="3340"/>
      <c r="R11" s="3340"/>
      <c r="S11" s="3340"/>
      <c r="T11" s="3340"/>
      <c r="U11" s="3340"/>
      <c r="V11" s="3340"/>
      <c r="W11" s="3340"/>
      <c r="X11" s="3340"/>
      <c r="Y11" s="3340"/>
      <c r="Z11" s="3340"/>
      <c r="AA11" s="3340"/>
      <c r="AB11" s="3341" t="s">
        <v>44</v>
      </c>
      <c r="AC11" s="3342"/>
      <c r="AD11" s="3342"/>
      <c r="AE11" s="3342"/>
      <c r="AF11" s="3342"/>
      <c r="AG11" s="3342"/>
      <c r="AH11" s="3342"/>
      <c r="AI11" s="3342"/>
      <c r="AJ11" s="3342"/>
      <c r="AK11" s="3343"/>
    </row>
    <row r="12" spans="2:26" s="2006" customFormat="1" ht="9.75" customHeight="1" thickBot="1">
      <c r="B12" s="2007"/>
      <c r="F12" s="2002"/>
      <c r="I12" s="2008"/>
      <c r="K12" s="2009"/>
      <c r="L12" s="2009"/>
      <c r="Z12" s="2010"/>
    </row>
    <row r="13" spans="1:37" s="2001" customFormat="1" ht="23.25" customHeight="1" thickBot="1">
      <c r="A13" s="3344" t="s">
        <v>9</v>
      </c>
      <c r="B13" s="3344"/>
      <c r="C13" s="3344"/>
      <c r="D13" s="3344"/>
      <c r="E13" s="3345" t="s">
        <v>314</v>
      </c>
      <c r="F13" s="3345"/>
      <c r="G13" s="3345"/>
      <c r="H13" s="3345"/>
      <c r="I13" s="3345"/>
      <c r="J13" s="3345"/>
      <c r="K13" s="3345"/>
      <c r="L13" s="3345"/>
      <c r="M13" s="3345"/>
      <c r="N13" s="3345"/>
      <c r="O13" s="3345"/>
      <c r="P13" s="3345"/>
      <c r="Q13" s="3345"/>
      <c r="R13" s="3345"/>
      <c r="S13" s="3345"/>
      <c r="T13" s="3345"/>
      <c r="U13" s="3345"/>
      <c r="V13" s="3345"/>
      <c r="W13" s="3345"/>
      <c r="X13" s="3345"/>
      <c r="Y13" s="3345"/>
      <c r="Z13" s="3345"/>
      <c r="AA13" s="3345"/>
      <c r="AB13" s="3345" t="s">
        <v>314</v>
      </c>
      <c r="AC13" s="3345"/>
      <c r="AD13" s="3345"/>
      <c r="AE13" s="3345"/>
      <c r="AF13" s="3345"/>
      <c r="AG13" s="3345"/>
      <c r="AH13" s="3345"/>
      <c r="AI13" s="3345"/>
      <c r="AJ13" s="3345"/>
      <c r="AK13" s="3345"/>
    </row>
    <row r="14" spans="2:26" s="2006" customFormat="1" ht="9.75" customHeight="1" thickBot="1">
      <c r="B14" s="2007"/>
      <c r="F14" s="2002"/>
      <c r="I14" s="2008"/>
      <c r="K14" s="2009"/>
      <c r="L14" s="2009"/>
      <c r="Z14" s="2010"/>
    </row>
    <row r="15" spans="1:37" s="2011" customFormat="1" ht="48" customHeight="1" thickBot="1">
      <c r="A15" s="2088" t="s">
        <v>11</v>
      </c>
      <c r="B15" s="2089" t="s">
        <v>12</v>
      </c>
      <c r="C15" s="2088" t="s">
        <v>13</v>
      </c>
      <c r="D15" s="2090" t="s">
        <v>14</v>
      </c>
      <c r="E15" s="2090" t="s">
        <v>15</v>
      </c>
      <c r="F15" s="2090" t="s">
        <v>16</v>
      </c>
      <c r="G15" s="2090" t="s">
        <v>17</v>
      </c>
      <c r="H15" s="2090" t="s">
        <v>18</v>
      </c>
      <c r="I15" s="2090" t="s">
        <v>19</v>
      </c>
      <c r="J15" s="2090" t="s">
        <v>20</v>
      </c>
      <c r="K15" s="2090" t="s">
        <v>21</v>
      </c>
      <c r="L15" s="2090" t="s">
        <v>22</v>
      </c>
      <c r="M15" s="2091" t="s">
        <v>23</v>
      </c>
      <c r="N15" s="2091" t="s">
        <v>24</v>
      </c>
      <c r="O15" s="2091" t="s">
        <v>25</v>
      </c>
      <c r="P15" s="2091" t="s">
        <v>26</v>
      </c>
      <c r="Q15" s="2091" t="s">
        <v>27</v>
      </c>
      <c r="R15" s="2091" t="s">
        <v>28</v>
      </c>
      <c r="S15" s="2091" t="s">
        <v>29</v>
      </c>
      <c r="T15" s="2091" t="s">
        <v>30</v>
      </c>
      <c r="U15" s="2091" t="s">
        <v>31</v>
      </c>
      <c r="V15" s="2091" t="s">
        <v>32</v>
      </c>
      <c r="W15" s="2091" t="s">
        <v>33</v>
      </c>
      <c r="X15" s="2091" t="s">
        <v>34</v>
      </c>
      <c r="Y15" s="2090" t="s">
        <v>35</v>
      </c>
      <c r="Z15" s="2092" t="s">
        <v>298</v>
      </c>
      <c r="AA15" s="2090" t="s">
        <v>36</v>
      </c>
      <c r="AB15" s="3127" t="s">
        <v>1523</v>
      </c>
      <c r="AC15" s="3128" t="s">
        <v>299</v>
      </c>
      <c r="AD15" s="3128" t="s">
        <v>1490</v>
      </c>
      <c r="AE15" s="3128" t="s">
        <v>1491</v>
      </c>
      <c r="AF15" s="3128" t="s">
        <v>178</v>
      </c>
      <c r="AG15" s="3128" t="s">
        <v>1492</v>
      </c>
      <c r="AH15" s="3128" t="s">
        <v>179</v>
      </c>
      <c r="AI15" s="3128" t="s">
        <v>180</v>
      </c>
      <c r="AJ15" s="3128" t="s">
        <v>181</v>
      </c>
      <c r="AK15" s="3129" t="s">
        <v>182</v>
      </c>
    </row>
    <row r="16" spans="1:37" s="2013" customFormat="1" ht="93.75" customHeight="1" hidden="1" thickBot="1">
      <c r="A16" s="3346">
        <v>1</v>
      </c>
      <c r="B16" s="3346" t="s">
        <v>449</v>
      </c>
      <c r="C16" s="3347" t="s">
        <v>1070</v>
      </c>
      <c r="D16" s="2093" t="s">
        <v>1071</v>
      </c>
      <c r="E16" s="2094" t="s">
        <v>1072</v>
      </c>
      <c r="F16" s="2095">
        <v>1</v>
      </c>
      <c r="G16" s="2094" t="s">
        <v>1073</v>
      </c>
      <c r="H16" s="2096" t="s">
        <v>1074</v>
      </c>
      <c r="I16" s="2097"/>
      <c r="J16" s="2098" t="s">
        <v>1075</v>
      </c>
      <c r="K16" s="2099">
        <v>42036</v>
      </c>
      <c r="L16" s="2012">
        <v>42185</v>
      </c>
      <c r="M16" s="2097"/>
      <c r="N16" s="2097"/>
      <c r="O16" s="2097"/>
      <c r="P16" s="2097"/>
      <c r="Q16" s="2097"/>
      <c r="R16" s="2097">
        <v>1</v>
      </c>
      <c r="S16" s="2097"/>
      <c r="T16" s="2097"/>
      <c r="U16" s="2097"/>
      <c r="V16" s="2097"/>
      <c r="W16" s="2097"/>
      <c r="X16" s="2097"/>
      <c r="Y16" s="2100">
        <f>SUM(M16:X16)</f>
        <v>1</v>
      </c>
      <c r="Z16" s="2101">
        <v>0</v>
      </c>
      <c r="AA16" s="2102" t="s">
        <v>1076</v>
      </c>
      <c r="AB16" s="2733"/>
      <c r="AC16" s="2733"/>
      <c r="AD16" s="2733"/>
      <c r="AE16" s="2733"/>
      <c r="AF16" s="2733"/>
      <c r="AG16" s="2733"/>
      <c r="AH16" s="2733"/>
      <c r="AI16" s="2734" t="s">
        <v>1077</v>
      </c>
      <c r="AJ16" s="2734" t="s">
        <v>1078</v>
      </c>
      <c r="AK16" s="3348" t="s">
        <v>1079</v>
      </c>
    </row>
    <row r="17" spans="1:37" s="2013" customFormat="1" ht="93.75" customHeight="1" hidden="1" thickBot="1">
      <c r="A17" s="3346"/>
      <c r="B17" s="3346"/>
      <c r="C17" s="3347"/>
      <c r="D17" s="2014" t="s">
        <v>1080</v>
      </c>
      <c r="E17" s="2015" t="s">
        <v>1081</v>
      </c>
      <c r="F17" s="2095">
        <v>15</v>
      </c>
      <c r="G17" s="2094" t="s">
        <v>1082</v>
      </c>
      <c r="H17" s="2096" t="s">
        <v>1083</v>
      </c>
      <c r="I17" s="2016"/>
      <c r="J17" s="2017" t="s">
        <v>1084</v>
      </c>
      <c r="K17" s="2012">
        <v>42095</v>
      </c>
      <c r="L17" s="2012">
        <v>42247</v>
      </c>
      <c r="M17" s="2016"/>
      <c r="N17" s="2016"/>
      <c r="O17" s="2016">
        <v>3</v>
      </c>
      <c r="P17" s="2016">
        <v>4</v>
      </c>
      <c r="Q17" s="2016">
        <v>4</v>
      </c>
      <c r="R17" s="2016">
        <v>4</v>
      </c>
      <c r="S17" s="2016"/>
      <c r="T17" s="2016"/>
      <c r="U17" s="2016"/>
      <c r="V17" s="2016"/>
      <c r="W17" s="2016"/>
      <c r="X17" s="2016"/>
      <c r="Y17" s="2100">
        <f aca="true" t="shared" si="0" ref="Y17:Y26">SUM(M17:X17)</f>
        <v>15</v>
      </c>
      <c r="Z17" s="2018"/>
      <c r="AA17" s="2102" t="s">
        <v>1085</v>
      </c>
      <c r="AB17" s="2733"/>
      <c r="AC17" s="2733"/>
      <c r="AD17" s="2733"/>
      <c r="AE17" s="2733"/>
      <c r="AF17" s="2733"/>
      <c r="AG17" s="2733"/>
      <c r="AH17" s="2733"/>
      <c r="AI17" s="2734" t="s">
        <v>1077</v>
      </c>
      <c r="AJ17" s="2734"/>
      <c r="AK17" s="3348"/>
    </row>
    <row r="18" spans="1:37" s="2013" customFormat="1" ht="93.75" customHeight="1" hidden="1" thickBot="1">
      <c r="A18" s="3346"/>
      <c r="B18" s="3346"/>
      <c r="C18" s="3347"/>
      <c r="D18" s="2014" t="s">
        <v>1086</v>
      </c>
      <c r="E18" s="2015" t="s">
        <v>1087</v>
      </c>
      <c r="F18" s="2019">
        <v>5</v>
      </c>
      <c r="G18" s="2015" t="s">
        <v>1088</v>
      </c>
      <c r="H18" s="2096" t="s">
        <v>1083</v>
      </c>
      <c r="I18" s="2016"/>
      <c r="J18" s="2017" t="s">
        <v>1089</v>
      </c>
      <c r="K18" s="2012">
        <v>42248</v>
      </c>
      <c r="L18" s="2012">
        <v>42369</v>
      </c>
      <c r="M18" s="2016"/>
      <c r="N18" s="2016"/>
      <c r="O18" s="2016"/>
      <c r="P18" s="2016"/>
      <c r="Q18" s="2016"/>
      <c r="R18" s="2016"/>
      <c r="S18" s="2016"/>
      <c r="T18" s="2016"/>
      <c r="U18" s="2016"/>
      <c r="V18" s="2016"/>
      <c r="W18" s="2016"/>
      <c r="X18" s="2016">
        <v>5</v>
      </c>
      <c r="Y18" s="2100">
        <f t="shared" si="0"/>
        <v>5</v>
      </c>
      <c r="Z18" s="2018"/>
      <c r="AA18" s="2102" t="s">
        <v>1085</v>
      </c>
      <c r="AB18" s="2733"/>
      <c r="AC18" s="2733"/>
      <c r="AD18" s="2733"/>
      <c r="AE18" s="2733"/>
      <c r="AF18" s="2733"/>
      <c r="AG18" s="2733"/>
      <c r="AH18" s="2733"/>
      <c r="AI18" s="2734" t="s">
        <v>1077</v>
      </c>
      <c r="AJ18" s="2734"/>
      <c r="AK18" s="3348"/>
    </row>
    <row r="19" spans="1:37" s="2013" customFormat="1" ht="96.75" customHeight="1" hidden="1" thickBot="1">
      <c r="A19" s="3346"/>
      <c r="B19" s="3346"/>
      <c r="C19" s="2020" t="s">
        <v>450</v>
      </c>
      <c r="D19" s="2021" t="s">
        <v>1090</v>
      </c>
      <c r="E19" s="2015" t="s">
        <v>37</v>
      </c>
      <c r="F19" s="2019">
        <v>1</v>
      </c>
      <c r="G19" s="2015" t="s">
        <v>1091</v>
      </c>
      <c r="H19" s="2067" t="s">
        <v>1092</v>
      </c>
      <c r="I19" s="2016"/>
      <c r="J19" s="2017" t="s">
        <v>1093</v>
      </c>
      <c r="K19" s="2012">
        <v>42036</v>
      </c>
      <c r="L19" s="2012">
        <v>42185</v>
      </c>
      <c r="M19" s="2016"/>
      <c r="N19" s="2016"/>
      <c r="O19" s="2016"/>
      <c r="P19" s="2016"/>
      <c r="Q19" s="2016"/>
      <c r="R19" s="2016">
        <v>1</v>
      </c>
      <c r="S19" s="2016"/>
      <c r="T19" s="2016"/>
      <c r="U19" s="2016"/>
      <c r="V19" s="2016"/>
      <c r="W19" s="2016"/>
      <c r="X19" s="2016"/>
      <c r="Y19" s="2100">
        <f t="shared" si="0"/>
        <v>1</v>
      </c>
      <c r="Z19" s="2018"/>
      <c r="AA19" s="2022"/>
      <c r="AB19" s="2733"/>
      <c r="AC19" s="2733"/>
      <c r="AD19" s="2733"/>
      <c r="AE19" s="2733"/>
      <c r="AF19" s="2733"/>
      <c r="AG19" s="2733"/>
      <c r="AH19" s="2733"/>
      <c r="AI19" s="2734" t="s">
        <v>1077</v>
      </c>
      <c r="AJ19" s="2734"/>
      <c r="AK19" s="2734" t="s">
        <v>1094</v>
      </c>
    </row>
    <row r="20" spans="1:37" s="2013" customFormat="1" ht="12.75" customHeight="1" hidden="1" thickBot="1">
      <c r="A20" s="3346"/>
      <c r="B20" s="3346"/>
      <c r="C20" s="3349" t="s">
        <v>458</v>
      </c>
      <c r="D20" s="2103" t="s">
        <v>1095</v>
      </c>
      <c r="E20" s="2015" t="s">
        <v>1081</v>
      </c>
      <c r="F20" s="2095">
        <v>15</v>
      </c>
      <c r="G20" s="2094" t="s">
        <v>1082</v>
      </c>
      <c r="H20" s="2104" t="s">
        <v>1096</v>
      </c>
      <c r="I20" s="2097"/>
      <c r="J20" s="2098" t="s">
        <v>1097</v>
      </c>
      <c r="K20" s="2099">
        <v>42064</v>
      </c>
      <c r="L20" s="2099">
        <v>42247</v>
      </c>
      <c r="M20" s="2097"/>
      <c r="N20" s="2097"/>
      <c r="O20" s="2097">
        <v>3</v>
      </c>
      <c r="P20" s="2097">
        <v>4</v>
      </c>
      <c r="Q20" s="2097">
        <v>4</v>
      </c>
      <c r="R20" s="2097">
        <v>4</v>
      </c>
      <c r="S20" s="2097"/>
      <c r="T20" s="2097"/>
      <c r="U20" s="2097"/>
      <c r="V20" s="2097"/>
      <c r="W20" s="2097"/>
      <c r="X20" s="2097"/>
      <c r="Y20" s="2100">
        <f t="shared" si="0"/>
        <v>15</v>
      </c>
      <c r="Z20" s="2105">
        <v>78039000</v>
      </c>
      <c r="AA20" s="2102" t="s">
        <v>1085</v>
      </c>
      <c r="AB20" s="2733"/>
      <c r="AC20" s="2733"/>
      <c r="AD20" s="2733"/>
      <c r="AE20" s="2733"/>
      <c r="AF20" s="2733"/>
      <c r="AG20" s="2733"/>
      <c r="AH20" s="2733"/>
      <c r="AI20" s="2734" t="s">
        <v>1077</v>
      </c>
      <c r="AJ20" s="2734"/>
      <c r="AK20" s="2734" t="s">
        <v>1098</v>
      </c>
    </row>
    <row r="21" spans="1:37" s="2013" customFormat="1" ht="77.25" customHeight="1" hidden="1" thickBot="1">
      <c r="A21" s="3346"/>
      <c r="B21" s="3346"/>
      <c r="C21" s="3349"/>
      <c r="D21" s="2106" t="s">
        <v>1099</v>
      </c>
      <c r="E21" s="2107" t="s">
        <v>1100</v>
      </c>
      <c r="F21" s="2108">
        <v>5</v>
      </c>
      <c r="G21" s="2107" t="s">
        <v>1101</v>
      </c>
      <c r="H21" s="2104" t="s">
        <v>1096</v>
      </c>
      <c r="I21" s="2097"/>
      <c r="J21" s="2098" t="s">
        <v>1102</v>
      </c>
      <c r="K21" s="2099">
        <v>42248</v>
      </c>
      <c r="L21" s="2099">
        <v>42369</v>
      </c>
      <c r="M21" s="2097"/>
      <c r="N21" s="2097"/>
      <c r="O21" s="2097"/>
      <c r="P21" s="2097"/>
      <c r="Q21" s="2097"/>
      <c r="R21" s="2097"/>
      <c r="S21" s="2097"/>
      <c r="T21" s="2097"/>
      <c r="U21" s="2097"/>
      <c r="V21" s="2097"/>
      <c r="W21" s="2097"/>
      <c r="X21" s="2097">
        <v>5</v>
      </c>
      <c r="Y21" s="2100">
        <f t="shared" si="0"/>
        <v>5</v>
      </c>
      <c r="Z21" s="2105">
        <v>8671000</v>
      </c>
      <c r="AA21" s="2102" t="s">
        <v>1085</v>
      </c>
      <c r="AB21" s="2735"/>
      <c r="AC21" s="2735"/>
      <c r="AD21" s="2735"/>
      <c r="AE21" s="2735"/>
      <c r="AF21" s="2735"/>
      <c r="AG21" s="2735"/>
      <c r="AH21" s="2735"/>
      <c r="AI21" s="2736" t="s">
        <v>1077</v>
      </c>
      <c r="AJ21" s="2736"/>
      <c r="AK21" s="2736" t="s">
        <v>1098</v>
      </c>
    </row>
    <row r="22" spans="1:37" s="2013" customFormat="1" ht="84" customHeight="1" thickBot="1">
      <c r="A22" s="3346"/>
      <c r="B22" s="3346"/>
      <c r="C22" s="2109" t="s">
        <v>1103</v>
      </c>
      <c r="D22" s="2110" t="s">
        <v>1104</v>
      </c>
      <c r="E22" s="2111" t="s">
        <v>1105</v>
      </c>
      <c r="F22" s="2112">
        <v>1</v>
      </c>
      <c r="G22" s="2112" t="s">
        <v>1106</v>
      </c>
      <c r="H22" s="2113" t="s">
        <v>1107</v>
      </c>
      <c r="I22" s="2114">
        <v>0.143</v>
      </c>
      <c r="J22" s="2115" t="s">
        <v>1108</v>
      </c>
      <c r="K22" s="2116">
        <v>42461</v>
      </c>
      <c r="L22" s="2116">
        <v>42735</v>
      </c>
      <c r="M22" s="3087"/>
      <c r="N22" s="3087"/>
      <c r="O22" s="3087"/>
      <c r="P22" s="3087"/>
      <c r="Q22" s="3087"/>
      <c r="R22" s="3087">
        <v>1</v>
      </c>
      <c r="S22" s="3087"/>
      <c r="T22" s="3087"/>
      <c r="U22" s="3087"/>
      <c r="V22" s="3087"/>
      <c r="W22" s="3087"/>
      <c r="X22" s="3087"/>
      <c r="Y22" s="2117">
        <f>SUM(M22:X22)</f>
        <v>1</v>
      </c>
      <c r="Z22" s="2118" t="s">
        <v>55</v>
      </c>
      <c r="AA22" s="2119"/>
      <c r="AB22" s="2737">
        <f>SUM(M22:R22)</f>
        <v>1</v>
      </c>
      <c r="AC22" s="2738">
        <f>IF(AB22=0,0%,100%)</f>
        <v>1</v>
      </c>
      <c r="AD22" s="3130">
        <v>1</v>
      </c>
      <c r="AE22" s="2738">
        <f>AD22/AB22</f>
        <v>1</v>
      </c>
      <c r="AF22" s="2738"/>
      <c r="AG22" s="2738">
        <f>AD22/Y22</f>
        <v>1</v>
      </c>
      <c r="AH22" s="2740"/>
      <c r="AI22" s="2741"/>
      <c r="AJ22" s="3097" t="s">
        <v>1955</v>
      </c>
      <c r="AK22" s="2742"/>
    </row>
    <row r="23" spans="1:37" s="2013" customFormat="1" ht="72" customHeight="1" thickBot="1">
      <c r="A23" s="3346"/>
      <c r="B23" s="3346"/>
      <c r="C23" s="2120" t="s">
        <v>451</v>
      </c>
      <c r="D23" s="2121" t="s">
        <v>1109</v>
      </c>
      <c r="E23" s="2122" t="s">
        <v>1110</v>
      </c>
      <c r="F23" s="2123">
        <v>6</v>
      </c>
      <c r="G23" s="2123" t="s">
        <v>1111</v>
      </c>
      <c r="H23" s="2124" t="s">
        <v>1112</v>
      </c>
      <c r="I23" s="2114">
        <v>0.143</v>
      </c>
      <c r="J23" s="2115" t="s">
        <v>1108</v>
      </c>
      <c r="K23" s="2116">
        <v>42401</v>
      </c>
      <c r="L23" s="2116">
        <v>42735</v>
      </c>
      <c r="M23" s="3088"/>
      <c r="N23" s="3088">
        <v>1</v>
      </c>
      <c r="O23" s="3088"/>
      <c r="P23" s="3088">
        <v>1</v>
      </c>
      <c r="Q23" s="3088"/>
      <c r="R23" s="3088">
        <v>1</v>
      </c>
      <c r="S23" s="3088"/>
      <c r="T23" s="3088">
        <v>1</v>
      </c>
      <c r="U23" s="3088"/>
      <c r="V23" s="3088">
        <v>1</v>
      </c>
      <c r="W23" s="3088"/>
      <c r="X23" s="3088">
        <v>1</v>
      </c>
      <c r="Y23" s="2125">
        <f>SUM(M23:X23)</f>
        <v>6</v>
      </c>
      <c r="Z23" s="2126">
        <v>0</v>
      </c>
      <c r="AA23" s="2127"/>
      <c r="AB23" s="2737">
        <f aca="true" t="shared" si="1" ref="AB23:AB28">SUM(M23:R23)</f>
        <v>3</v>
      </c>
      <c r="AC23" s="2738">
        <f aca="true" t="shared" si="2" ref="AC23:AC33">IF(AB23=0,0%,100%)</f>
        <v>1</v>
      </c>
      <c r="AD23" s="3130">
        <v>6</v>
      </c>
      <c r="AE23" s="2738">
        <v>1</v>
      </c>
      <c r="AF23" s="2743"/>
      <c r="AG23" s="2738">
        <f aca="true" t="shared" si="3" ref="AG23:AG28">AD23/Y23</f>
        <v>1</v>
      </c>
      <c r="AH23" s="2740"/>
      <c r="AI23" s="2740"/>
      <c r="AJ23" s="3097" t="s">
        <v>1956</v>
      </c>
      <c r="AK23" s="2742"/>
    </row>
    <row r="24" spans="1:37" s="2013" customFormat="1" ht="58.5" customHeight="1" thickBot="1">
      <c r="A24" s="3346"/>
      <c r="B24" s="3346"/>
      <c r="C24" s="2109" t="s">
        <v>1113</v>
      </c>
      <c r="D24" s="2128" t="s">
        <v>1114</v>
      </c>
      <c r="E24" s="2129" t="s">
        <v>1115</v>
      </c>
      <c r="F24" s="2123">
        <v>1</v>
      </c>
      <c r="G24" s="2130" t="s">
        <v>1116</v>
      </c>
      <c r="H24" s="2131" t="s">
        <v>1669</v>
      </c>
      <c r="I24" s="2114">
        <v>0.143</v>
      </c>
      <c r="J24" s="2130" t="s">
        <v>1117</v>
      </c>
      <c r="K24" s="2116">
        <v>42705</v>
      </c>
      <c r="L24" s="2023">
        <v>42735</v>
      </c>
      <c r="M24" s="3088"/>
      <c r="N24" s="3088"/>
      <c r="O24" s="3088"/>
      <c r="P24" s="3088"/>
      <c r="Q24" s="3088"/>
      <c r="R24" s="3088"/>
      <c r="S24" s="3088"/>
      <c r="T24" s="3088"/>
      <c r="U24" s="3088"/>
      <c r="V24" s="3088"/>
      <c r="W24" s="3088"/>
      <c r="X24" s="3088">
        <v>1</v>
      </c>
      <c r="Y24" s="2125">
        <f>SUM(M24:X24)</f>
        <v>1</v>
      </c>
      <c r="Z24" s="2132">
        <v>411707923</v>
      </c>
      <c r="AA24" s="2127"/>
      <c r="AB24" s="2737">
        <f t="shared" si="1"/>
        <v>0</v>
      </c>
      <c r="AC24" s="2738">
        <f t="shared" si="2"/>
        <v>0</v>
      </c>
      <c r="AD24" s="3130">
        <v>0</v>
      </c>
      <c r="AE24" s="2738" t="s">
        <v>55</v>
      </c>
      <c r="AF24" s="2738"/>
      <c r="AG24" s="2738">
        <f t="shared" si="3"/>
        <v>0</v>
      </c>
      <c r="AH24" s="2740"/>
      <c r="AI24" s="2741"/>
      <c r="AJ24" s="3097" t="s">
        <v>1957</v>
      </c>
      <c r="AK24" s="2742"/>
    </row>
    <row r="25" spans="1:37" s="2013" customFormat="1" ht="86.25" customHeight="1" thickBot="1">
      <c r="A25" s="3346"/>
      <c r="B25" s="3346"/>
      <c r="C25" s="2109" t="s">
        <v>1670</v>
      </c>
      <c r="D25" s="2110" t="s">
        <v>1118</v>
      </c>
      <c r="E25" s="2129" t="s">
        <v>1119</v>
      </c>
      <c r="F25" s="2124">
        <v>1</v>
      </c>
      <c r="G25" s="2113" t="s">
        <v>1120</v>
      </c>
      <c r="H25" s="2131" t="s">
        <v>1669</v>
      </c>
      <c r="I25" s="2114">
        <v>0.143</v>
      </c>
      <c r="J25" s="2133" t="s">
        <v>1121</v>
      </c>
      <c r="K25" s="2116">
        <v>42401</v>
      </c>
      <c r="L25" s="2116">
        <v>42551</v>
      </c>
      <c r="M25" s="3087"/>
      <c r="N25" s="3087"/>
      <c r="O25" s="3087"/>
      <c r="P25" s="3087"/>
      <c r="Q25" s="3087"/>
      <c r="R25" s="3087"/>
      <c r="S25" s="3087"/>
      <c r="T25" s="3087">
        <v>1</v>
      </c>
      <c r="U25" s="3087"/>
      <c r="V25" s="3087"/>
      <c r="W25" s="3087"/>
      <c r="X25" s="3087"/>
      <c r="Y25" s="2125">
        <f t="shared" si="0"/>
        <v>1</v>
      </c>
      <c r="Z25" s="2134"/>
      <c r="AA25" s="2135"/>
      <c r="AB25" s="2737">
        <f t="shared" si="1"/>
        <v>0</v>
      </c>
      <c r="AC25" s="2738">
        <f t="shared" si="2"/>
        <v>0</v>
      </c>
      <c r="AD25" s="3130">
        <v>0</v>
      </c>
      <c r="AE25" s="2738" t="s">
        <v>55</v>
      </c>
      <c r="AF25" s="2738"/>
      <c r="AG25" s="2738">
        <f t="shared" si="3"/>
        <v>0</v>
      </c>
      <c r="AH25" s="2740"/>
      <c r="AI25" s="2741"/>
      <c r="AJ25" s="3097" t="s">
        <v>1958</v>
      </c>
      <c r="AK25" s="2742"/>
    </row>
    <row r="26" spans="1:37" s="2013" customFormat="1" ht="65.25" customHeight="1" thickBot="1">
      <c r="A26" s="3346"/>
      <c r="B26" s="3346"/>
      <c r="C26" s="2109" t="s">
        <v>1122</v>
      </c>
      <c r="D26" s="2136" t="s">
        <v>1123</v>
      </c>
      <c r="E26" s="2129" t="s">
        <v>1124</v>
      </c>
      <c r="F26" s="2124">
        <v>1</v>
      </c>
      <c r="G26" s="2113" t="s">
        <v>1125</v>
      </c>
      <c r="H26" s="2131" t="s">
        <v>1669</v>
      </c>
      <c r="I26" s="2114">
        <v>0.143</v>
      </c>
      <c r="J26" s="2133" t="s">
        <v>1126</v>
      </c>
      <c r="K26" s="2116">
        <v>42401</v>
      </c>
      <c r="L26" s="2116">
        <v>42551</v>
      </c>
      <c r="M26" s="3088"/>
      <c r="N26" s="3088"/>
      <c r="O26" s="3088"/>
      <c r="P26" s="3088"/>
      <c r="Q26" s="3088"/>
      <c r="R26" s="3088"/>
      <c r="S26" s="3088"/>
      <c r="T26" s="3088">
        <v>1</v>
      </c>
      <c r="U26" s="3088"/>
      <c r="V26" s="3088"/>
      <c r="W26" s="3088"/>
      <c r="X26" s="3088"/>
      <c r="Y26" s="2125">
        <f t="shared" si="0"/>
        <v>1</v>
      </c>
      <c r="Z26" s="2126"/>
      <c r="AA26" s="2127"/>
      <c r="AB26" s="2737">
        <f t="shared" si="1"/>
        <v>0</v>
      </c>
      <c r="AC26" s="2738">
        <f t="shared" si="2"/>
        <v>0</v>
      </c>
      <c r="AD26" s="3130">
        <v>0</v>
      </c>
      <c r="AE26" s="2738" t="s">
        <v>55</v>
      </c>
      <c r="AF26" s="2741"/>
      <c r="AG26" s="2738">
        <f t="shared" si="3"/>
        <v>0</v>
      </c>
      <c r="AH26" s="2741"/>
      <c r="AI26" s="2741"/>
      <c r="AJ26" s="3098" t="s">
        <v>1959</v>
      </c>
      <c r="AK26" s="2742"/>
    </row>
    <row r="27" spans="1:37" s="2013" customFormat="1" ht="78.75" customHeight="1" thickBot="1">
      <c r="A27" s="3346"/>
      <c r="B27" s="3346"/>
      <c r="C27" s="2109" t="s">
        <v>1127</v>
      </c>
      <c r="D27" s="2136" t="s">
        <v>1128</v>
      </c>
      <c r="E27" s="2129" t="s">
        <v>475</v>
      </c>
      <c r="F27" s="2124">
        <v>5</v>
      </c>
      <c r="G27" s="2113" t="s">
        <v>1129</v>
      </c>
      <c r="H27" s="2131" t="s">
        <v>1669</v>
      </c>
      <c r="I27" s="2114">
        <v>0.143</v>
      </c>
      <c r="J27" s="2115" t="s">
        <v>1108</v>
      </c>
      <c r="K27" s="2116">
        <v>42552</v>
      </c>
      <c r="L27" s="2116">
        <v>42735</v>
      </c>
      <c r="M27" s="3088"/>
      <c r="N27" s="3088"/>
      <c r="O27" s="3088"/>
      <c r="P27" s="3088"/>
      <c r="Q27" s="3088"/>
      <c r="R27" s="3088"/>
      <c r="S27" s="3088">
        <v>2</v>
      </c>
      <c r="T27" s="3088">
        <v>2</v>
      </c>
      <c r="U27" s="3088">
        <v>1</v>
      </c>
      <c r="V27" s="3088"/>
      <c r="W27" s="3088"/>
      <c r="X27" s="3088"/>
      <c r="Y27" s="2125">
        <v>5</v>
      </c>
      <c r="Z27" s="2126"/>
      <c r="AA27" s="2127"/>
      <c r="AB27" s="2737">
        <f t="shared" si="1"/>
        <v>0</v>
      </c>
      <c r="AC27" s="2738">
        <f t="shared" si="2"/>
        <v>0</v>
      </c>
      <c r="AD27" s="3130">
        <v>0</v>
      </c>
      <c r="AE27" s="2738" t="s">
        <v>55</v>
      </c>
      <c r="AF27" s="2738"/>
      <c r="AG27" s="2738">
        <f t="shared" si="3"/>
        <v>0</v>
      </c>
      <c r="AH27" s="2740"/>
      <c r="AI27" s="2739"/>
      <c r="AJ27" s="3099" t="s">
        <v>1960</v>
      </c>
      <c r="AK27" s="2744"/>
    </row>
    <row r="28" spans="1:37" s="2013" customFormat="1" ht="114.75" customHeight="1" thickBot="1">
      <c r="A28" s="3346"/>
      <c r="B28" s="3346"/>
      <c r="C28" s="2109" t="s">
        <v>1130</v>
      </c>
      <c r="D28" s="2136" t="s">
        <v>1131</v>
      </c>
      <c r="E28" s="2129" t="s">
        <v>1132</v>
      </c>
      <c r="F28" s="2124">
        <v>1</v>
      </c>
      <c r="G28" s="2113" t="s">
        <v>1133</v>
      </c>
      <c r="H28" s="2131" t="s">
        <v>1669</v>
      </c>
      <c r="I28" s="2114">
        <v>0.143</v>
      </c>
      <c r="J28" s="2115" t="s">
        <v>1134</v>
      </c>
      <c r="K28" s="2116">
        <v>42444</v>
      </c>
      <c r="L28" s="2116">
        <v>42735</v>
      </c>
      <c r="M28" s="3088"/>
      <c r="N28" s="3088"/>
      <c r="O28" s="3088"/>
      <c r="P28" s="3088"/>
      <c r="Q28" s="3088"/>
      <c r="R28" s="3088"/>
      <c r="S28" s="3088"/>
      <c r="T28" s="3088"/>
      <c r="U28" s="3088"/>
      <c r="V28" s="3088"/>
      <c r="W28" s="3088"/>
      <c r="X28" s="3088">
        <v>1</v>
      </c>
      <c r="Y28" s="2125">
        <v>1</v>
      </c>
      <c r="Z28" s="2126"/>
      <c r="AA28" s="2127"/>
      <c r="AB28" s="2737">
        <f t="shared" si="1"/>
        <v>0</v>
      </c>
      <c r="AC28" s="2738">
        <f t="shared" si="2"/>
        <v>0</v>
      </c>
      <c r="AD28" s="3130">
        <v>0</v>
      </c>
      <c r="AE28" s="2738" t="s">
        <v>55</v>
      </c>
      <c r="AF28" s="2745"/>
      <c r="AG28" s="2738">
        <f t="shared" si="3"/>
        <v>0</v>
      </c>
      <c r="AH28" s="2747"/>
      <c r="AI28" s="2746"/>
      <c r="AJ28" s="3099" t="s">
        <v>1961</v>
      </c>
      <c r="AK28" s="2748"/>
    </row>
    <row r="29" spans="1:37" s="2013" customFormat="1" ht="24" customHeight="1" thickBot="1">
      <c r="A29" s="3338" t="s">
        <v>38</v>
      </c>
      <c r="B29" s="3338"/>
      <c r="C29" s="3338"/>
      <c r="D29" s="3338"/>
      <c r="E29" s="2137"/>
      <c r="F29" s="2138"/>
      <c r="G29" s="2138"/>
      <c r="H29" s="2138"/>
      <c r="I29" s="2139">
        <f>SUM(I22:I28)</f>
        <v>1.001</v>
      </c>
      <c r="J29" s="2138"/>
      <c r="K29" s="2138"/>
      <c r="L29" s="2138"/>
      <c r="M29" s="3089"/>
      <c r="N29" s="3089"/>
      <c r="O29" s="3090"/>
      <c r="P29" s="3090"/>
      <c r="Q29" s="3090"/>
      <c r="R29" s="3090"/>
      <c r="S29" s="3090"/>
      <c r="T29" s="3090"/>
      <c r="U29" s="3090"/>
      <c r="V29" s="3090"/>
      <c r="W29" s="3090"/>
      <c r="X29" s="3090"/>
      <c r="Y29" s="2138"/>
      <c r="Z29" s="2140">
        <f>SUM(Z22:Z28)</f>
        <v>411707923</v>
      </c>
      <c r="AA29" s="2141"/>
      <c r="AB29" s="3132"/>
      <c r="AC29" s="3132">
        <v>1</v>
      </c>
      <c r="AD29" s="3133"/>
      <c r="AE29" s="3132">
        <f>AVERAGE(AE22:AE28)</f>
        <v>1</v>
      </c>
      <c r="AF29" s="3132"/>
      <c r="AG29" s="3132">
        <f>AVERAGE(AG22:AG28)</f>
        <v>0.2857142857142857</v>
      </c>
      <c r="AH29" s="3132"/>
      <c r="AI29" s="3132"/>
      <c r="AJ29" s="3134"/>
      <c r="AK29" s="3132"/>
    </row>
    <row r="30" spans="1:37" s="2013" customFormat="1" ht="69.75" customHeight="1" thickBot="1">
      <c r="A30" s="3351">
        <v>2</v>
      </c>
      <c r="B30" s="3351" t="s">
        <v>371</v>
      </c>
      <c r="C30" s="2024" t="s">
        <v>1135</v>
      </c>
      <c r="D30" s="2142" t="s">
        <v>1136</v>
      </c>
      <c r="E30" s="2143" t="s">
        <v>1137</v>
      </c>
      <c r="F30" s="2133">
        <v>6</v>
      </c>
      <c r="G30" s="2133" t="s">
        <v>1138</v>
      </c>
      <c r="H30" s="2144" t="s">
        <v>1096</v>
      </c>
      <c r="I30" s="2145">
        <v>0.5</v>
      </c>
      <c r="J30" s="2144" t="s">
        <v>1139</v>
      </c>
      <c r="K30" s="2116">
        <v>42401</v>
      </c>
      <c r="L30" s="2116">
        <v>42735</v>
      </c>
      <c r="M30" s="3087"/>
      <c r="N30" s="3087">
        <v>1</v>
      </c>
      <c r="O30" s="3087"/>
      <c r="P30" s="3087">
        <v>1</v>
      </c>
      <c r="Q30" s="3087"/>
      <c r="R30" s="3087">
        <v>1</v>
      </c>
      <c r="S30" s="3087"/>
      <c r="T30" s="3087">
        <v>1</v>
      </c>
      <c r="U30" s="3139"/>
      <c r="V30" s="3139">
        <v>1</v>
      </c>
      <c r="W30" s="3139"/>
      <c r="X30" s="3140">
        <v>1</v>
      </c>
      <c r="Y30" s="2125">
        <f>+M30+N30+O30+P30+Q30+R30+S30+T30+U30+V30+W30+X30</f>
        <v>6</v>
      </c>
      <c r="Z30" s="2025"/>
      <c r="AA30" s="2026"/>
      <c r="AB30" s="2749">
        <f>SUM(M30:R30)</f>
        <v>3</v>
      </c>
      <c r="AC30" s="2750">
        <f t="shared" si="2"/>
        <v>1</v>
      </c>
      <c r="AD30" s="3130">
        <v>4</v>
      </c>
      <c r="AE30" s="2750">
        <v>1</v>
      </c>
      <c r="AF30" s="2750"/>
      <c r="AG30" s="2750">
        <f>AD30/Y30</f>
        <v>0.6666666666666666</v>
      </c>
      <c r="AH30" s="2752"/>
      <c r="AI30" s="2751"/>
      <c r="AJ30" s="3097" t="s">
        <v>1962</v>
      </c>
      <c r="AK30" s="2753"/>
    </row>
    <row r="31" spans="1:37" s="2013" customFormat="1" ht="113.25" customHeight="1" thickBot="1">
      <c r="A31" s="3351"/>
      <c r="B31" s="3351"/>
      <c r="C31" s="2120" t="s">
        <v>509</v>
      </c>
      <c r="D31" s="2146" t="s">
        <v>1140</v>
      </c>
      <c r="E31" s="2147" t="s">
        <v>37</v>
      </c>
      <c r="F31" s="2115">
        <v>1</v>
      </c>
      <c r="G31" s="2115" t="s">
        <v>1141</v>
      </c>
      <c r="H31" s="2113" t="s">
        <v>1142</v>
      </c>
      <c r="I31" s="2145">
        <v>0.5</v>
      </c>
      <c r="J31" s="2115" t="s">
        <v>1143</v>
      </c>
      <c r="K31" s="2116">
        <v>42401</v>
      </c>
      <c r="L31" s="2116">
        <v>42735</v>
      </c>
      <c r="M31" s="3087"/>
      <c r="N31" s="3087"/>
      <c r="O31" s="3087"/>
      <c r="P31" s="3087"/>
      <c r="Q31" s="3087"/>
      <c r="R31" s="3087"/>
      <c r="S31" s="3087"/>
      <c r="T31" s="3087"/>
      <c r="U31" s="3139"/>
      <c r="V31" s="3139"/>
      <c r="W31" s="3139"/>
      <c r="X31" s="3140">
        <v>1</v>
      </c>
      <c r="Y31" s="2117">
        <f>SUM(M31:X31)</f>
        <v>1</v>
      </c>
      <c r="Z31" s="2027">
        <v>0</v>
      </c>
      <c r="AA31" s="2028" t="s">
        <v>55</v>
      </c>
      <c r="AB31" s="2749">
        <f>SUM(M31:R31)</f>
        <v>0</v>
      </c>
      <c r="AC31" s="2750">
        <f t="shared" si="2"/>
        <v>0</v>
      </c>
      <c r="AD31" s="3130">
        <v>0</v>
      </c>
      <c r="AE31" s="2745" t="s">
        <v>55</v>
      </c>
      <c r="AF31" s="2745"/>
      <c r="AG31" s="2750">
        <f>AD31/Y31</f>
        <v>0</v>
      </c>
      <c r="AH31" s="2747"/>
      <c r="AI31" s="2746"/>
      <c r="AJ31" s="3099"/>
      <c r="AK31" s="2748"/>
    </row>
    <row r="32" spans="1:37" s="2013" customFormat="1" ht="24" customHeight="1" thickBot="1">
      <c r="A32" s="3338" t="s">
        <v>38</v>
      </c>
      <c r="B32" s="3338"/>
      <c r="C32" s="3338"/>
      <c r="D32" s="3338"/>
      <c r="E32" s="2137"/>
      <c r="F32" s="2138"/>
      <c r="G32" s="2138"/>
      <c r="H32" s="2138"/>
      <c r="I32" s="2139">
        <f>SUM(I30:I31)</f>
        <v>1</v>
      </c>
      <c r="J32" s="2138"/>
      <c r="K32" s="2138"/>
      <c r="L32" s="2138"/>
      <c r="M32" s="3090"/>
      <c r="N32" s="3090"/>
      <c r="O32" s="3090"/>
      <c r="P32" s="3090"/>
      <c r="Q32" s="3090"/>
      <c r="R32" s="3090"/>
      <c r="S32" s="3090"/>
      <c r="T32" s="3090"/>
      <c r="U32" s="3090"/>
      <c r="V32" s="3090"/>
      <c r="W32" s="3090"/>
      <c r="X32" s="3090"/>
      <c r="Y32" s="2138"/>
      <c r="Z32" s="2140">
        <f>SUM(Z30:Z31)</f>
        <v>0</v>
      </c>
      <c r="AA32" s="2141"/>
      <c r="AB32" s="2343"/>
      <c r="AC32" s="2343">
        <v>1</v>
      </c>
      <c r="AD32" s="3115"/>
      <c r="AE32" s="2343">
        <f>AVERAGE(AE30:AE31)</f>
        <v>1</v>
      </c>
      <c r="AF32" s="2343"/>
      <c r="AG32" s="2343">
        <f>AVERAGE(AG30:AG31)</f>
        <v>0.3333333333333333</v>
      </c>
      <c r="AH32" s="2343"/>
      <c r="AI32" s="2343"/>
      <c r="AJ32" s="3086"/>
      <c r="AK32" s="2343"/>
    </row>
    <row r="33" spans="1:37" s="2030" customFormat="1" ht="96" customHeight="1" thickBot="1">
      <c r="A33" s="2148">
        <v>3</v>
      </c>
      <c r="B33" s="2148" t="s">
        <v>513</v>
      </c>
      <c r="C33" s="2120" t="s">
        <v>514</v>
      </c>
      <c r="D33" s="2128" t="s">
        <v>1144</v>
      </c>
      <c r="E33" s="2149" t="s">
        <v>1115</v>
      </c>
      <c r="F33" s="2130">
        <v>1</v>
      </c>
      <c r="G33" s="2130" t="s">
        <v>1116</v>
      </c>
      <c r="H33" s="2130" t="s">
        <v>1145</v>
      </c>
      <c r="I33" s="2150">
        <v>1</v>
      </c>
      <c r="J33" s="2130" t="s">
        <v>1117</v>
      </c>
      <c r="K33" s="2116">
        <v>42705</v>
      </c>
      <c r="L33" s="2023">
        <v>42735</v>
      </c>
      <c r="M33" s="3087"/>
      <c r="N33" s="3087"/>
      <c r="O33" s="3087"/>
      <c r="P33" s="3087"/>
      <c r="Q33" s="3087"/>
      <c r="R33" s="3087"/>
      <c r="S33" s="3087"/>
      <c r="T33" s="3087"/>
      <c r="U33" s="3139"/>
      <c r="V33" s="3139"/>
      <c r="W33" s="3139"/>
      <c r="X33" s="3140">
        <v>1</v>
      </c>
      <c r="Y33" s="2029">
        <v>1</v>
      </c>
      <c r="Z33" s="2151">
        <v>1280495032</v>
      </c>
      <c r="AA33" s="2119"/>
      <c r="AB33" s="2754">
        <f>SUM(M33:R33)</f>
        <v>0</v>
      </c>
      <c r="AC33" s="2755">
        <f t="shared" si="2"/>
        <v>0</v>
      </c>
      <c r="AD33" s="3130">
        <v>0</v>
      </c>
      <c r="AE33" s="2755" t="s">
        <v>55</v>
      </c>
      <c r="AF33" s="2755"/>
      <c r="AG33" s="2755">
        <v>0</v>
      </c>
      <c r="AH33" s="2757"/>
      <c r="AI33" s="2756"/>
      <c r="AJ33" s="3099" t="s">
        <v>1963</v>
      </c>
      <c r="AK33" s="2758"/>
    </row>
    <row r="34" spans="1:37" s="2013" customFormat="1" ht="24" customHeight="1" thickBot="1">
      <c r="A34" s="3338" t="s">
        <v>38</v>
      </c>
      <c r="B34" s="3338"/>
      <c r="C34" s="3338"/>
      <c r="D34" s="3338"/>
      <c r="E34" s="2152"/>
      <c r="F34" s="2152"/>
      <c r="G34" s="2152"/>
      <c r="H34" s="2152"/>
      <c r="I34" s="2153">
        <f>SUM(I33)</f>
        <v>1</v>
      </c>
      <c r="J34" s="2152"/>
      <c r="K34" s="2152"/>
      <c r="L34" s="2152"/>
      <c r="M34" s="2152"/>
      <c r="N34" s="2152"/>
      <c r="O34" s="2152"/>
      <c r="P34" s="2152"/>
      <c r="Q34" s="2152"/>
      <c r="R34" s="2152"/>
      <c r="S34" s="2152"/>
      <c r="T34" s="2152"/>
      <c r="U34" s="2152"/>
      <c r="V34" s="2152"/>
      <c r="W34" s="2152"/>
      <c r="X34" s="2152"/>
      <c r="Y34" s="2152"/>
      <c r="Z34" s="2154">
        <f>SUM(Z33)</f>
        <v>1280495032</v>
      </c>
      <c r="AA34" s="2152"/>
      <c r="AB34" s="2343"/>
      <c r="AC34" s="2343">
        <v>1</v>
      </c>
      <c r="AD34" s="2343"/>
      <c r="AE34" s="2343" t="s">
        <v>55</v>
      </c>
      <c r="AF34" s="2343"/>
      <c r="AG34" s="2343">
        <f>AVERAGE(AG33)</f>
        <v>0</v>
      </c>
      <c r="AH34" s="2343"/>
      <c r="AI34" s="2343"/>
      <c r="AJ34" s="2343"/>
      <c r="AK34" s="2343"/>
    </row>
    <row r="35" spans="1:37" s="2013" customFormat="1" ht="24" customHeight="1" thickBot="1">
      <c r="A35" s="3352" t="s">
        <v>39</v>
      </c>
      <c r="B35" s="3352"/>
      <c r="C35" s="3352"/>
      <c r="D35" s="3352"/>
      <c r="E35" s="2155"/>
      <c r="F35" s="2156"/>
      <c r="G35" s="2156"/>
      <c r="H35" s="2156"/>
      <c r="I35" s="2156"/>
      <c r="J35" s="2156"/>
      <c r="K35" s="2156"/>
      <c r="L35" s="2156"/>
      <c r="M35" s="2156"/>
      <c r="N35" s="2156"/>
      <c r="O35" s="2156"/>
      <c r="P35" s="2156"/>
      <c r="Q35" s="2156"/>
      <c r="R35" s="2156"/>
      <c r="S35" s="2156"/>
      <c r="T35" s="2156"/>
      <c r="U35" s="2156"/>
      <c r="V35" s="2156"/>
      <c r="W35" s="2156"/>
      <c r="X35" s="2156"/>
      <c r="Y35" s="2156"/>
      <c r="Z35" s="2157">
        <f>SUM(Z34,Z32,Z29)</f>
        <v>1692202955</v>
      </c>
      <c r="AA35" s="2031"/>
      <c r="AB35" s="3135"/>
      <c r="AC35" s="3135">
        <v>1</v>
      </c>
      <c r="AD35" s="3135"/>
      <c r="AE35" s="3135">
        <f>AVERAGE(AE34,AE32,AE29)</f>
        <v>1</v>
      </c>
      <c r="AF35" s="3135"/>
      <c r="AG35" s="3135">
        <f>AVERAGE(AG34,AG32,AG29)</f>
        <v>0.20634920634920637</v>
      </c>
      <c r="AH35" s="3135"/>
      <c r="AI35" s="3135"/>
      <c r="AJ35" s="3135"/>
      <c r="AK35" s="3135"/>
    </row>
    <row r="36" spans="1:37" s="2006" customFormat="1" ht="9.75" customHeight="1" thickBot="1">
      <c r="A36" s="2158"/>
      <c r="B36" s="2158"/>
      <c r="C36" s="2158"/>
      <c r="D36" s="2158"/>
      <c r="E36" s="2158"/>
      <c r="F36" s="2158"/>
      <c r="G36" s="2158"/>
      <c r="H36" s="2158"/>
      <c r="I36" s="2158"/>
      <c r="J36" s="2158"/>
      <c r="K36" s="2158"/>
      <c r="L36" s="2158"/>
      <c r="M36" s="2158"/>
      <c r="N36" s="2158"/>
      <c r="O36" s="2158"/>
      <c r="P36" s="2158"/>
      <c r="Q36" s="2158"/>
      <c r="R36" s="2158"/>
      <c r="S36" s="2158"/>
      <c r="T36" s="2158"/>
      <c r="U36" s="2158"/>
      <c r="V36" s="2158"/>
      <c r="W36" s="2158"/>
      <c r="X36" s="2158"/>
      <c r="Y36" s="2158"/>
      <c r="Z36" s="2158"/>
      <c r="AA36" s="2158"/>
      <c r="AB36" s="2344"/>
      <c r="AC36" s="2344"/>
      <c r="AD36" s="2344"/>
      <c r="AE36" s="2344"/>
      <c r="AF36" s="2344"/>
      <c r="AG36" s="2344"/>
      <c r="AH36" s="2344"/>
      <c r="AI36" s="2344"/>
      <c r="AJ36" s="2344"/>
      <c r="AK36" s="2344"/>
    </row>
    <row r="37" spans="1:37" s="2001" customFormat="1" ht="23.25" customHeight="1" thickBot="1">
      <c r="A37" s="3344" t="s">
        <v>1671</v>
      </c>
      <c r="B37" s="3344"/>
      <c r="C37" s="3344"/>
      <c r="D37" s="3344"/>
      <c r="E37" s="3345" t="s">
        <v>297</v>
      </c>
      <c r="F37" s="3345"/>
      <c r="G37" s="3345"/>
      <c r="H37" s="3345"/>
      <c r="I37" s="3345"/>
      <c r="J37" s="3345"/>
      <c r="K37" s="3345"/>
      <c r="L37" s="3345"/>
      <c r="M37" s="3345"/>
      <c r="N37" s="3345"/>
      <c r="O37" s="3345"/>
      <c r="P37" s="3345"/>
      <c r="Q37" s="3345"/>
      <c r="R37" s="3345"/>
      <c r="S37" s="3345"/>
      <c r="T37" s="3345"/>
      <c r="U37" s="3345"/>
      <c r="V37" s="3345"/>
      <c r="W37" s="3345"/>
      <c r="X37" s="3345"/>
      <c r="Y37" s="3345"/>
      <c r="Z37" s="3345"/>
      <c r="AA37" s="3353"/>
      <c r="AB37" s="3345" t="s">
        <v>297</v>
      </c>
      <c r="AC37" s="3345"/>
      <c r="AD37" s="3345"/>
      <c r="AE37" s="3345"/>
      <c r="AF37" s="3345"/>
      <c r="AG37" s="3345"/>
      <c r="AH37" s="3345"/>
      <c r="AI37" s="3345"/>
      <c r="AJ37" s="3345"/>
      <c r="AK37" s="3345"/>
    </row>
    <row r="38" spans="1:37" s="2006" customFormat="1" ht="9.75" customHeight="1" thickBot="1">
      <c r="A38" s="2158"/>
      <c r="B38" s="2158"/>
      <c r="C38" s="2158"/>
      <c r="D38" s="2158"/>
      <c r="E38" s="2158"/>
      <c r="F38" s="2158"/>
      <c r="G38" s="2158"/>
      <c r="H38" s="2158"/>
      <c r="I38" s="2158"/>
      <c r="J38" s="2158"/>
      <c r="K38" s="2158"/>
      <c r="L38" s="2158"/>
      <c r="M38" s="2158"/>
      <c r="N38" s="2158"/>
      <c r="O38" s="2158"/>
      <c r="P38" s="2158"/>
      <c r="Q38" s="2158"/>
      <c r="R38" s="2158"/>
      <c r="S38" s="2158"/>
      <c r="T38" s="2158"/>
      <c r="U38" s="2158"/>
      <c r="V38" s="2158"/>
      <c r="W38" s="2158"/>
      <c r="X38" s="2158"/>
      <c r="Y38" s="2158"/>
      <c r="Z38" s="2158"/>
      <c r="AA38" s="2158"/>
      <c r="AB38" s="2086"/>
      <c r="AC38" s="2086"/>
      <c r="AD38" s="2086"/>
      <c r="AE38" s="2086"/>
      <c r="AF38" s="2086"/>
      <c r="AG38" s="2086"/>
      <c r="AH38" s="2086"/>
      <c r="AI38" s="2087"/>
      <c r="AJ38" s="2087"/>
      <c r="AK38" s="2087"/>
    </row>
    <row r="39" spans="1:37" s="2011" customFormat="1" ht="44.25" customHeight="1" thickBot="1">
      <c r="A39" s="2088" t="s">
        <v>11</v>
      </c>
      <c r="B39" s="2089" t="s">
        <v>12</v>
      </c>
      <c r="C39" s="2088" t="s">
        <v>13</v>
      </c>
      <c r="D39" s="2090" t="s">
        <v>14</v>
      </c>
      <c r="E39" s="2090" t="s">
        <v>15</v>
      </c>
      <c r="F39" s="2090" t="s">
        <v>16</v>
      </c>
      <c r="G39" s="2090" t="s">
        <v>17</v>
      </c>
      <c r="H39" s="2090" t="s">
        <v>18</v>
      </c>
      <c r="I39" s="2090" t="s">
        <v>19</v>
      </c>
      <c r="J39" s="2090" t="s">
        <v>20</v>
      </c>
      <c r="K39" s="2090" t="s">
        <v>21</v>
      </c>
      <c r="L39" s="2090" t="s">
        <v>22</v>
      </c>
      <c r="M39" s="2091" t="s">
        <v>23</v>
      </c>
      <c r="N39" s="2091" t="s">
        <v>24</v>
      </c>
      <c r="O39" s="2091" t="s">
        <v>25</v>
      </c>
      <c r="P39" s="2091" t="s">
        <v>26</v>
      </c>
      <c r="Q39" s="2091" t="s">
        <v>27</v>
      </c>
      <c r="R39" s="2091" t="s">
        <v>28</v>
      </c>
      <c r="S39" s="2091" t="s">
        <v>29</v>
      </c>
      <c r="T39" s="2091" t="s">
        <v>30</v>
      </c>
      <c r="U39" s="2091" t="s">
        <v>31</v>
      </c>
      <c r="V39" s="2091" t="s">
        <v>32</v>
      </c>
      <c r="W39" s="2091" t="s">
        <v>33</v>
      </c>
      <c r="X39" s="2091" t="s">
        <v>34</v>
      </c>
      <c r="Y39" s="2090" t="s">
        <v>35</v>
      </c>
      <c r="Z39" s="2092" t="s">
        <v>298</v>
      </c>
      <c r="AA39" s="2159" t="s">
        <v>36</v>
      </c>
      <c r="AB39" s="3127" t="s">
        <v>1523</v>
      </c>
      <c r="AC39" s="3128" t="s">
        <v>299</v>
      </c>
      <c r="AD39" s="3128" t="s">
        <v>1490</v>
      </c>
      <c r="AE39" s="3128" t="s">
        <v>1491</v>
      </c>
      <c r="AF39" s="3128" t="s">
        <v>178</v>
      </c>
      <c r="AG39" s="3128" t="s">
        <v>1492</v>
      </c>
      <c r="AH39" s="3128" t="s">
        <v>179</v>
      </c>
      <c r="AI39" s="3128" t="s">
        <v>180</v>
      </c>
      <c r="AJ39" s="3128" t="s">
        <v>181</v>
      </c>
      <c r="AK39" s="3129" t="s">
        <v>182</v>
      </c>
    </row>
    <row r="40" spans="1:37" s="2033" customFormat="1" ht="58.5" customHeight="1" thickBot="1">
      <c r="A40" s="3354">
        <v>4</v>
      </c>
      <c r="B40" s="3354" t="s">
        <v>305</v>
      </c>
      <c r="C40" s="2032" t="s">
        <v>306</v>
      </c>
      <c r="D40" s="2160" t="s">
        <v>307</v>
      </c>
      <c r="E40" s="2161" t="s">
        <v>58</v>
      </c>
      <c r="F40" s="2162">
        <v>4</v>
      </c>
      <c r="G40" s="2163" t="s">
        <v>59</v>
      </c>
      <c r="H40" s="2164" t="s">
        <v>1145</v>
      </c>
      <c r="I40" s="2165">
        <v>0.2</v>
      </c>
      <c r="J40" s="2163" t="s">
        <v>60</v>
      </c>
      <c r="K40" s="2166">
        <v>42430</v>
      </c>
      <c r="L40" s="2166">
        <v>42735</v>
      </c>
      <c r="M40" s="3091"/>
      <c r="N40" s="3091"/>
      <c r="O40" s="3091">
        <v>1</v>
      </c>
      <c r="P40" s="3091"/>
      <c r="Q40" s="3091"/>
      <c r="R40" s="3091">
        <v>1</v>
      </c>
      <c r="S40" s="3091"/>
      <c r="T40" s="3091"/>
      <c r="U40" s="3141">
        <v>1</v>
      </c>
      <c r="V40" s="3141"/>
      <c r="W40" s="3141"/>
      <c r="X40" s="3142">
        <v>1</v>
      </c>
      <c r="Y40" s="2167">
        <v>4</v>
      </c>
      <c r="Z40" s="2168">
        <v>0</v>
      </c>
      <c r="AA40" s="2169" t="s">
        <v>55</v>
      </c>
      <c r="AB40" s="2737">
        <f>SUM(M40:R40)</f>
        <v>2</v>
      </c>
      <c r="AC40" s="2743">
        <f aca="true" t="shared" si="4" ref="AC40:AC46">IF(AB40=0,0%,100%)</f>
        <v>1</v>
      </c>
      <c r="AD40" s="3131">
        <v>2</v>
      </c>
      <c r="AE40" s="2743">
        <f>AD40/AB40</f>
        <v>1</v>
      </c>
      <c r="AF40" s="2743"/>
      <c r="AG40" s="2743">
        <f>AD40/Y40</f>
        <v>0.5</v>
      </c>
      <c r="AH40" s="2759"/>
      <c r="AI40" s="2741"/>
      <c r="AJ40" s="3097" t="s">
        <v>1964</v>
      </c>
      <c r="AK40" s="2742"/>
    </row>
    <row r="41" spans="1:37" s="2033" customFormat="1" ht="120.75" customHeight="1" thickBot="1">
      <c r="A41" s="3354"/>
      <c r="B41" s="3354"/>
      <c r="C41" s="3355" t="s">
        <v>308</v>
      </c>
      <c r="D41" s="2170" t="s">
        <v>309</v>
      </c>
      <c r="E41" s="2171" t="s">
        <v>361</v>
      </c>
      <c r="F41" s="2172">
        <v>10</v>
      </c>
      <c r="G41" s="2173" t="s">
        <v>310</v>
      </c>
      <c r="H41" s="2174" t="s">
        <v>1145</v>
      </c>
      <c r="I41" s="2175">
        <v>0.2</v>
      </c>
      <c r="J41" s="2173" t="s">
        <v>311</v>
      </c>
      <c r="K41" s="2176">
        <v>42371</v>
      </c>
      <c r="L41" s="2176">
        <v>42735</v>
      </c>
      <c r="M41" s="3092"/>
      <c r="N41" s="3092">
        <v>1</v>
      </c>
      <c r="O41" s="3092"/>
      <c r="P41" s="3092">
        <v>1</v>
      </c>
      <c r="Q41" s="3092">
        <v>1</v>
      </c>
      <c r="R41" s="3092">
        <v>1</v>
      </c>
      <c r="S41" s="3092">
        <v>1</v>
      </c>
      <c r="T41" s="3092">
        <v>1</v>
      </c>
      <c r="U41" s="3143">
        <v>1</v>
      </c>
      <c r="V41" s="3143">
        <v>1</v>
      </c>
      <c r="W41" s="3143">
        <v>1</v>
      </c>
      <c r="X41" s="3144">
        <v>1</v>
      </c>
      <c r="Y41" s="2177">
        <f>SUM(M41:X41)</f>
        <v>10</v>
      </c>
      <c r="Z41" s="2178">
        <v>0</v>
      </c>
      <c r="AA41" s="2179" t="s">
        <v>55</v>
      </c>
      <c r="AB41" s="2737">
        <f>SUM(M41:R41)</f>
        <v>4</v>
      </c>
      <c r="AC41" s="2743">
        <f t="shared" si="4"/>
        <v>1</v>
      </c>
      <c r="AD41" s="3131">
        <v>4</v>
      </c>
      <c r="AE41" s="2743">
        <f>AD41/AB41</f>
        <v>1</v>
      </c>
      <c r="AF41" s="2760"/>
      <c r="AG41" s="2743">
        <f>AD41/Y41</f>
        <v>0.4</v>
      </c>
      <c r="AH41" s="2762"/>
      <c r="AI41" s="2761"/>
      <c r="AJ41" s="3100" t="s">
        <v>1965</v>
      </c>
      <c r="AK41" s="2763"/>
    </row>
    <row r="42" spans="1:37" s="2033" customFormat="1" ht="143.25" customHeight="1" thickBot="1">
      <c r="A42" s="3354"/>
      <c r="B42" s="3354"/>
      <c r="C42" s="3356"/>
      <c r="D42" s="2034" t="s">
        <v>312</v>
      </c>
      <c r="E42" s="2035" t="s">
        <v>361</v>
      </c>
      <c r="F42" s="2036">
        <v>12</v>
      </c>
      <c r="G42" s="2037" t="s">
        <v>310</v>
      </c>
      <c r="H42" s="2038" t="s">
        <v>1145</v>
      </c>
      <c r="I42" s="2039">
        <v>0.2</v>
      </c>
      <c r="J42" s="2040" t="s">
        <v>311</v>
      </c>
      <c r="K42" s="2041">
        <v>42371</v>
      </c>
      <c r="L42" s="2041">
        <v>42735</v>
      </c>
      <c r="M42" s="2731"/>
      <c r="N42" s="2731">
        <v>1</v>
      </c>
      <c r="O42" s="2731"/>
      <c r="P42" s="2731">
        <v>1</v>
      </c>
      <c r="Q42" s="2731">
        <v>1</v>
      </c>
      <c r="R42" s="2731">
        <v>1</v>
      </c>
      <c r="S42" s="2731">
        <v>1</v>
      </c>
      <c r="T42" s="2731">
        <v>1</v>
      </c>
      <c r="U42" s="3145">
        <v>1</v>
      </c>
      <c r="V42" s="3145">
        <v>1</v>
      </c>
      <c r="W42" s="3145">
        <v>1</v>
      </c>
      <c r="X42" s="3146">
        <v>1</v>
      </c>
      <c r="Y42" s="2042">
        <f>SUM(M42:X42)</f>
        <v>10</v>
      </c>
      <c r="Z42" s="2043">
        <v>0</v>
      </c>
      <c r="AA42" s="2044" t="s">
        <v>55</v>
      </c>
      <c r="AB42" s="2737">
        <f>SUM(M42:R42)</f>
        <v>4</v>
      </c>
      <c r="AC42" s="2743">
        <f t="shared" si="4"/>
        <v>1</v>
      </c>
      <c r="AD42" s="3131">
        <v>4</v>
      </c>
      <c r="AE42" s="2743">
        <f>AD42/AB42</f>
        <v>1</v>
      </c>
      <c r="AF42" s="2764"/>
      <c r="AG42" s="2743">
        <f>AD42/Y42</f>
        <v>0.4</v>
      </c>
      <c r="AH42" s="2766"/>
      <c r="AI42" s="2765"/>
      <c r="AJ42" s="3100" t="s">
        <v>1966</v>
      </c>
      <c r="AK42" s="2767"/>
    </row>
    <row r="43" spans="1:37" s="2033" customFormat="1" ht="93" customHeight="1" thickBot="1">
      <c r="A43" s="3354"/>
      <c r="B43" s="3354"/>
      <c r="C43" s="3355"/>
      <c r="D43" s="2068" t="s">
        <v>631</v>
      </c>
      <c r="E43" s="2069" t="s">
        <v>61</v>
      </c>
      <c r="F43" s="2070">
        <v>2</v>
      </c>
      <c r="G43" s="2071" t="s">
        <v>63</v>
      </c>
      <c r="H43" s="2072" t="s">
        <v>1145</v>
      </c>
      <c r="I43" s="2073">
        <v>0.2</v>
      </c>
      <c r="J43" s="2071" t="s">
        <v>64</v>
      </c>
      <c r="K43" s="2074">
        <v>42006</v>
      </c>
      <c r="L43" s="2074">
        <v>42735</v>
      </c>
      <c r="M43" s="2732"/>
      <c r="N43" s="2732"/>
      <c r="O43" s="2732"/>
      <c r="P43" s="2732"/>
      <c r="Q43" s="2732"/>
      <c r="R43" s="2732">
        <v>1</v>
      </c>
      <c r="S43" s="2732"/>
      <c r="T43" s="2732"/>
      <c r="U43" s="3147"/>
      <c r="V43" s="3147"/>
      <c r="W43" s="3147"/>
      <c r="X43" s="3148">
        <v>1</v>
      </c>
      <c r="Y43" s="2075">
        <f>SUM(M43:X43)</f>
        <v>2</v>
      </c>
      <c r="Z43" s="2076">
        <v>0</v>
      </c>
      <c r="AA43" s="2077" t="s">
        <v>55</v>
      </c>
      <c r="AB43" s="2737">
        <f>SUM(M43:R43)</f>
        <v>1</v>
      </c>
      <c r="AC43" s="2743">
        <f t="shared" si="4"/>
        <v>1</v>
      </c>
      <c r="AD43" s="3131">
        <v>1</v>
      </c>
      <c r="AE43" s="2743">
        <f>AD43/AB43</f>
        <v>1</v>
      </c>
      <c r="AF43" s="2768"/>
      <c r="AG43" s="2743">
        <f>AD43/Y43</f>
        <v>0.5</v>
      </c>
      <c r="AH43" s="2770"/>
      <c r="AI43" s="2769"/>
      <c r="AJ43" s="3095"/>
      <c r="AK43" s="2771"/>
    </row>
    <row r="44" spans="1:37" s="2045" customFormat="1" ht="24" customHeight="1" thickBot="1">
      <c r="A44" s="3350" t="s">
        <v>38</v>
      </c>
      <c r="B44" s="3350"/>
      <c r="C44" s="3350"/>
      <c r="D44" s="3350"/>
      <c r="E44" s="2180"/>
      <c r="F44" s="2181"/>
      <c r="G44" s="2181"/>
      <c r="H44" s="2182"/>
      <c r="I44" s="2183">
        <f>+SUM(I40:I43)</f>
        <v>0.8</v>
      </c>
      <c r="J44" s="2181"/>
      <c r="K44" s="2181"/>
      <c r="L44" s="2181"/>
      <c r="M44" s="3093"/>
      <c r="N44" s="3093"/>
      <c r="O44" s="3094"/>
      <c r="P44" s="3094"/>
      <c r="Q44" s="3094"/>
      <c r="R44" s="3094"/>
      <c r="S44" s="3094"/>
      <c r="T44" s="3094"/>
      <c r="U44" s="3093"/>
      <c r="V44" s="3093"/>
      <c r="W44" s="3093"/>
      <c r="X44" s="3093"/>
      <c r="Y44" s="2184"/>
      <c r="Z44" s="2185">
        <f>SUM(Z40:Z43)</f>
        <v>0</v>
      </c>
      <c r="AA44" s="2186"/>
      <c r="AB44" s="3136"/>
      <c r="AC44" s="3136">
        <v>1</v>
      </c>
      <c r="AD44" s="3137"/>
      <c r="AE44" s="3136">
        <f>AVERAGE(AE40:AE43)</f>
        <v>1</v>
      </c>
      <c r="AF44" s="3136"/>
      <c r="AG44" s="3136">
        <f>AVERAGE(AG40:AG43)</f>
        <v>0.45</v>
      </c>
      <c r="AH44" s="3136"/>
      <c r="AI44" s="3136"/>
      <c r="AJ44" s="3138"/>
      <c r="AK44" s="3136"/>
    </row>
    <row r="45" spans="1:37" s="2033" customFormat="1" ht="120" customHeight="1" thickBot="1">
      <c r="A45" s="3357">
        <v>5</v>
      </c>
      <c r="B45" s="3357" t="s">
        <v>301</v>
      </c>
      <c r="C45" s="3359" t="s">
        <v>302</v>
      </c>
      <c r="D45" s="2187" t="s">
        <v>1146</v>
      </c>
      <c r="E45" s="2171" t="s">
        <v>1147</v>
      </c>
      <c r="F45" s="2188">
        <v>1</v>
      </c>
      <c r="G45" s="2173" t="s">
        <v>1148</v>
      </c>
      <c r="H45" s="2174" t="s">
        <v>1145</v>
      </c>
      <c r="I45" s="2175">
        <v>0.5</v>
      </c>
      <c r="J45" s="2173" t="s">
        <v>1149</v>
      </c>
      <c r="K45" s="2176">
        <v>42402</v>
      </c>
      <c r="L45" s="2176">
        <v>42521</v>
      </c>
      <c r="M45" s="3092"/>
      <c r="N45" s="3092"/>
      <c r="O45" s="3092"/>
      <c r="P45" s="3092">
        <v>1</v>
      </c>
      <c r="Q45" s="3092"/>
      <c r="R45" s="3092"/>
      <c r="S45" s="3092"/>
      <c r="T45" s="3092"/>
      <c r="U45" s="3143"/>
      <c r="V45" s="3143"/>
      <c r="W45" s="3143"/>
      <c r="X45" s="3144"/>
      <c r="Y45" s="2189">
        <f>SUM(M45:X45)</f>
        <v>1</v>
      </c>
      <c r="Z45" s="2190">
        <v>0</v>
      </c>
      <c r="AA45" s="2179" t="s">
        <v>55</v>
      </c>
      <c r="AB45" s="2749">
        <f>SUM(M45:R45)</f>
        <v>1</v>
      </c>
      <c r="AC45" s="2772">
        <f t="shared" si="4"/>
        <v>1</v>
      </c>
      <c r="AD45" s="3131">
        <v>1</v>
      </c>
      <c r="AE45" s="2772">
        <f>AD45/AB45</f>
        <v>1</v>
      </c>
      <c r="AF45" s="2772"/>
      <c r="AG45" s="2772">
        <f>AD45/Y45</f>
        <v>1</v>
      </c>
      <c r="AH45" s="2774"/>
      <c r="AI45" s="2773"/>
      <c r="AJ45" s="3101" t="s">
        <v>1967</v>
      </c>
      <c r="AK45" s="2775"/>
    </row>
    <row r="46" spans="1:37" s="2033" customFormat="1" ht="42" customHeight="1" thickBot="1">
      <c r="A46" s="3358"/>
      <c r="B46" s="3358"/>
      <c r="C46" s="3360"/>
      <c r="D46" s="2078" t="s">
        <v>1150</v>
      </c>
      <c r="E46" s="2079" t="s">
        <v>1151</v>
      </c>
      <c r="F46" s="2070">
        <v>2</v>
      </c>
      <c r="G46" s="2080" t="s">
        <v>1152</v>
      </c>
      <c r="H46" s="2081" t="s">
        <v>1145</v>
      </c>
      <c r="I46" s="2082">
        <v>0.5</v>
      </c>
      <c r="J46" s="2080" t="s">
        <v>1151</v>
      </c>
      <c r="K46" s="2083">
        <v>42401</v>
      </c>
      <c r="L46" s="2074">
        <v>42735</v>
      </c>
      <c r="M46" s="2732"/>
      <c r="N46" s="2732"/>
      <c r="O46" s="2732"/>
      <c r="P46" s="2732"/>
      <c r="Q46" s="2732"/>
      <c r="R46" s="2732">
        <v>1</v>
      </c>
      <c r="S46" s="2732"/>
      <c r="T46" s="2732"/>
      <c r="U46" s="3147"/>
      <c r="V46" s="3147"/>
      <c r="W46" s="3147"/>
      <c r="X46" s="3148">
        <v>1</v>
      </c>
      <c r="Y46" s="2084">
        <v>2</v>
      </c>
      <c r="Z46" s="2085">
        <v>0</v>
      </c>
      <c r="AA46" s="2077"/>
      <c r="AB46" s="2749">
        <f>SUM(M46:R46)</f>
        <v>1</v>
      </c>
      <c r="AC46" s="2772">
        <f t="shared" si="4"/>
        <v>1</v>
      </c>
      <c r="AD46" s="3131">
        <v>1</v>
      </c>
      <c r="AE46" s="2772">
        <f>AD46/AB46</f>
        <v>1</v>
      </c>
      <c r="AF46" s="2776"/>
      <c r="AG46" s="2772">
        <f>AD46/Y46</f>
        <v>0.5</v>
      </c>
      <c r="AH46" s="2776"/>
      <c r="AI46" s="2776"/>
      <c r="AJ46" s="3096"/>
      <c r="AK46" s="2777"/>
    </row>
    <row r="47" spans="1:37" s="2048" customFormat="1" ht="24" customHeight="1" thickBot="1">
      <c r="A47" s="3361" t="s">
        <v>38</v>
      </c>
      <c r="B47" s="3361"/>
      <c r="C47" s="3361"/>
      <c r="D47" s="3361"/>
      <c r="E47" s="2152"/>
      <c r="F47" s="2046"/>
      <c r="G47" s="2152"/>
      <c r="H47" s="2152"/>
      <c r="I47" s="2047">
        <f>SUM(I45:I46)</f>
        <v>1</v>
      </c>
      <c r="J47" s="2152"/>
      <c r="K47" s="2152"/>
      <c r="L47" s="2152"/>
      <c r="M47" s="2152"/>
      <c r="N47" s="2152"/>
      <c r="O47" s="2152"/>
      <c r="P47" s="2152"/>
      <c r="Q47" s="2152"/>
      <c r="R47" s="2152"/>
      <c r="S47" s="2152"/>
      <c r="T47" s="2152"/>
      <c r="U47" s="2152"/>
      <c r="V47" s="2152"/>
      <c r="W47" s="2152"/>
      <c r="X47" s="2152"/>
      <c r="Y47" s="2191"/>
      <c r="Z47" s="2192">
        <f>SUM(Z45)</f>
        <v>0</v>
      </c>
      <c r="AA47" s="2141"/>
      <c r="AB47" s="2340"/>
      <c r="AC47" s="2341">
        <v>1</v>
      </c>
      <c r="AD47" s="2340"/>
      <c r="AE47" s="2341">
        <f>AVERAGE(AE45:AE46)</f>
        <v>1</v>
      </c>
      <c r="AF47" s="2341"/>
      <c r="AG47" s="2341">
        <f>AVERAGE(AG45:AG46)</f>
        <v>0.75</v>
      </c>
      <c r="AH47" s="2342"/>
      <c r="AI47" s="2340"/>
      <c r="AJ47" s="2340"/>
      <c r="AK47" s="2340"/>
    </row>
    <row r="48" spans="1:37" s="2013" customFormat="1" ht="24" customHeight="1" thickBot="1">
      <c r="A48" s="3352" t="s">
        <v>39</v>
      </c>
      <c r="B48" s="3352"/>
      <c r="C48" s="3352"/>
      <c r="D48" s="3352"/>
      <c r="E48" s="2155"/>
      <c r="F48" s="2156"/>
      <c r="G48" s="2156"/>
      <c r="H48" s="2156"/>
      <c r="I48" s="2156"/>
      <c r="J48" s="2156"/>
      <c r="K48" s="2156"/>
      <c r="L48" s="2156"/>
      <c r="M48" s="2156"/>
      <c r="N48" s="2156"/>
      <c r="O48" s="2156"/>
      <c r="P48" s="2156"/>
      <c r="Q48" s="2156"/>
      <c r="R48" s="2156"/>
      <c r="S48" s="2156"/>
      <c r="T48" s="2156"/>
      <c r="U48" s="2156"/>
      <c r="V48" s="2156"/>
      <c r="W48" s="2156"/>
      <c r="X48" s="2156"/>
      <c r="Y48" s="2156"/>
      <c r="Z48" s="2193">
        <f>SUM(Z47,Z44)</f>
        <v>0</v>
      </c>
      <c r="AA48" s="2049"/>
      <c r="AB48" s="2345"/>
      <c r="AC48" s="2346">
        <v>1</v>
      </c>
      <c r="AD48" s="2345"/>
      <c r="AE48" s="2346">
        <f>AVERAGE(AE47,AE44)</f>
        <v>1</v>
      </c>
      <c r="AF48" s="2346"/>
      <c r="AG48" s="2346">
        <f>AVERAGE(AG47,AG44)</f>
        <v>0.6</v>
      </c>
      <c r="AH48" s="2347"/>
      <c r="AI48" s="2345"/>
      <c r="AJ48" s="2345"/>
      <c r="AK48" s="2345"/>
    </row>
    <row r="49" spans="1:37" s="2000" customFormat="1" ht="24" customHeight="1" thickBot="1">
      <c r="A49" s="2050"/>
      <c r="B49" s="2051"/>
      <c r="C49" s="2052"/>
      <c r="D49" s="2052"/>
      <c r="E49" s="2052"/>
      <c r="F49" s="2053"/>
      <c r="G49" s="2052"/>
      <c r="H49" s="2052"/>
      <c r="I49" s="2054"/>
      <c r="J49" s="2052"/>
      <c r="K49" s="2055"/>
      <c r="L49" s="2055"/>
      <c r="M49" s="2052"/>
      <c r="N49" s="2052"/>
      <c r="O49" s="2052"/>
      <c r="P49" s="2052"/>
      <c r="Q49" s="2052"/>
      <c r="R49" s="2052"/>
      <c r="S49" s="2052"/>
      <c r="T49" s="2052"/>
      <c r="U49" s="2052"/>
      <c r="V49" s="2052"/>
      <c r="W49" s="2052"/>
      <c r="X49" s="2052"/>
      <c r="Y49" s="2052"/>
      <c r="Z49" s="2056">
        <f>SUM(Z48,Z35)</f>
        <v>1692202955</v>
      </c>
      <c r="AA49" s="2057"/>
      <c r="AB49" s="2348"/>
      <c r="AC49" s="2348">
        <v>1</v>
      </c>
      <c r="AD49" s="2348"/>
      <c r="AE49" s="2348">
        <f>AVERAGE(AE48,AE35)</f>
        <v>1</v>
      </c>
      <c r="AF49" s="2348"/>
      <c r="AG49" s="2348">
        <f>AVERAGE(AG48,AG35)</f>
        <v>0.4031746031746032</v>
      </c>
      <c r="AH49" s="2348"/>
      <c r="AI49" s="2348"/>
      <c r="AJ49" s="2348"/>
      <c r="AK49" s="2348"/>
    </row>
    <row r="50" ht="16.5">
      <c r="Z50" s="2059"/>
    </row>
    <row r="65" ht="16.5">
      <c r="B65" s="1999"/>
    </row>
    <row r="66" ht="16.5">
      <c r="B66" s="1999"/>
    </row>
    <row r="67" ht="16.5">
      <c r="B67" s="1999"/>
    </row>
  </sheetData>
  <sheetProtection selectLockedCells="1" selectUnlockedCells="1"/>
  <mergeCells count="38">
    <mergeCell ref="A45:A46"/>
    <mergeCell ref="B45:B46"/>
    <mergeCell ref="C45:C46"/>
    <mergeCell ref="A47:D47"/>
    <mergeCell ref="A48:D48"/>
    <mergeCell ref="E37:AA37"/>
    <mergeCell ref="AB37:AK37"/>
    <mergeCell ref="A40:A43"/>
    <mergeCell ref="B40:B43"/>
    <mergeCell ref="C41:C43"/>
    <mergeCell ref="A44:D44"/>
    <mergeCell ref="A30:A31"/>
    <mergeCell ref="B30:B31"/>
    <mergeCell ref="A32:D32"/>
    <mergeCell ref="A34:D34"/>
    <mergeCell ref="A35:D35"/>
    <mergeCell ref="A37:D37"/>
    <mergeCell ref="A29:D29"/>
    <mergeCell ref="A11:D11"/>
    <mergeCell ref="E11:AA11"/>
    <mergeCell ref="AB11:AK11"/>
    <mergeCell ref="A13:D13"/>
    <mergeCell ref="E13:AA13"/>
    <mergeCell ref="AB13:AK13"/>
    <mergeCell ref="A16:A28"/>
    <mergeCell ref="B16:B28"/>
    <mergeCell ref="C16:C18"/>
    <mergeCell ref="AK16:AK18"/>
    <mergeCell ref="C20:C21"/>
    <mergeCell ref="A1:C4"/>
    <mergeCell ref="D1:AA2"/>
    <mergeCell ref="D3:AA4"/>
    <mergeCell ref="A5:AA5"/>
    <mergeCell ref="AB5:AK9"/>
    <mergeCell ref="A6:AA6"/>
    <mergeCell ref="A7:AA7"/>
    <mergeCell ref="A8:AA8"/>
    <mergeCell ref="A9:AA9"/>
  </mergeCells>
  <hyperlinks>
    <hyperlink ref="AJ45" r:id="rId1" display="http://portal.gestiondelriesgo.gov.co/Paginas/Audiencia-Publica-2015.aspx"/>
  </hyperlinks>
  <printOptions horizontalCentered="1" verticalCentered="1"/>
  <pageMargins left="0.39375" right="0.39375" top="0.39375" bottom="0.39375" header="0.5118055555555555" footer="0.5118055555555555"/>
  <pageSetup fitToHeight="1" fitToWidth="1" horizontalDpi="300" verticalDpi="300" orientation="landscape" scale="25" r:id="rId3"/>
  <drawing r:id="rId2"/>
</worksheet>
</file>

<file path=xl/worksheets/sheet10.xml><?xml version="1.0" encoding="utf-8"?>
<worksheet xmlns="http://schemas.openxmlformats.org/spreadsheetml/2006/main" xmlns:r="http://schemas.openxmlformats.org/officeDocument/2006/relationships">
  <sheetPr>
    <tabColor rgb="FF00B050"/>
  </sheetPr>
  <dimension ref="A1:AK39"/>
  <sheetViews>
    <sheetView zoomScale="60" zoomScaleNormal="60" zoomScalePageLayoutView="70" workbookViewId="0" topLeftCell="H25">
      <selection activeCell="AG31" sqref="AG31"/>
    </sheetView>
  </sheetViews>
  <sheetFormatPr defaultColWidth="11.421875" defaultRowHeight="15"/>
  <cols>
    <col min="2" max="2" width="23.00390625" style="0" customWidth="1"/>
    <col min="3" max="3" width="30.140625" style="0" customWidth="1"/>
    <col min="4" max="4" width="49.421875" style="0" customWidth="1"/>
    <col min="5" max="5" width="18.00390625" style="0" customWidth="1"/>
    <col min="7" max="7" width="26.7109375" style="0" customWidth="1"/>
    <col min="9" max="9" width="22.421875" style="0" customWidth="1"/>
    <col min="10" max="10" width="20.00390625" style="0" customWidth="1"/>
    <col min="11" max="11" width="15.28125" style="0" customWidth="1"/>
    <col min="12" max="12" width="17.7109375" style="0" customWidth="1"/>
    <col min="35" max="35" width="17.28125" style="0" bestFit="1" customWidth="1"/>
    <col min="36" max="36" width="69.7109375" style="0" customWidth="1"/>
    <col min="37" max="37" width="52.421875" style="0" customWidth="1"/>
  </cols>
  <sheetData>
    <row r="1" spans="1:37" ht="15.75" thickBot="1">
      <c r="A1" s="3317"/>
      <c r="B1" s="3317"/>
      <c r="C1" s="3317"/>
      <c r="D1" t="s">
        <v>293</v>
      </c>
      <c r="E1" s="3319"/>
      <c r="F1" s="3319"/>
      <c r="G1" s="3319"/>
      <c r="H1" s="3319"/>
      <c r="I1" s="3319"/>
      <c r="J1" s="3319"/>
      <c r="K1" s="3319"/>
      <c r="L1" s="3319"/>
      <c r="M1" s="3319"/>
      <c r="N1" s="3319"/>
      <c r="O1" s="3319"/>
      <c r="P1" s="3319"/>
      <c r="Q1" s="3319"/>
      <c r="R1" s="3319"/>
      <c r="S1" s="3319"/>
      <c r="T1" s="3319"/>
      <c r="U1" s="3319"/>
      <c r="V1" s="3319"/>
      <c r="W1" s="3319"/>
      <c r="X1" s="3319"/>
      <c r="Y1" s="3319"/>
      <c r="Z1" s="3319"/>
      <c r="AA1" s="3319"/>
      <c r="AB1" s="3319"/>
      <c r="AC1" s="3319"/>
      <c r="AD1" s="3319"/>
      <c r="AE1" s="3319"/>
      <c r="AF1" s="3319"/>
      <c r="AG1" s="3319"/>
      <c r="AI1" t="s">
        <v>1</v>
      </c>
      <c r="AK1" t="s">
        <v>294</v>
      </c>
    </row>
    <row r="2" spans="1:33" ht="15.75" thickBot="1">
      <c r="A2" s="3317"/>
      <c r="B2" s="3317"/>
      <c r="C2" s="3317"/>
      <c r="D2" s="3320"/>
      <c r="E2" s="3321"/>
      <c r="F2" s="3321"/>
      <c r="G2" s="3321"/>
      <c r="H2" s="3321"/>
      <c r="I2" s="3321"/>
      <c r="J2" s="3321"/>
      <c r="K2" s="3321"/>
      <c r="L2" s="3321"/>
      <c r="M2" s="3321"/>
      <c r="N2" s="3321"/>
      <c r="O2" s="3321"/>
      <c r="P2" s="3321"/>
      <c r="Q2" s="3321"/>
      <c r="R2" s="3321"/>
      <c r="S2" s="3321"/>
      <c r="T2" s="3321"/>
      <c r="U2" s="3321"/>
      <c r="V2" s="3321"/>
      <c r="W2" s="3321"/>
      <c r="X2" s="3321"/>
      <c r="Y2" s="3321"/>
      <c r="Z2" s="3321"/>
      <c r="AA2" s="3321"/>
      <c r="AB2" s="3321"/>
      <c r="AC2" s="3321"/>
      <c r="AD2" s="3321"/>
      <c r="AE2" s="3321"/>
      <c r="AF2" s="3321"/>
      <c r="AG2" s="3321"/>
    </row>
    <row r="3" spans="1:33" ht="15.75" thickBot="1">
      <c r="A3" s="3317"/>
      <c r="B3" s="3317"/>
      <c r="C3" s="3317"/>
      <c r="D3" t="s">
        <v>295</v>
      </c>
      <c r="E3" s="3319"/>
      <c r="F3" s="3319"/>
      <c r="G3" s="3319"/>
      <c r="H3" s="3319"/>
      <c r="I3" s="3319"/>
      <c r="J3" s="3319"/>
      <c r="K3" s="3319"/>
      <c r="L3" s="3319"/>
      <c r="M3" s="3319"/>
      <c r="N3" s="3319"/>
      <c r="O3" s="3319"/>
      <c r="P3" s="3319"/>
      <c r="Q3" s="3319"/>
      <c r="R3" s="3319"/>
      <c r="S3" s="3319"/>
      <c r="T3" s="3319"/>
      <c r="U3" s="3319"/>
      <c r="V3" s="3319"/>
      <c r="W3" s="3319"/>
      <c r="X3" s="3319"/>
      <c r="Y3" s="3319"/>
      <c r="Z3" s="3319"/>
      <c r="AA3" s="3319"/>
      <c r="AB3" s="3319"/>
      <c r="AC3" s="3319"/>
      <c r="AD3" s="3319"/>
      <c r="AE3" s="3319"/>
      <c r="AF3" s="3319"/>
      <c r="AG3" s="3319"/>
    </row>
    <row r="4" spans="1:33" ht="15.75" thickBot="1">
      <c r="A4" s="3317"/>
      <c r="B4" s="3317"/>
      <c r="C4" s="3317"/>
      <c r="D4" s="3320"/>
      <c r="E4" s="3321"/>
      <c r="F4" s="3321"/>
      <c r="G4" s="3321"/>
      <c r="H4" s="3321"/>
      <c r="I4" s="3321"/>
      <c r="J4" s="3321"/>
      <c r="K4" s="3321"/>
      <c r="L4" s="3321"/>
      <c r="M4" s="3321"/>
      <c r="N4" s="3321"/>
      <c r="O4" s="3321"/>
      <c r="P4" s="3321"/>
      <c r="Q4" s="3321"/>
      <c r="R4" s="3321"/>
      <c r="S4" s="3321"/>
      <c r="T4" s="3321"/>
      <c r="U4" s="3321"/>
      <c r="V4" s="3321"/>
      <c r="W4" s="3321"/>
      <c r="X4" s="3321"/>
      <c r="Y4" s="3321"/>
      <c r="Z4" s="3321"/>
      <c r="AA4" s="3321"/>
      <c r="AB4" s="3321"/>
      <c r="AC4" s="3321"/>
      <c r="AD4" s="3321"/>
      <c r="AE4" s="3321"/>
      <c r="AF4" s="3321"/>
      <c r="AG4" s="3321"/>
    </row>
    <row r="5" spans="1:28" ht="20.25">
      <c r="A5" t="s">
        <v>4</v>
      </c>
      <c r="AB5" t="s">
        <v>1774</v>
      </c>
    </row>
    <row r="6" ht="15.75">
      <c r="A6" t="s">
        <v>5</v>
      </c>
    </row>
    <row r="7" ht="15.75"/>
    <row r="8" ht="15.75">
      <c r="A8" t="s">
        <v>6</v>
      </c>
    </row>
    <row r="9" spans="1:27" ht="16.5" thickBot="1">
      <c r="A9" s="3336" t="s">
        <v>296</v>
      </c>
      <c r="B9" s="3336"/>
      <c r="C9" s="3336"/>
      <c r="D9" s="3336"/>
      <c r="E9" s="3336"/>
      <c r="F9" s="3336"/>
      <c r="G9" s="3336"/>
      <c r="H9" s="3336"/>
      <c r="I9" s="3336"/>
      <c r="J9" s="3336"/>
      <c r="K9" s="3336"/>
      <c r="L9" s="3336"/>
      <c r="M9" s="3336"/>
      <c r="N9" s="3336"/>
      <c r="O9" s="3336"/>
      <c r="P9" s="3336"/>
      <c r="Q9" s="3336"/>
      <c r="R9" s="3336"/>
      <c r="S9" s="3336"/>
      <c r="T9" s="3336"/>
      <c r="U9" s="3336"/>
      <c r="V9" s="3336"/>
      <c r="W9" s="3336"/>
      <c r="X9" s="3336"/>
      <c r="Y9" s="3336"/>
      <c r="Z9" s="3336"/>
      <c r="AA9" s="3336"/>
    </row>
    <row r="10" spans="1:37" ht="17.25" thickBot="1">
      <c r="A10" s="64"/>
      <c r="B10" s="65"/>
      <c r="C10" s="64"/>
      <c r="D10" s="64"/>
      <c r="E10" s="64"/>
      <c r="F10" s="66"/>
      <c r="G10" s="64"/>
      <c r="H10" s="64"/>
      <c r="I10" s="1149"/>
      <c r="J10" s="64"/>
      <c r="K10" s="67"/>
      <c r="L10" s="67"/>
      <c r="M10" s="64"/>
      <c r="N10" s="64"/>
      <c r="O10" s="64"/>
      <c r="P10" s="64"/>
      <c r="Q10" s="64"/>
      <c r="R10" s="64"/>
      <c r="S10" s="64"/>
      <c r="T10" s="64"/>
      <c r="U10" s="64"/>
      <c r="V10" s="64"/>
      <c r="W10" s="64"/>
      <c r="X10" s="64"/>
      <c r="Y10" s="68"/>
      <c r="Z10" s="1150"/>
      <c r="AA10" s="64"/>
      <c r="AB10" s="2219"/>
      <c r="AC10" s="2219"/>
      <c r="AD10" s="2219"/>
      <c r="AE10" s="2219"/>
      <c r="AF10" s="2219"/>
      <c r="AG10" s="2219"/>
      <c r="AH10" s="2219"/>
      <c r="AI10" s="2219"/>
      <c r="AJ10" s="2219"/>
      <c r="AK10" s="2219"/>
    </row>
    <row r="11" spans="1:28" ht="17.25" thickBot="1">
      <c r="A11" t="s">
        <v>7</v>
      </c>
      <c r="E11" t="s">
        <v>1362</v>
      </c>
      <c r="AB11" t="s">
        <v>1362</v>
      </c>
    </row>
    <row r="12" spans="1:37" ht="17.25" thickBot="1">
      <c r="A12" s="181"/>
      <c r="B12" s="69"/>
      <c r="C12" s="181"/>
      <c r="D12" s="181"/>
      <c r="E12" s="181"/>
      <c r="F12" s="70"/>
      <c r="G12" s="181"/>
      <c r="H12" s="181"/>
      <c r="I12" s="1151"/>
      <c r="J12" s="181"/>
      <c r="K12" s="71"/>
      <c r="L12" s="71"/>
      <c r="M12" s="181"/>
      <c r="N12" s="181"/>
      <c r="O12" s="181"/>
      <c r="P12" s="181"/>
      <c r="Q12" s="181"/>
      <c r="R12" s="181"/>
      <c r="S12" s="181"/>
      <c r="T12" s="181"/>
      <c r="U12" s="181"/>
      <c r="V12" s="181"/>
      <c r="W12" s="181"/>
      <c r="X12" s="181"/>
      <c r="Y12" s="181"/>
      <c r="Z12" s="1152"/>
      <c r="AA12" s="181"/>
      <c r="AB12" s="2220"/>
      <c r="AC12" s="2220"/>
      <c r="AD12" s="2220"/>
      <c r="AE12" s="2220"/>
      <c r="AF12" s="2220"/>
      <c r="AG12" s="2220"/>
      <c r="AH12" s="2220"/>
      <c r="AI12" s="2220"/>
      <c r="AJ12" s="2220"/>
      <c r="AK12" s="2220"/>
    </row>
    <row r="13" spans="1:28" ht="17.25" thickBot="1">
      <c r="A13" t="s">
        <v>9</v>
      </c>
      <c r="E13" t="s">
        <v>314</v>
      </c>
      <c r="AB13" t="s">
        <v>314</v>
      </c>
    </row>
    <row r="14" spans="1:37" ht="17.25" thickBot="1">
      <c r="A14" s="181"/>
      <c r="B14" s="69"/>
      <c r="C14" s="181"/>
      <c r="D14" s="181"/>
      <c r="E14" s="181"/>
      <c r="F14" s="70"/>
      <c r="G14" s="181"/>
      <c r="H14" s="181"/>
      <c r="I14" s="1151"/>
      <c r="J14" s="181"/>
      <c r="K14" s="71"/>
      <c r="L14" s="71"/>
      <c r="M14" s="181"/>
      <c r="N14" s="181"/>
      <c r="O14" s="181"/>
      <c r="P14" s="181"/>
      <c r="Q14" s="181"/>
      <c r="R14" s="181"/>
      <c r="S14" s="181"/>
      <c r="T14" s="181"/>
      <c r="U14" s="181"/>
      <c r="V14" s="181"/>
      <c r="W14" s="181"/>
      <c r="X14" s="181"/>
      <c r="Y14" s="181"/>
      <c r="Z14" s="1152"/>
      <c r="AA14" s="181"/>
      <c r="AB14" s="2220"/>
      <c r="AC14" s="2220"/>
      <c r="AD14" s="2220"/>
      <c r="AE14" s="2220"/>
      <c r="AF14" s="2220"/>
      <c r="AG14" s="2220"/>
      <c r="AH14" s="2220"/>
      <c r="AI14" s="2220"/>
      <c r="AJ14" s="2220"/>
      <c r="AK14" s="2220"/>
    </row>
    <row r="15" spans="1:37" ht="51.75" thickBot="1">
      <c r="A15" s="2221" t="s">
        <v>11</v>
      </c>
      <c r="B15" s="2222" t="s">
        <v>12</v>
      </c>
      <c r="C15" s="2221" t="s">
        <v>13</v>
      </c>
      <c r="D15" s="2223" t="s">
        <v>14</v>
      </c>
      <c r="E15" s="2223" t="s">
        <v>15</v>
      </c>
      <c r="F15" s="2223" t="s">
        <v>16</v>
      </c>
      <c r="G15" s="2223" t="s">
        <v>17</v>
      </c>
      <c r="H15" s="2223" t="s">
        <v>18</v>
      </c>
      <c r="I15" s="2223" t="s">
        <v>19</v>
      </c>
      <c r="J15" s="2223" t="s">
        <v>20</v>
      </c>
      <c r="K15" s="2223" t="s">
        <v>21</v>
      </c>
      <c r="L15" s="2223" t="s">
        <v>22</v>
      </c>
      <c r="M15" s="2224" t="s">
        <v>23</v>
      </c>
      <c r="N15" s="2224" t="s">
        <v>24</v>
      </c>
      <c r="O15" s="2224" t="s">
        <v>25</v>
      </c>
      <c r="P15" s="2224" t="s">
        <v>26</v>
      </c>
      <c r="Q15" s="2224" t="s">
        <v>27</v>
      </c>
      <c r="R15" s="2224" t="s">
        <v>28</v>
      </c>
      <c r="S15" s="2224" t="s">
        <v>29</v>
      </c>
      <c r="T15" s="2224" t="s">
        <v>30</v>
      </c>
      <c r="U15" s="2224" t="s">
        <v>31</v>
      </c>
      <c r="V15" s="2224" t="s">
        <v>32</v>
      </c>
      <c r="W15" s="2224" t="s">
        <v>33</v>
      </c>
      <c r="X15" s="2224" t="s">
        <v>34</v>
      </c>
      <c r="Y15" s="2223" t="s">
        <v>35</v>
      </c>
      <c r="Z15" s="2225" t="s">
        <v>298</v>
      </c>
      <c r="AA15" s="2223" t="s">
        <v>36</v>
      </c>
      <c r="AB15" s="3263" t="s">
        <v>1523</v>
      </c>
      <c r="AC15" s="3263" t="s">
        <v>299</v>
      </c>
      <c r="AD15" s="3263" t="s">
        <v>1490</v>
      </c>
      <c r="AE15" s="3263" t="s">
        <v>1491</v>
      </c>
      <c r="AF15" s="3263" t="s">
        <v>178</v>
      </c>
      <c r="AG15" s="3263" t="s">
        <v>1492</v>
      </c>
      <c r="AH15" s="3263" t="s">
        <v>179</v>
      </c>
      <c r="AI15" s="3263" t="s">
        <v>180</v>
      </c>
      <c r="AJ15" s="3263" t="s">
        <v>181</v>
      </c>
      <c r="AK15" s="3263" t="s">
        <v>182</v>
      </c>
    </row>
    <row r="16" spans="1:37" ht="99" customHeight="1" thickBot="1">
      <c r="A16" s="2226">
        <v>1</v>
      </c>
      <c r="B16" s="2226" t="s">
        <v>371</v>
      </c>
      <c r="C16" s="2227" t="s">
        <v>488</v>
      </c>
      <c r="D16" s="2228" t="s">
        <v>1363</v>
      </c>
      <c r="E16" s="2229" t="s">
        <v>1364</v>
      </c>
      <c r="F16" s="2230">
        <v>1</v>
      </c>
      <c r="G16" s="2230" t="s">
        <v>1365</v>
      </c>
      <c r="H16" s="2231" t="s">
        <v>1366</v>
      </c>
      <c r="I16" s="2232">
        <v>1</v>
      </c>
      <c r="J16" s="2231" t="s">
        <v>1367</v>
      </c>
      <c r="K16" s="2233">
        <v>42370</v>
      </c>
      <c r="L16" s="2233">
        <v>42551</v>
      </c>
      <c r="M16" s="2234"/>
      <c r="N16" s="2234"/>
      <c r="O16" s="2235">
        <v>0.5</v>
      </c>
      <c r="P16" s="2234"/>
      <c r="Q16" s="2234"/>
      <c r="R16" s="2235">
        <v>0.5</v>
      </c>
      <c r="S16" s="2234"/>
      <c r="T16" s="2234"/>
      <c r="U16" s="2236"/>
      <c r="V16" s="2236"/>
      <c r="W16" s="2236"/>
      <c r="X16" s="2237"/>
      <c r="Y16" s="2238">
        <f>SUM(M16:X16)</f>
        <v>1</v>
      </c>
      <c r="Z16" s="2239">
        <v>0</v>
      </c>
      <c r="AA16" s="3018"/>
      <c r="AB16" s="3262">
        <f>SUM(M16:R16)</f>
        <v>1</v>
      </c>
      <c r="AC16" s="3265">
        <f>IF(AB16=0,0%,100%)</f>
        <v>1</v>
      </c>
      <c r="AD16" s="3257">
        <v>0.5</v>
      </c>
      <c r="AE16" s="3258">
        <f>AD16/AB16</f>
        <v>0.5</v>
      </c>
      <c r="AF16" s="3259"/>
      <c r="AG16" s="3258">
        <f>AD16/Y16</f>
        <v>0.5</v>
      </c>
      <c r="AH16" s="3259"/>
      <c r="AI16" s="3259"/>
      <c r="AJ16" s="3260" t="s">
        <v>1899</v>
      </c>
      <c r="AK16" s="3261"/>
    </row>
    <row r="17" spans="1:37" ht="15.75" thickBot="1">
      <c r="A17" t="s">
        <v>38</v>
      </c>
      <c r="E17" s="2240"/>
      <c r="F17" s="2240"/>
      <c r="G17" s="2240"/>
      <c r="H17" s="2240"/>
      <c r="I17" s="2241">
        <f>SUM(I8:I16)</f>
        <v>1</v>
      </c>
      <c r="J17" s="2240"/>
      <c r="K17" s="2240"/>
      <c r="L17" s="2240"/>
      <c r="M17" s="2240"/>
      <c r="N17" s="2240"/>
      <c r="O17" s="2240"/>
      <c r="P17" s="2240"/>
      <c r="Q17" s="2240"/>
      <c r="R17" s="2240"/>
      <c r="S17" s="2240"/>
      <c r="T17" s="2240"/>
      <c r="U17" s="2240"/>
      <c r="V17" s="2240"/>
      <c r="W17" s="2240"/>
      <c r="X17" s="2240"/>
      <c r="Y17" s="2240"/>
      <c r="Z17" s="2242">
        <f>SUM(Z8:Z16)</f>
        <v>0</v>
      </c>
      <c r="AA17" s="2243"/>
      <c r="AB17" s="3019"/>
      <c r="AC17" s="3020">
        <v>1</v>
      </c>
      <c r="AD17" s="3021"/>
      <c r="AE17" s="3020">
        <f>AVERAGE(AE16)</f>
        <v>0.5</v>
      </c>
      <c r="AF17" s="3021"/>
      <c r="AG17" s="3020">
        <f>AVERAGE(AG16)</f>
        <v>0.5</v>
      </c>
      <c r="AH17" s="3021"/>
      <c r="AI17" s="3021"/>
      <c r="AJ17" s="3021"/>
      <c r="AK17" s="3022"/>
    </row>
    <row r="18" spans="1:37" ht="15.75" thickBot="1">
      <c r="A18" t="s">
        <v>39</v>
      </c>
      <c r="E18" s="2244"/>
      <c r="F18" s="2245"/>
      <c r="G18" s="2245"/>
      <c r="H18" s="2245"/>
      <c r="I18" s="2245"/>
      <c r="J18" s="2245"/>
      <c r="K18" s="2245"/>
      <c r="L18" s="2245"/>
      <c r="M18" s="2245"/>
      <c r="N18" s="2245"/>
      <c r="O18" s="2245"/>
      <c r="P18" s="2245"/>
      <c r="Q18" s="2245"/>
      <c r="R18" s="2245"/>
      <c r="S18" s="2245"/>
      <c r="T18" s="2245"/>
      <c r="U18" s="2245"/>
      <c r="V18" s="2245"/>
      <c r="W18" s="2245"/>
      <c r="X18" s="2245"/>
      <c r="Y18" s="2245"/>
      <c r="Z18" s="2246">
        <f>SUM(Z17)</f>
        <v>0</v>
      </c>
      <c r="AA18" s="2247"/>
      <c r="AB18" s="2537"/>
      <c r="AC18" s="2538">
        <v>1</v>
      </c>
      <c r="AD18" s="2539"/>
      <c r="AE18" s="2538">
        <f>AVERAGE(AE17)</f>
        <v>0.5</v>
      </c>
      <c r="AF18" s="2539"/>
      <c r="AG18" s="2538">
        <f>AVERAGE(AG17)</f>
        <v>0.5</v>
      </c>
      <c r="AH18" s="2539"/>
      <c r="AI18" s="2539"/>
      <c r="AJ18" s="2539"/>
      <c r="AK18" s="2540"/>
    </row>
    <row r="19" spans="1:37" ht="17.25" thickBot="1">
      <c r="A19" s="181"/>
      <c r="B19" s="69"/>
      <c r="C19" s="181"/>
      <c r="D19" s="181"/>
      <c r="E19" s="181"/>
      <c r="F19" s="70"/>
      <c r="G19" s="181"/>
      <c r="H19" s="181"/>
      <c r="I19" s="1151"/>
      <c r="J19" s="181"/>
      <c r="K19" s="71"/>
      <c r="L19" s="71"/>
      <c r="M19" s="181"/>
      <c r="N19" s="181"/>
      <c r="O19" s="181"/>
      <c r="P19" s="181"/>
      <c r="Q19" s="181"/>
      <c r="R19" s="181"/>
      <c r="S19" s="181"/>
      <c r="T19" s="181"/>
      <c r="U19" s="181"/>
      <c r="V19" s="181"/>
      <c r="W19" s="181"/>
      <c r="X19" s="181"/>
      <c r="Y19" s="72"/>
      <c r="Z19" s="1152"/>
      <c r="AA19" s="181"/>
      <c r="AB19" s="2220"/>
      <c r="AC19" s="2220"/>
      <c r="AD19" s="2220"/>
      <c r="AE19" s="2220"/>
      <c r="AF19" s="2220"/>
      <c r="AG19" s="2220"/>
      <c r="AH19" s="2220"/>
      <c r="AI19" s="2220"/>
      <c r="AJ19" s="2220"/>
      <c r="AK19" s="2220"/>
    </row>
    <row r="20" spans="1:28" ht="17.25" thickBot="1">
      <c r="A20" t="s">
        <v>9</v>
      </c>
      <c r="E20" t="s">
        <v>297</v>
      </c>
      <c r="AB20" t="s">
        <v>297</v>
      </c>
    </row>
    <row r="21" spans="1:37" ht="17.25" thickBot="1">
      <c r="A21" s="181"/>
      <c r="B21" s="69"/>
      <c r="C21" s="181"/>
      <c r="D21" s="181"/>
      <c r="E21" s="181"/>
      <c r="F21" s="70"/>
      <c r="G21" s="181"/>
      <c r="H21" s="181"/>
      <c r="I21" s="1151"/>
      <c r="J21" s="181"/>
      <c r="K21" s="71"/>
      <c r="L21" s="71"/>
      <c r="M21" s="181"/>
      <c r="N21" s="181"/>
      <c r="O21" s="181"/>
      <c r="P21" s="181"/>
      <c r="Q21" s="181"/>
      <c r="R21" s="181"/>
      <c r="S21" s="181"/>
      <c r="T21" s="181"/>
      <c r="U21" s="181"/>
      <c r="V21" s="181"/>
      <c r="W21" s="181"/>
      <c r="X21" s="181"/>
      <c r="Y21" s="72"/>
      <c r="Z21" s="1152"/>
      <c r="AA21" s="181"/>
      <c r="AB21" s="2220"/>
      <c r="AC21" s="2220"/>
      <c r="AD21" s="2220"/>
      <c r="AE21" s="2220"/>
      <c r="AF21" s="2220"/>
      <c r="AG21" s="2220"/>
      <c r="AH21" s="2220"/>
      <c r="AI21" s="2220"/>
      <c r="AJ21" s="2220"/>
      <c r="AK21" s="2220"/>
    </row>
    <row r="22" spans="1:37" ht="51.75" thickBot="1">
      <c r="A22" s="2248" t="s">
        <v>11</v>
      </c>
      <c r="B22" s="2249" t="s">
        <v>12</v>
      </c>
      <c r="C22" s="2248" t="s">
        <v>13</v>
      </c>
      <c r="D22" s="2250" t="s">
        <v>14</v>
      </c>
      <c r="E22" s="2248" t="s">
        <v>15</v>
      </c>
      <c r="F22" s="2251" t="s">
        <v>16</v>
      </c>
      <c r="G22" s="2248" t="s">
        <v>17</v>
      </c>
      <c r="H22" s="2248" t="s">
        <v>18</v>
      </c>
      <c r="I22" s="2252" t="s">
        <v>19</v>
      </c>
      <c r="J22" s="2248" t="s">
        <v>20</v>
      </c>
      <c r="K22" s="2248" t="s">
        <v>21</v>
      </c>
      <c r="L22" s="2248" t="s">
        <v>22</v>
      </c>
      <c r="M22" s="2253" t="s">
        <v>23</v>
      </c>
      <c r="N22" s="2253" t="s">
        <v>24</v>
      </c>
      <c r="O22" s="2253" t="s">
        <v>25</v>
      </c>
      <c r="P22" s="2253" t="s">
        <v>26</v>
      </c>
      <c r="Q22" s="2253" t="s">
        <v>27</v>
      </c>
      <c r="R22" s="2253" t="s">
        <v>28</v>
      </c>
      <c r="S22" s="2253" t="s">
        <v>29</v>
      </c>
      <c r="T22" s="2253" t="s">
        <v>30</v>
      </c>
      <c r="U22" s="2253" t="s">
        <v>31</v>
      </c>
      <c r="V22" s="2253" t="s">
        <v>32</v>
      </c>
      <c r="W22" s="2253" t="s">
        <v>33</v>
      </c>
      <c r="X22" s="2253" t="s">
        <v>34</v>
      </c>
      <c r="Y22" s="2254" t="s">
        <v>35</v>
      </c>
      <c r="Z22" s="2248" t="s">
        <v>298</v>
      </c>
      <c r="AA22" s="2248" t="s">
        <v>36</v>
      </c>
      <c r="AB22" s="3263" t="s">
        <v>1523</v>
      </c>
      <c r="AC22" s="3263" t="s">
        <v>299</v>
      </c>
      <c r="AD22" s="3263" t="s">
        <v>1490</v>
      </c>
      <c r="AE22" s="3263" t="s">
        <v>1491</v>
      </c>
      <c r="AF22" s="3263" t="s">
        <v>178</v>
      </c>
      <c r="AG22" s="3263" t="s">
        <v>1492</v>
      </c>
      <c r="AH22" s="3263" t="s">
        <v>179</v>
      </c>
      <c r="AI22" s="3263" t="s">
        <v>180</v>
      </c>
      <c r="AJ22" s="3263" t="s">
        <v>181</v>
      </c>
      <c r="AK22" s="3263" t="s">
        <v>182</v>
      </c>
    </row>
    <row r="23" spans="1:37" ht="51.75" thickBot="1">
      <c r="A23">
        <v>1</v>
      </c>
      <c r="B23" t="s">
        <v>1368</v>
      </c>
      <c r="C23" s="2255" t="s">
        <v>1369</v>
      </c>
      <c r="D23" s="2256" t="s">
        <v>1370</v>
      </c>
      <c r="E23" s="2229" t="s">
        <v>1371</v>
      </c>
      <c r="F23" s="2257">
        <v>1</v>
      </c>
      <c r="G23" s="2231" t="s">
        <v>1372</v>
      </c>
      <c r="H23" s="2231" t="s">
        <v>1366</v>
      </c>
      <c r="I23" s="2258">
        <v>0.2</v>
      </c>
      <c r="J23" s="2231" t="s">
        <v>1373</v>
      </c>
      <c r="K23" s="2259">
        <v>42370</v>
      </c>
      <c r="L23" s="2259">
        <v>42735</v>
      </c>
      <c r="M23" s="3470">
        <v>1</v>
      </c>
      <c r="N23" s="3470"/>
      <c r="O23" s="3470">
        <v>1</v>
      </c>
      <c r="P23" s="3470"/>
      <c r="Q23" s="3470">
        <v>1</v>
      </c>
      <c r="R23" s="3470"/>
      <c r="S23" s="3470">
        <v>1</v>
      </c>
      <c r="T23" s="3470"/>
      <c r="U23" s="3470">
        <v>1</v>
      </c>
      <c r="V23" s="3470"/>
      <c r="W23" s="3470">
        <v>1</v>
      </c>
      <c r="X23" s="3470"/>
      <c r="Y23" s="2231">
        <f>SUM(M23:X23)</f>
        <v>6</v>
      </c>
      <c r="Z23" s="2239">
        <v>0</v>
      </c>
      <c r="AA23" s="3018"/>
      <c r="AB23" s="3267">
        <v>1</v>
      </c>
      <c r="AC23" s="3266">
        <f>IF(AB23=0,0%,100%)</f>
        <v>1</v>
      </c>
      <c r="AD23" s="3229">
        <v>1</v>
      </c>
      <c r="AE23" s="3024">
        <v>1</v>
      </c>
      <c r="AF23" s="3023"/>
      <c r="AG23" s="3024">
        <f>3/6</f>
        <v>0.5</v>
      </c>
      <c r="AH23" s="3023"/>
      <c r="AI23" s="3023"/>
      <c r="AJ23" s="3023" t="s">
        <v>1900</v>
      </c>
      <c r="AK23" s="3023"/>
    </row>
    <row r="24" spans="1:37" ht="79.5" thickBot="1">
      <c r="A24" s="3945"/>
      <c r="B24" s="3945"/>
      <c r="C24" s="2255" t="s">
        <v>1374</v>
      </c>
      <c r="D24" s="2260" t="s">
        <v>1375</v>
      </c>
      <c r="E24" s="2261">
        <v>0</v>
      </c>
      <c r="F24" s="2262">
        <v>1</v>
      </c>
      <c r="G24" s="2263" t="s">
        <v>1376</v>
      </c>
      <c r="H24" s="2231" t="s">
        <v>1366</v>
      </c>
      <c r="I24" s="2258">
        <v>0.2</v>
      </c>
      <c r="J24" s="2231" t="s">
        <v>1373</v>
      </c>
      <c r="K24" s="2264">
        <v>42370</v>
      </c>
      <c r="L24" s="2264">
        <v>42735</v>
      </c>
      <c r="M24" s="3470">
        <v>1</v>
      </c>
      <c r="N24" s="3470"/>
      <c r="O24" s="3470">
        <v>1</v>
      </c>
      <c r="P24" s="3470"/>
      <c r="Q24" s="3470">
        <v>1</v>
      </c>
      <c r="R24" s="3470"/>
      <c r="S24" s="3470">
        <v>1</v>
      </c>
      <c r="T24" s="3470"/>
      <c r="U24" s="3470">
        <v>1</v>
      </c>
      <c r="V24" s="3470"/>
      <c r="W24" s="3470">
        <v>1</v>
      </c>
      <c r="X24" s="3470"/>
      <c r="Y24" s="2231">
        <f>SUM(M24:X24)</f>
        <v>6</v>
      </c>
      <c r="Z24" s="2239">
        <v>0</v>
      </c>
      <c r="AA24" s="3025"/>
      <c r="AB24" s="3267">
        <v>1</v>
      </c>
      <c r="AC24" s="3266">
        <f>IF(AB24=0,0%,100%)</f>
        <v>1</v>
      </c>
      <c r="AD24" s="3229">
        <v>1</v>
      </c>
      <c r="AE24" s="3024">
        <v>1</v>
      </c>
      <c r="AF24" s="3023"/>
      <c r="AG24" s="3024">
        <f>3/6</f>
        <v>0.5</v>
      </c>
      <c r="AH24" s="3023"/>
      <c r="AI24" s="3023"/>
      <c r="AJ24" s="3023" t="s">
        <v>1901</v>
      </c>
      <c r="AK24" s="3023"/>
    </row>
    <row r="25" spans="1:37" ht="174" customHeight="1" thickBot="1">
      <c r="A25" s="3945"/>
      <c r="B25" s="3945"/>
      <c r="C25" s="2255" t="s">
        <v>1377</v>
      </c>
      <c r="D25" s="2265" t="s">
        <v>1378</v>
      </c>
      <c r="E25" s="2266" t="s">
        <v>1379</v>
      </c>
      <c r="F25" s="2267">
        <v>2</v>
      </c>
      <c r="G25" s="2267"/>
      <c r="H25" s="2231" t="s">
        <v>1366</v>
      </c>
      <c r="I25" s="2258">
        <v>0.2</v>
      </c>
      <c r="J25" s="2231" t="s">
        <v>1380</v>
      </c>
      <c r="K25" s="2264">
        <v>42370</v>
      </c>
      <c r="L25" s="2264">
        <v>42735</v>
      </c>
      <c r="M25" s="2268"/>
      <c r="N25" s="2268"/>
      <c r="O25" s="2268"/>
      <c r="P25" s="2268"/>
      <c r="Q25" s="2268"/>
      <c r="R25" s="2268">
        <v>1</v>
      </c>
      <c r="S25" s="2268"/>
      <c r="T25" s="2268"/>
      <c r="U25" s="2269"/>
      <c r="V25" s="2269"/>
      <c r="W25" s="2269"/>
      <c r="X25" s="2269">
        <v>1</v>
      </c>
      <c r="Y25" s="2231">
        <f>SUM(M25:X25)</f>
        <v>2</v>
      </c>
      <c r="Z25" s="2239">
        <v>0</v>
      </c>
      <c r="AA25" s="3025"/>
      <c r="AB25" s="3264">
        <f>SUM(M25:R25)</f>
        <v>1</v>
      </c>
      <c r="AC25" s="3266">
        <f>IF(AB25=0,0%,100%)</f>
        <v>1</v>
      </c>
      <c r="AD25" s="3023">
        <f>SUM(M25:N25)</f>
        <v>0</v>
      </c>
      <c r="AE25" s="3024">
        <f>IF(AD25=0,0%,100%)</f>
        <v>0</v>
      </c>
      <c r="AF25" s="3023"/>
      <c r="AG25" s="3024">
        <f>AD25/Y25</f>
        <v>0</v>
      </c>
      <c r="AH25" s="3023"/>
      <c r="AI25" s="3023"/>
      <c r="AJ25" s="3023" t="s">
        <v>1902</v>
      </c>
      <c r="AK25" s="3023" t="s">
        <v>1903</v>
      </c>
    </row>
    <row r="26" spans="1:37" ht="39" thickBot="1">
      <c r="A26" s="3945"/>
      <c r="B26" s="3945"/>
      <c r="C26" t="s">
        <v>1381</v>
      </c>
      <c r="D26" s="2270" t="s">
        <v>1382</v>
      </c>
      <c r="E26" s="2271" t="s">
        <v>1383</v>
      </c>
      <c r="F26" s="2272">
        <v>1</v>
      </c>
      <c r="G26" s="2273" t="s">
        <v>1384</v>
      </c>
      <c r="H26" s="2231" t="s">
        <v>1366</v>
      </c>
      <c r="I26" s="2274">
        <v>0.2</v>
      </c>
      <c r="J26" s="2275" t="s">
        <v>1385</v>
      </c>
      <c r="K26" s="2276">
        <v>42370</v>
      </c>
      <c r="L26" s="2276">
        <v>42735</v>
      </c>
      <c r="M26" s="3470">
        <v>1</v>
      </c>
      <c r="N26" s="3470"/>
      <c r="O26" s="3470">
        <v>1</v>
      </c>
      <c r="P26" s="3470"/>
      <c r="Q26" s="3470">
        <v>1</v>
      </c>
      <c r="R26" s="3470"/>
      <c r="S26" s="3470">
        <v>1</v>
      </c>
      <c r="T26" s="3470"/>
      <c r="U26" s="3470">
        <v>1</v>
      </c>
      <c r="V26" s="3470"/>
      <c r="W26" s="3470">
        <v>1</v>
      </c>
      <c r="X26" s="3470"/>
      <c r="Y26" s="2275">
        <f>SUM(M26:X26)</f>
        <v>6</v>
      </c>
      <c r="Z26" s="2277">
        <v>0</v>
      </c>
      <c r="AA26" s="3026"/>
      <c r="AB26" s="3267">
        <v>1</v>
      </c>
      <c r="AC26" s="3266">
        <f>IF(AB26=0,0%,100%)</f>
        <v>1</v>
      </c>
      <c r="AD26" s="3229">
        <v>1</v>
      </c>
      <c r="AE26" s="3024">
        <f>IF(AD26=0,0%,100%)</f>
        <v>1</v>
      </c>
      <c r="AF26" s="3023"/>
      <c r="AG26" s="3024">
        <f>3/6</f>
        <v>0.5</v>
      </c>
      <c r="AH26" s="3023"/>
      <c r="AI26" s="3023"/>
      <c r="AJ26" s="3023" t="s">
        <v>1904</v>
      </c>
      <c r="AK26" s="3023"/>
    </row>
    <row r="27" spans="4:37" ht="51.75" thickBot="1">
      <c r="D27" s="2278" t="s">
        <v>1386</v>
      </c>
      <c r="E27" s="2279" t="s">
        <v>1387</v>
      </c>
      <c r="F27" s="2280">
        <v>1</v>
      </c>
      <c r="G27" s="2281" t="s">
        <v>1388</v>
      </c>
      <c r="H27" s="2231" t="s">
        <v>1366</v>
      </c>
      <c r="I27" s="2282">
        <v>0.2</v>
      </c>
      <c r="J27" s="2283" t="s">
        <v>1389</v>
      </c>
      <c r="K27" s="2284">
        <v>42370</v>
      </c>
      <c r="L27" s="2284">
        <v>42735</v>
      </c>
      <c r="M27" s="3470">
        <v>1</v>
      </c>
      <c r="N27" s="3470"/>
      <c r="O27" s="3470">
        <v>1</v>
      </c>
      <c r="P27" s="3470"/>
      <c r="Q27" s="3470">
        <v>1</v>
      </c>
      <c r="R27" s="3470"/>
      <c r="S27" s="3470">
        <v>1</v>
      </c>
      <c r="T27" s="3470"/>
      <c r="U27" s="3470">
        <v>1</v>
      </c>
      <c r="V27" s="3470"/>
      <c r="W27" s="3470">
        <v>1</v>
      </c>
      <c r="X27" s="3470"/>
      <c r="Y27" s="2283">
        <f>SUM(M27:X27)</f>
        <v>6</v>
      </c>
      <c r="Z27" s="2285">
        <v>0</v>
      </c>
      <c r="AA27" s="3027"/>
      <c r="AB27" s="3267">
        <v>1</v>
      </c>
      <c r="AC27" s="3266">
        <f>IF(AB27=0,0%,100%)</f>
        <v>1</v>
      </c>
      <c r="AD27" s="3229">
        <v>1</v>
      </c>
      <c r="AE27" s="3024">
        <f>IF(AD27=0,0%,100%)</f>
        <v>1</v>
      </c>
      <c r="AF27" s="3023"/>
      <c r="AG27" s="3024">
        <f>3/6</f>
        <v>0.5</v>
      </c>
      <c r="AH27" s="3023"/>
      <c r="AI27" s="3023"/>
      <c r="AJ27" s="3023" t="s">
        <v>1905</v>
      </c>
      <c r="AK27" s="3023"/>
    </row>
    <row r="28" spans="1:37" ht="17.25" thickBot="1">
      <c r="A28" t="s">
        <v>38</v>
      </c>
      <c r="E28" s="2286"/>
      <c r="F28" s="2240"/>
      <c r="G28" s="2240"/>
      <c r="H28" s="2240"/>
      <c r="I28" s="2287"/>
      <c r="J28" s="2240"/>
      <c r="K28" s="2240"/>
      <c r="L28" s="2240"/>
      <c r="M28" s="2240"/>
      <c r="N28" s="2240"/>
      <c r="O28" s="2240"/>
      <c r="P28" s="2240"/>
      <c r="Q28" s="2240"/>
      <c r="R28" s="2240"/>
      <c r="S28" s="2240"/>
      <c r="T28" s="2240"/>
      <c r="U28" s="2240"/>
      <c r="V28" s="2240"/>
      <c r="W28" s="2240"/>
      <c r="X28" s="2240"/>
      <c r="Y28" s="2288"/>
      <c r="Z28" s="2289">
        <f>SUM(Z23:Z27)</f>
        <v>0</v>
      </c>
      <c r="AA28" s="2530"/>
      <c r="AB28" s="3065"/>
      <c r="AC28" s="3066">
        <v>1</v>
      </c>
      <c r="AD28" s="3065"/>
      <c r="AE28" s="3068">
        <f>AVERAGE(AE23:AE27)</f>
        <v>0.8</v>
      </c>
      <c r="AF28" s="3065"/>
      <c r="AG28" s="3066">
        <f>AVERAGE(AG23:AG27)</f>
        <v>0.4</v>
      </c>
      <c r="AH28" s="3065"/>
      <c r="AI28" s="3065"/>
      <c r="AJ28" s="3067"/>
      <c r="AK28" s="3067"/>
    </row>
    <row r="29" spans="1:37" ht="110.25" customHeight="1">
      <c r="A29">
        <v>2</v>
      </c>
      <c r="B29" t="s">
        <v>305</v>
      </c>
      <c r="C29" t="s">
        <v>306</v>
      </c>
      <c r="D29" s="2290" t="s">
        <v>359</v>
      </c>
      <c r="E29" s="2291" t="s">
        <v>1390</v>
      </c>
      <c r="F29" s="2292">
        <v>2</v>
      </c>
      <c r="G29" s="2292" t="s">
        <v>1391</v>
      </c>
      <c r="H29" s="2292" t="s">
        <v>1366</v>
      </c>
      <c r="I29" s="2293">
        <v>0.17</v>
      </c>
      <c r="J29" s="2292" t="s">
        <v>1392</v>
      </c>
      <c r="K29" s="2276">
        <v>42370</v>
      </c>
      <c r="L29" s="2276">
        <v>42735</v>
      </c>
      <c r="M29" s="2294"/>
      <c r="N29" s="2294"/>
      <c r="O29" s="2294"/>
      <c r="P29" s="2294"/>
      <c r="Q29" s="2294">
        <v>1</v>
      </c>
      <c r="R29" s="2294"/>
      <c r="S29" s="2294"/>
      <c r="T29" s="2294"/>
      <c r="U29" s="2294"/>
      <c r="V29" s="2294"/>
      <c r="W29" s="2294">
        <v>1</v>
      </c>
      <c r="X29" s="2294"/>
      <c r="Y29" s="2275">
        <f>SUM(M29:X29)</f>
        <v>2</v>
      </c>
      <c r="Z29" s="2277">
        <v>0</v>
      </c>
      <c r="AA29" s="3026"/>
      <c r="AB29" s="3264">
        <f>SUM(M29:R29)</f>
        <v>1</v>
      </c>
      <c r="AC29" s="3266">
        <f>IF(AB29=0,0%,100%)</f>
        <v>1</v>
      </c>
      <c r="AD29" s="3023">
        <v>1</v>
      </c>
      <c r="AE29" s="3024">
        <f>AD29/AB29</f>
        <v>1</v>
      </c>
      <c r="AF29" s="3023"/>
      <c r="AG29" s="3024">
        <f>AD29/Y29</f>
        <v>0.5</v>
      </c>
      <c r="AH29" s="3023"/>
      <c r="AI29" s="3023"/>
      <c r="AJ29" s="3023" t="s">
        <v>1906</v>
      </c>
      <c r="AK29" s="3023"/>
    </row>
    <row r="30" spans="4:37" ht="39" thickBot="1">
      <c r="D30" s="2295" t="s">
        <v>307</v>
      </c>
      <c r="E30" s="2296" t="s">
        <v>58</v>
      </c>
      <c r="F30" s="2283">
        <v>4</v>
      </c>
      <c r="G30" s="2297" t="s">
        <v>1393</v>
      </c>
      <c r="H30" s="2297" t="s">
        <v>1366</v>
      </c>
      <c r="I30" s="2298">
        <v>0.17</v>
      </c>
      <c r="J30" s="2297" t="s">
        <v>1394</v>
      </c>
      <c r="K30" s="2284">
        <v>42370</v>
      </c>
      <c r="L30" s="2284">
        <v>42735</v>
      </c>
      <c r="M30" s="3470">
        <v>1</v>
      </c>
      <c r="N30" s="3470"/>
      <c r="O30" s="3470">
        <v>1</v>
      </c>
      <c r="P30" s="3470"/>
      <c r="Q30" s="3470">
        <v>1</v>
      </c>
      <c r="R30" s="3470"/>
      <c r="S30" s="3470">
        <v>1</v>
      </c>
      <c r="T30" s="3470"/>
      <c r="U30" s="3470">
        <v>1</v>
      </c>
      <c r="V30" s="3470"/>
      <c r="W30" s="3470">
        <v>1</v>
      </c>
      <c r="X30" s="3470"/>
      <c r="Y30" s="3281">
        <v>1</v>
      </c>
      <c r="Z30" s="2285">
        <v>0</v>
      </c>
      <c r="AA30" s="3027"/>
      <c r="AB30" s="3267">
        <v>1</v>
      </c>
      <c r="AC30" s="3266">
        <f aca="true" t="shared" si="0" ref="AC30:AC36">IF(AB30=0,0%,100%)</f>
        <v>1</v>
      </c>
      <c r="AD30" s="3229">
        <v>1</v>
      </c>
      <c r="AE30" s="3024">
        <f>IF(AD30=0,0%,100%)</f>
        <v>1</v>
      </c>
      <c r="AF30" s="3023"/>
      <c r="AG30" s="3024">
        <f>3/6</f>
        <v>0.5</v>
      </c>
      <c r="AH30" s="3023"/>
      <c r="AI30" s="3023"/>
      <c r="AJ30" s="3023" t="s">
        <v>1907</v>
      </c>
      <c r="AK30" s="3023"/>
    </row>
    <row r="31" spans="3:37" ht="57" customHeight="1">
      <c r="C31" t="s">
        <v>308</v>
      </c>
      <c r="D31" s="2290" t="s">
        <v>309</v>
      </c>
      <c r="E31" s="2291" t="s">
        <v>361</v>
      </c>
      <c r="F31" s="2300">
        <v>12</v>
      </c>
      <c r="G31" s="2292" t="s">
        <v>1395</v>
      </c>
      <c r="H31" s="2292" t="s">
        <v>1366</v>
      </c>
      <c r="I31" s="2293">
        <v>0.17</v>
      </c>
      <c r="J31" s="2292" t="s">
        <v>311</v>
      </c>
      <c r="K31" s="2276">
        <v>42370</v>
      </c>
      <c r="L31" s="2276">
        <v>42735</v>
      </c>
      <c r="M31" s="2294">
        <v>1</v>
      </c>
      <c r="N31" s="2294">
        <v>1</v>
      </c>
      <c r="O31" s="2294">
        <v>1</v>
      </c>
      <c r="P31" s="2294">
        <v>1</v>
      </c>
      <c r="Q31" s="2294">
        <v>1</v>
      </c>
      <c r="R31" s="2294">
        <v>1</v>
      </c>
      <c r="S31" s="2294">
        <v>1</v>
      </c>
      <c r="T31" s="2294">
        <v>1</v>
      </c>
      <c r="U31" s="2294">
        <v>1</v>
      </c>
      <c r="V31" s="2294">
        <v>1</v>
      </c>
      <c r="W31" s="2294">
        <v>1</v>
      </c>
      <c r="X31" s="2294">
        <v>1</v>
      </c>
      <c r="Y31" s="2275">
        <v>12</v>
      </c>
      <c r="Z31" s="2277">
        <v>0</v>
      </c>
      <c r="AA31" s="3026"/>
      <c r="AB31" s="3264">
        <f>SUM(M31:R31)</f>
        <v>6</v>
      </c>
      <c r="AC31" s="3266">
        <f t="shared" si="0"/>
        <v>1</v>
      </c>
      <c r="AD31" s="3023">
        <v>6</v>
      </c>
      <c r="AE31" s="3024">
        <f>IF(AD31=0,0%,100%)</f>
        <v>1</v>
      </c>
      <c r="AF31" s="3023"/>
      <c r="AG31" s="3024">
        <f>AD31/Y31</f>
        <v>0.5</v>
      </c>
      <c r="AH31" s="3023"/>
      <c r="AI31" s="3023"/>
      <c r="AJ31" s="3023" t="s">
        <v>1908</v>
      </c>
      <c r="AK31" s="3023"/>
    </row>
    <row r="32" spans="3:37" ht="46.5" customHeight="1">
      <c r="C32" s="3947"/>
      <c r="D32" s="2301" t="s">
        <v>312</v>
      </c>
      <c r="E32" s="2302" t="s">
        <v>361</v>
      </c>
      <c r="F32" s="2303">
        <v>12</v>
      </c>
      <c r="G32" s="2304" t="s">
        <v>1396</v>
      </c>
      <c r="H32" s="2305" t="s">
        <v>1366</v>
      </c>
      <c r="I32" s="2306">
        <v>0.17</v>
      </c>
      <c r="J32" s="2305" t="s">
        <v>311</v>
      </c>
      <c r="K32" s="2307">
        <v>42370</v>
      </c>
      <c r="L32" s="2307">
        <v>42735</v>
      </c>
      <c r="M32" s="2308">
        <v>1</v>
      </c>
      <c r="N32" s="2308">
        <v>1</v>
      </c>
      <c r="O32" s="2308">
        <v>1</v>
      </c>
      <c r="P32" s="2308">
        <v>1</v>
      </c>
      <c r="Q32" s="2308">
        <v>1</v>
      </c>
      <c r="R32" s="2308">
        <v>1</v>
      </c>
      <c r="S32" s="2308">
        <v>1</v>
      </c>
      <c r="T32" s="2308">
        <v>1</v>
      </c>
      <c r="U32" s="2308">
        <v>1</v>
      </c>
      <c r="V32" s="2308">
        <v>1</v>
      </c>
      <c r="W32" s="2308">
        <v>1</v>
      </c>
      <c r="X32" s="2308">
        <v>1</v>
      </c>
      <c r="Y32" s="2304">
        <f>SUM(M32:X32)</f>
        <v>12</v>
      </c>
      <c r="Z32" s="2309">
        <v>0</v>
      </c>
      <c r="AA32" s="3028"/>
      <c r="AB32" s="3264">
        <f>SUM(M32:R32)</f>
        <v>6</v>
      </c>
      <c r="AC32" s="3266">
        <f t="shared" si="0"/>
        <v>1</v>
      </c>
      <c r="AD32" s="3023">
        <v>6</v>
      </c>
      <c r="AE32" s="3024">
        <f>IF(AD32=0,0%,100%)</f>
        <v>1</v>
      </c>
      <c r="AF32" s="3023"/>
      <c r="AG32" s="3024">
        <f>AD32/Y32</f>
        <v>0.5</v>
      </c>
      <c r="AH32" s="3023"/>
      <c r="AI32" s="3023"/>
      <c r="AJ32" s="3023" t="s">
        <v>1909</v>
      </c>
      <c r="AK32" s="3023"/>
    </row>
    <row r="33" spans="3:37" ht="104.25" customHeight="1" thickBot="1">
      <c r="C33" s="3947"/>
      <c r="D33" s="2301" t="s">
        <v>631</v>
      </c>
      <c r="E33" s="2302" t="s">
        <v>61</v>
      </c>
      <c r="F33" s="2310">
        <v>1</v>
      </c>
      <c r="G33" s="2311" t="s">
        <v>1397</v>
      </c>
      <c r="H33" s="2305" t="s">
        <v>1366</v>
      </c>
      <c r="I33" s="2306">
        <v>0.17</v>
      </c>
      <c r="J33" s="2305" t="s">
        <v>64</v>
      </c>
      <c r="K33" s="2307">
        <v>42370</v>
      </c>
      <c r="L33" s="2307">
        <v>42735</v>
      </c>
      <c r="M33" s="2308"/>
      <c r="N33" s="2308"/>
      <c r="O33" s="2308">
        <v>1</v>
      </c>
      <c r="P33" s="2308"/>
      <c r="Q33" s="2308"/>
      <c r="R33" s="2308">
        <v>1</v>
      </c>
      <c r="S33" s="2308"/>
      <c r="T33" s="2308"/>
      <c r="U33" s="2308">
        <v>1</v>
      </c>
      <c r="V33" s="2308"/>
      <c r="W33" s="2308"/>
      <c r="X33" s="2308">
        <v>1</v>
      </c>
      <c r="Y33" s="2304">
        <f>SUM(M33:X33)</f>
        <v>4</v>
      </c>
      <c r="Z33" s="2309">
        <v>0</v>
      </c>
      <c r="AA33" s="3028"/>
      <c r="AB33" s="3264">
        <f>SUM(M33:R33)</f>
        <v>2</v>
      </c>
      <c r="AC33" s="3266">
        <f t="shared" si="0"/>
        <v>1</v>
      </c>
      <c r="AD33" s="3023">
        <v>2</v>
      </c>
      <c r="AE33" s="3024">
        <f>IF(AD33=0,0%,100%)</f>
        <v>1</v>
      </c>
      <c r="AF33" s="3023"/>
      <c r="AG33" s="3024">
        <f>AD33/Y33</f>
        <v>0.5</v>
      </c>
      <c r="AH33" s="3023"/>
      <c r="AI33" s="3023"/>
      <c r="AJ33" s="3023" t="s">
        <v>1910</v>
      </c>
      <c r="AK33" s="3023" t="s">
        <v>1911</v>
      </c>
    </row>
    <row r="34" spans="4:37" ht="114.75" customHeight="1" thickBot="1">
      <c r="D34" s="2295" t="s">
        <v>1398</v>
      </c>
      <c r="E34" s="2296" t="s">
        <v>65</v>
      </c>
      <c r="F34" s="2297">
        <v>4</v>
      </c>
      <c r="G34" s="2283" t="s">
        <v>1399</v>
      </c>
      <c r="H34" s="2231" t="s">
        <v>1366</v>
      </c>
      <c r="I34" s="2298">
        <v>0.17</v>
      </c>
      <c r="J34" s="2297" t="s">
        <v>1400</v>
      </c>
      <c r="K34" s="2284">
        <v>42370</v>
      </c>
      <c r="L34" s="2284">
        <v>42735</v>
      </c>
      <c r="M34" s="2299"/>
      <c r="N34" s="2299"/>
      <c r="O34" s="2299">
        <v>1</v>
      </c>
      <c r="P34" s="2299">
        <v>1</v>
      </c>
      <c r="Q34" s="2299"/>
      <c r="R34" s="2299"/>
      <c r="S34" s="2299"/>
      <c r="T34" s="2299">
        <v>1</v>
      </c>
      <c r="U34" s="2299"/>
      <c r="V34" s="2299"/>
      <c r="W34" s="2299"/>
      <c r="X34" s="2299">
        <v>1</v>
      </c>
      <c r="Y34" s="2283">
        <f>SUM(M34:X34)</f>
        <v>4</v>
      </c>
      <c r="Z34" s="2285">
        <v>0</v>
      </c>
      <c r="AA34" s="3027"/>
      <c r="AB34" s="3264">
        <f>SUM(M34:R34)</f>
        <v>2</v>
      </c>
      <c r="AC34" s="3266">
        <f t="shared" si="0"/>
        <v>1</v>
      </c>
      <c r="AD34" s="3023">
        <v>2</v>
      </c>
      <c r="AE34" s="3024">
        <f>IF(AD34=0,0%,100%)</f>
        <v>1</v>
      </c>
      <c r="AF34" s="3023"/>
      <c r="AG34" s="3024">
        <f>AD34/Y34</f>
        <v>0.5</v>
      </c>
      <c r="AH34" s="3023"/>
      <c r="AI34" s="3023"/>
      <c r="AJ34" s="3023" t="s">
        <v>1912</v>
      </c>
      <c r="AK34" s="3023"/>
    </row>
    <row r="35" spans="1:37" ht="17.25" thickBot="1">
      <c r="A35" t="s">
        <v>38</v>
      </c>
      <c r="E35" s="2286"/>
      <c r="F35" s="2240"/>
      <c r="G35" s="2240"/>
      <c r="H35" s="2312"/>
      <c r="I35" s="2287"/>
      <c r="J35" s="2240"/>
      <c r="K35" s="2240"/>
      <c r="L35" s="2240"/>
      <c r="M35" s="2240"/>
      <c r="N35" s="2240"/>
      <c r="O35" s="2240"/>
      <c r="P35" s="2240"/>
      <c r="Q35" s="2240"/>
      <c r="R35" s="2240"/>
      <c r="S35" s="2240"/>
      <c r="T35" s="2240"/>
      <c r="U35" s="2240"/>
      <c r="V35" s="2240"/>
      <c r="W35" s="2240"/>
      <c r="X35" s="2240"/>
      <c r="Y35" s="2288">
        <f>SUM(Y29:Y34)</f>
        <v>35</v>
      </c>
      <c r="Z35" s="2313">
        <f>SUM(Z29:Z34)</f>
        <v>0</v>
      </c>
      <c r="AA35" s="2530"/>
      <c r="AB35" s="3065"/>
      <c r="AC35" s="3066">
        <v>1</v>
      </c>
      <c r="AD35" s="3065"/>
      <c r="AE35" s="3068">
        <f>AVERAGE(AE29:AE34)</f>
        <v>1</v>
      </c>
      <c r="AF35" s="3065"/>
      <c r="AG35" s="3068">
        <f>AVERAGE(AG29:AG34)</f>
        <v>0.5</v>
      </c>
      <c r="AH35" s="3065"/>
      <c r="AI35" s="3065"/>
      <c r="AJ35" s="3067"/>
      <c r="AK35" s="3067"/>
    </row>
    <row r="36" spans="1:37" ht="32.25" thickBot="1">
      <c r="A36" s="2314">
        <v>3</v>
      </c>
      <c r="B36" s="2314" t="s">
        <v>301</v>
      </c>
      <c r="C36" s="2255" t="s">
        <v>302</v>
      </c>
      <c r="D36" s="2265" t="s">
        <v>1401</v>
      </c>
      <c r="E36" s="2266" t="s">
        <v>65</v>
      </c>
      <c r="F36" s="2315">
        <v>4</v>
      </c>
      <c r="G36" s="2231" t="s">
        <v>1402</v>
      </c>
      <c r="H36" s="2231" t="s">
        <v>1366</v>
      </c>
      <c r="I36" s="2316">
        <v>1</v>
      </c>
      <c r="J36" s="2315" t="s">
        <v>1403</v>
      </c>
      <c r="K36" s="2264">
        <v>42370</v>
      </c>
      <c r="L36" s="2264">
        <v>42735</v>
      </c>
      <c r="M36" s="2317"/>
      <c r="N36" s="2317"/>
      <c r="O36" s="2317">
        <v>1</v>
      </c>
      <c r="P36" s="2317">
        <v>1</v>
      </c>
      <c r="Q36" s="2317"/>
      <c r="R36" s="2317"/>
      <c r="S36" s="2317"/>
      <c r="T36" s="2317">
        <v>1</v>
      </c>
      <c r="U36" s="2318"/>
      <c r="V36" s="2318"/>
      <c r="W36" s="2318"/>
      <c r="X36" s="2318">
        <v>1</v>
      </c>
      <c r="Y36" s="2319">
        <f>SUM(M36:X36)</f>
        <v>4</v>
      </c>
      <c r="Z36" s="2320">
        <v>0</v>
      </c>
      <c r="AA36" s="3025"/>
      <c r="AB36" s="3264">
        <f>SUM(M36:R36)</f>
        <v>2</v>
      </c>
      <c r="AC36" s="3266">
        <f t="shared" si="0"/>
        <v>1</v>
      </c>
      <c r="AD36" s="3023">
        <v>2</v>
      </c>
      <c r="AE36" s="3024">
        <f>IF(AD36=0,0%,100%)</f>
        <v>1</v>
      </c>
      <c r="AF36" s="3023"/>
      <c r="AG36" s="3024">
        <f>AD36/Y36</f>
        <v>0.5</v>
      </c>
      <c r="AH36" s="3023"/>
      <c r="AI36" s="3023"/>
      <c r="AJ36" s="3023" t="s">
        <v>1913</v>
      </c>
      <c r="AK36" s="3023"/>
    </row>
    <row r="37" spans="1:37" ht="18.75" thickBot="1">
      <c r="A37" t="s">
        <v>38</v>
      </c>
      <c r="E37" s="2240"/>
      <c r="F37" s="2240"/>
      <c r="G37" s="2240"/>
      <c r="H37" s="2240"/>
      <c r="I37" s="2287"/>
      <c r="J37" s="2240"/>
      <c r="K37" s="2240"/>
      <c r="L37" s="2240"/>
      <c r="M37" s="2240"/>
      <c r="N37" s="2240"/>
      <c r="O37" s="2240"/>
      <c r="P37" s="2240"/>
      <c r="Q37" s="2240"/>
      <c r="R37" s="2240"/>
      <c r="S37" s="2240"/>
      <c r="T37" s="2240"/>
      <c r="U37" s="2240"/>
      <c r="V37" s="2240"/>
      <c r="W37" s="2240"/>
      <c r="X37" s="2240"/>
      <c r="Y37" s="2288"/>
      <c r="Z37" s="2289">
        <v>0</v>
      </c>
      <c r="AA37" s="2523"/>
      <c r="AB37" s="3069"/>
      <c r="AC37" s="3070">
        <v>1</v>
      </c>
      <c r="AD37" s="3069"/>
      <c r="AE37" s="3071">
        <f>AVERAGE(AE36)</f>
        <v>1</v>
      </c>
      <c r="AF37" s="3069"/>
      <c r="AG37" s="3071">
        <f>AVERAGE(AG36)</f>
        <v>0.5</v>
      </c>
      <c r="AH37" s="3069"/>
      <c r="AI37" s="3069"/>
      <c r="AJ37" s="3069"/>
      <c r="AK37" s="3069"/>
    </row>
    <row r="38" spans="1:37" ht="18.75" thickBot="1">
      <c r="A38" t="s">
        <v>39</v>
      </c>
      <c r="E38" s="2244"/>
      <c r="F38" s="2245"/>
      <c r="G38" s="2245"/>
      <c r="H38" s="2245"/>
      <c r="I38" s="2321"/>
      <c r="J38" s="2245"/>
      <c r="K38" s="2245"/>
      <c r="L38" s="2245"/>
      <c r="M38" s="2245"/>
      <c r="N38" s="2245"/>
      <c r="O38" s="2245"/>
      <c r="P38" s="2245"/>
      <c r="Q38" s="2245"/>
      <c r="R38" s="2245"/>
      <c r="S38" s="2245"/>
      <c r="T38" s="2245"/>
      <c r="U38" s="2245"/>
      <c r="V38" s="2245"/>
      <c r="W38" s="2245"/>
      <c r="X38" s="2245"/>
      <c r="Y38" s="2322"/>
      <c r="Z38" s="2323">
        <f>Z37+Z35+Z28</f>
        <v>0</v>
      </c>
      <c r="AA38" s="2524"/>
      <c r="AB38" s="2542"/>
      <c r="AC38" s="2528">
        <v>1</v>
      </c>
      <c r="AD38" s="2542"/>
      <c r="AE38" s="2346">
        <f>AVERAGE(AE37,AE35,AE28)</f>
        <v>0.9333333333333332</v>
      </c>
      <c r="AF38" s="2542"/>
      <c r="AG38" s="2346">
        <f>AVERAGE(AG37,AG35,AG28)</f>
        <v>0.4666666666666666</v>
      </c>
      <c r="AH38" s="2542"/>
      <c r="AI38" s="2542"/>
      <c r="AJ38" s="2542"/>
      <c r="AK38" s="2542"/>
    </row>
    <row r="39" spans="1:37" ht="24" thickBot="1">
      <c r="A39" s="2324"/>
      <c r="B39" s="2325"/>
      <c r="C39" s="2326"/>
      <c r="D39" s="2326"/>
      <c r="E39" s="2326"/>
      <c r="F39" s="2327"/>
      <c r="G39" s="2326"/>
      <c r="H39" s="2326"/>
      <c r="I39" s="2328"/>
      <c r="J39" s="2326"/>
      <c r="K39" s="2329"/>
      <c r="L39" s="2329"/>
      <c r="M39" s="2326"/>
      <c r="N39" s="2326"/>
      <c r="O39" s="2326"/>
      <c r="P39" s="2326"/>
      <c r="Q39" s="2326"/>
      <c r="R39" s="2326"/>
      <c r="S39" s="2326"/>
      <c r="T39" s="2326"/>
      <c r="U39" s="2326"/>
      <c r="V39" s="2326"/>
      <c r="W39" s="2326"/>
      <c r="X39" s="2326"/>
      <c r="Y39" s="2330"/>
      <c r="Z39" s="2331">
        <f>Z38+Z18</f>
        <v>0</v>
      </c>
      <c r="AA39" s="2541"/>
      <c r="AB39" s="2551"/>
      <c r="AC39" s="2550">
        <v>1</v>
      </c>
      <c r="AD39" s="2551"/>
      <c r="AE39" s="2550">
        <f>AVERAGE(AE38,AE18)</f>
        <v>0.7166666666666666</v>
      </c>
      <c r="AF39" s="2551"/>
      <c r="AG39" s="2550">
        <f>AVERAGE(AG38,AG18)</f>
        <v>0.4833333333333333</v>
      </c>
      <c r="AH39" s="2551"/>
      <c r="AI39" s="2551"/>
      <c r="AJ39" s="2551"/>
      <c r="AK39" s="2551"/>
    </row>
  </sheetData>
  <sheetProtection/>
  <mergeCells count="63">
    <mergeCell ref="W30:X30"/>
    <mergeCell ref="M30:N30"/>
    <mergeCell ref="O30:P30"/>
    <mergeCell ref="Q30:R30"/>
    <mergeCell ref="S30:T30"/>
    <mergeCell ref="U30:V30"/>
    <mergeCell ref="W27:X27"/>
    <mergeCell ref="M27:N27"/>
    <mergeCell ref="O27:P27"/>
    <mergeCell ref="Q27:R27"/>
    <mergeCell ref="S27:T27"/>
    <mergeCell ref="U27:V27"/>
    <mergeCell ref="W24:X24"/>
    <mergeCell ref="M26:N26"/>
    <mergeCell ref="O26:P26"/>
    <mergeCell ref="Q26:R26"/>
    <mergeCell ref="S26:T26"/>
    <mergeCell ref="U26:V26"/>
    <mergeCell ref="W26:X26"/>
    <mergeCell ref="M24:N24"/>
    <mergeCell ref="O24:P24"/>
    <mergeCell ref="Q24:R24"/>
    <mergeCell ref="S24:T24"/>
    <mergeCell ref="U24:V24"/>
    <mergeCell ref="O23:P23"/>
    <mergeCell ref="Q23:R23"/>
    <mergeCell ref="S23:T23"/>
    <mergeCell ref="U23:V23"/>
    <mergeCell ref="W23:X23"/>
    <mergeCell ref="A38:D38"/>
    <mergeCell ref="A28:D28"/>
    <mergeCell ref="A29:A34"/>
    <mergeCell ref="B29:B34"/>
    <mergeCell ref="C29:C30"/>
    <mergeCell ref="C31:C34"/>
    <mergeCell ref="A35:D35"/>
    <mergeCell ref="E11:AA11"/>
    <mergeCell ref="A17:D17"/>
    <mergeCell ref="A18:D18"/>
    <mergeCell ref="AB20:AK20"/>
    <mergeCell ref="A37:D37"/>
    <mergeCell ref="A23:A27"/>
    <mergeCell ref="B23:B27"/>
    <mergeCell ref="C26:C27"/>
    <mergeCell ref="A20:D20"/>
    <mergeCell ref="E20:AA20"/>
    <mergeCell ref="AB11:AK11"/>
    <mergeCell ref="A13:D13"/>
    <mergeCell ref="E13:AA13"/>
    <mergeCell ref="AB13:AK13"/>
    <mergeCell ref="A11:D11"/>
    <mergeCell ref="M23:N23"/>
    <mergeCell ref="A1:C4"/>
    <mergeCell ref="D1:AH2"/>
    <mergeCell ref="AI1:AJ4"/>
    <mergeCell ref="AK1:AK4"/>
    <mergeCell ref="D3:AH4"/>
    <mergeCell ref="A5:AA5"/>
    <mergeCell ref="AB5:AK9"/>
    <mergeCell ref="A6:AA6"/>
    <mergeCell ref="A7:AA7"/>
    <mergeCell ref="A8:AA8"/>
    <mergeCell ref="A9:AA9"/>
  </mergeCells>
  <printOptions/>
  <pageMargins left="0.7" right="0.7" top="0.75" bottom="0.75" header="0.3" footer="0.3"/>
  <pageSetup horizontalDpi="1200" verticalDpi="1200" orientation="portrait" r:id="rId2"/>
  <drawing r:id="rId1"/>
</worksheet>
</file>

<file path=xl/worksheets/sheet11.xml><?xml version="1.0" encoding="utf-8"?>
<worksheet xmlns="http://schemas.openxmlformats.org/spreadsheetml/2006/main" xmlns:r="http://schemas.openxmlformats.org/officeDocument/2006/relationships">
  <sheetPr>
    <tabColor rgb="FF00B050"/>
  </sheetPr>
  <dimension ref="A1:AL50"/>
  <sheetViews>
    <sheetView zoomScale="70" zoomScaleNormal="70" zoomScalePageLayoutView="80" workbookViewId="0" topLeftCell="K37">
      <selection activeCell="AC50" sqref="AC50:AL50"/>
    </sheetView>
  </sheetViews>
  <sheetFormatPr defaultColWidth="11.421875" defaultRowHeight="15"/>
  <cols>
    <col min="1" max="1" width="6.421875" style="1764" customWidth="1"/>
    <col min="2" max="2" width="18.28125" style="1850" customWidth="1"/>
    <col min="3" max="3" width="47.8515625" style="1764" customWidth="1"/>
    <col min="4" max="4" width="43.00390625" style="1764" customWidth="1"/>
    <col min="5" max="5" width="19.00390625" style="1764" customWidth="1"/>
    <col min="6" max="6" width="12.7109375" style="1764" customWidth="1"/>
    <col min="7" max="7" width="22.00390625" style="1764" customWidth="1"/>
    <col min="8" max="8" width="24.421875" style="896" customWidth="1"/>
    <col min="9" max="9" width="19.28125" style="1764" customWidth="1"/>
    <col min="10" max="10" width="33.7109375" style="1764" customWidth="1"/>
    <col min="11" max="11" width="10.7109375" style="1764" customWidth="1"/>
    <col min="12" max="12" width="11.28125" style="1764" customWidth="1"/>
    <col min="13" max="24" width="4.421875" style="1764" customWidth="1"/>
    <col min="25" max="25" width="16.28125" style="1851" customWidth="1"/>
    <col min="26" max="27" width="26.00390625" style="1764" customWidth="1"/>
    <col min="28" max="28" width="22.140625" style="1764" customWidth="1"/>
    <col min="29" max="29" width="11.421875" style="1764" customWidth="1"/>
    <col min="30" max="30" width="12.57421875" style="1764" bestFit="1" customWidth="1"/>
    <col min="31" max="31" width="11.421875" style="1764" customWidth="1"/>
    <col min="32" max="32" width="11.57421875" style="1764" bestFit="1" customWidth="1"/>
    <col min="33" max="33" width="11.421875" style="1764" customWidth="1"/>
    <col min="34" max="34" width="11.57421875" style="1764" bestFit="1" customWidth="1"/>
    <col min="35" max="35" width="13.28125" style="1764" customWidth="1"/>
    <col min="36" max="36" width="14.57421875" style="1764" customWidth="1"/>
    <col min="37" max="37" width="56.8515625" style="1764" customWidth="1"/>
    <col min="38" max="38" width="24.7109375" style="1764" customWidth="1"/>
    <col min="39" max="16384" width="11.421875" style="1764" customWidth="1"/>
  </cols>
  <sheetData>
    <row r="1" spans="1:28" ht="15" customHeight="1">
      <c r="A1"/>
      <c r="B1"/>
      <c r="C1"/>
      <c r="D1" t="s">
        <v>0</v>
      </c>
      <c r="E1"/>
      <c r="F1"/>
      <c r="G1"/>
      <c r="H1"/>
      <c r="I1"/>
      <c r="J1"/>
      <c r="K1"/>
      <c r="L1"/>
      <c r="M1"/>
      <c r="N1"/>
      <c r="O1"/>
      <c r="P1"/>
      <c r="Q1"/>
      <c r="R1"/>
      <c r="S1"/>
      <c r="T1"/>
      <c r="U1"/>
      <c r="V1"/>
      <c r="W1"/>
      <c r="X1"/>
      <c r="Y1"/>
      <c r="Z1"/>
      <c r="AA1"/>
      <c r="AB1"/>
    </row>
    <row r="2" spans="1:28" ht="20.25" customHeight="1" thickBot="1">
      <c r="A2"/>
      <c r="B2"/>
      <c r="C2"/>
      <c r="D2"/>
      <c r="E2"/>
      <c r="F2"/>
      <c r="G2"/>
      <c r="H2"/>
      <c r="I2"/>
      <c r="J2"/>
      <c r="K2"/>
      <c r="L2"/>
      <c r="M2"/>
      <c r="N2"/>
      <c r="O2"/>
      <c r="P2"/>
      <c r="Q2"/>
      <c r="R2"/>
      <c r="S2"/>
      <c r="T2"/>
      <c r="U2"/>
      <c r="V2"/>
      <c r="W2"/>
      <c r="X2"/>
      <c r="Y2"/>
      <c r="Z2"/>
      <c r="AA2"/>
      <c r="AB2"/>
    </row>
    <row r="3" spans="1:28" ht="19.5" customHeight="1">
      <c r="A3"/>
      <c r="B3"/>
      <c r="C3"/>
      <c r="D3" t="s">
        <v>3</v>
      </c>
      <c r="E3"/>
      <c r="F3"/>
      <c r="G3"/>
      <c r="H3"/>
      <c r="I3"/>
      <c r="J3"/>
      <c r="K3"/>
      <c r="L3"/>
      <c r="M3"/>
      <c r="N3"/>
      <c r="O3"/>
      <c r="P3"/>
      <c r="Q3"/>
      <c r="R3"/>
      <c r="S3"/>
      <c r="T3"/>
      <c r="U3"/>
      <c r="V3"/>
      <c r="W3"/>
      <c r="X3"/>
      <c r="Y3"/>
      <c r="Z3"/>
      <c r="AA3"/>
      <c r="AB3"/>
    </row>
    <row r="4" spans="1:28" ht="21.75" customHeight="1" thickBot="1">
      <c r="A4"/>
      <c r="B4"/>
      <c r="C4"/>
      <c r="D4"/>
      <c r="E4"/>
      <c r="F4"/>
      <c r="G4"/>
      <c r="H4"/>
      <c r="I4"/>
      <c r="J4"/>
      <c r="K4"/>
      <c r="L4"/>
      <c r="M4"/>
      <c r="N4"/>
      <c r="O4"/>
      <c r="P4"/>
      <c r="Q4"/>
      <c r="R4"/>
      <c r="S4"/>
      <c r="T4"/>
      <c r="U4"/>
      <c r="V4"/>
      <c r="W4"/>
      <c r="X4"/>
      <c r="Y4"/>
      <c r="Z4"/>
      <c r="AA4"/>
      <c r="AB4"/>
    </row>
    <row r="5" spans="1:38" ht="20.25" customHeight="1">
      <c r="A5" t="s">
        <v>4</v>
      </c>
      <c r="B5"/>
      <c r="C5"/>
      <c r="D5"/>
      <c r="E5"/>
      <c r="F5"/>
      <c r="G5"/>
      <c r="H5"/>
      <c r="I5"/>
      <c r="J5"/>
      <c r="K5"/>
      <c r="L5"/>
      <c r="M5"/>
      <c r="N5"/>
      <c r="O5"/>
      <c r="P5"/>
      <c r="Q5"/>
      <c r="R5"/>
      <c r="S5"/>
      <c r="T5"/>
      <c r="U5"/>
      <c r="V5"/>
      <c r="W5"/>
      <c r="X5"/>
      <c r="Y5"/>
      <c r="Z5"/>
      <c r="AA5"/>
      <c r="AB5"/>
      <c r="AC5" t="s">
        <v>1774</v>
      </c>
      <c r="AD5" s="3461"/>
      <c r="AE5" s="3461"/>
      <c r="AF5" s="3461"/>
      <c r="AG5" s="3461"/>
      <c r="AH5" s="3461"/>
      <c r="AI5" s="3461"/>
      <c r="AJ5" s="3461"/>
      <c r="AK5" s="3461"/>
      <c r="AL5"/>
    </row>
    <row r="6" spans="1:38" ht="15.75" customHeight="1">
      <c r="A6" t="s">
        <v>5</v>
      </c>
      <c r="B6"/>
      <c r="C6"/>
      <c r="D6"/>
      <c r="E6"/>
      <c r="F6"/>
      <c r="G6"/>
      <c r="H6"/>
      <c r="I6"/>
      <c r="J6"/>
      <c r="K6"/>
      <c r="L6"/>
      <c r="M6"/>
      <c r="N6"/>
      <c r="O6"/>
      <c r="P6"/>
      <c r="Q6"/>
      <c r="R6"/>
      <c r="S6"/>
      <c r="T6"/>
      <c r="U6"/>
      <c r="V6"/>
      <c r="W6"/>
      <c r="X6"/>
      <c r="Y6"/>
      <c r="Z6"/>
      <c r="AA6"/>
      <c r="AB6"/>
      <c r="AC6" s="3462"/>
      <c r="AD6" s="3463"/>
      <c r="AE6" s="3463"/>
      <c r="AF6" s="3463"/>
      <c r="AG6" s="3463"/>
      <c r="AH6" s="3463"/>
      <c r="AI6" s="3463"/>
      <c r="AJ6" s="3463"/>
      <c r="AK6" s="3463"/>
      <c r="AL6"/>
    </row>
    <row r="7" spans="1:38" ht="15.75" customHeight="1">
      <c r="A7"/>
      <c r="B7"/>
      <c r="C7"/>
      <c r="D7"/>
      <c r="E7"/>
      <c r="F7"/>
      <c r="G7"/>
      <c r="H7"/>
      <c r="I7"/>
      <c r="J7"/>
      <c r="K7"/>
      <c r="L7"/>
      <c r="M7"/>
      <c r="N7"/>
      <c r="O7"/>
      <c r="P7"/>
      <c r="Q7"/>
      <c r="R7"/>
      <c r="S7"/>
      <c r="T7"/>
      <c r="U7"/>
      <c r="V7"/>
      <c r="W7"/>
      <c r="X7"/>
      <c r="Y7"/>
      <c r="Z7"/>
      <c r="AA7"/>
      <c r="AB7"/>
      <c r="AC7" s="3462"/>
      <c r="AD7" s="3463"/>
      <c r="AE7" s="3463"/>
      <c r="AF7" s="3463"/>
      <c r="AG7" s="3463"/>
      <c r="AH7" s="3463"/>
      <c r="AI7" s="3463"/>
      <c r="AJ7" s="3463"/>
      <c r="AK7" s="3463"/>
      <c r="AL7"/>
    </row>
    <row r="8" spans="1:38" ht="15.75" customHeight="1">
      <c r="A8" t="s">
        <v>6</v>
      </c>
      <c r="B8"/>
      <c r="C8"/>
      <c r="D8"/>
      <c r="E8"/>
      <c r="F8"/>
      <c r="G8"/>
      <c r="H8"/>
      <c r="I8"/>
      <c r="J8"/>
      <c r="K8"/>
      <c r="L8"/>
      <c r="M8"/>
      <c r="N8"/>
      <c r="O8"/>
      <c r="P8"/>
      <c r="Q8"/>
      <c r="R8"/>
      <c r="S8"/>
      <c r="T8"/>
      <c r="U8"/>
      <c r="V8"/>
      <c r="W8"/>
      <c r="X8"/>
      <c r="Y8"/>
      <c r="Z8"/>
      <c r="AA8"/>
      <c r="AB8"/>
      <c r="AC8" s="3462"/>
      <c r="AD8" s="3463"/>
      <c r="AE8" s="3463"/>
      <c r="AF8" s="3463"/>
      <c r="AG8" s="3463"/>
      <c r="AH8" s="3463"/>
      <c r="AI8" s="3463"/>
      <c r="AJ8" s="3463"/>
      <c r="AK8" s="3463"/>
      <c r="AL8"/>
    </row>
    <row r="9" spans="1:38" ht="15.75" customHeight="1" thickBot="1">
      <c r="A9" s="3880">
        <v>2016</v>
      </c>
      <c r="B9" s="3881"/>
      <c r="C9" s="3881"/>
      <c r="D9" s="3881"/>
      <c r="E9" s="3881"/>
      <c r="F9" s="3881"/>
      <c r="G9" s="3881"/>
      <c r="H9" s="3881"/>
      <c r="I9" s="3881"/>
      <c r="J9" s="3881"/>
      <c r="K9" s="3881"/>
      <c r="L9" s="3881"/>
      <c r="M9" s="3881"/>
      <c r="N9" s="3881"/>
      <c r="O9" s="3881"/>
      <c r="P9" s="3881"/>
      <c r="Q9" s="3881"/>
      <c r="R9" s="3881"/>
      <c r="S9" s="3881"/>
      <c r="T9" s="3881"/>
      <c r="U9" s="3881"/>
      <c r="V9" s="3881"/>
      <c r="W9" s="3881"/>
      <c r="X9" s="3881"/>
      <c r="Y9" s="3881"/>
      <c r="Z9" s="3881"/>
      <c r="AA9" s="3881"/>
      <c r="AB9"/>
      <c r="AC9"/>
      <c r="AD9"/>
      <c r="AE9"/>
      <c r="AF9"/>
      <c r="AG9"/>
      <c r="AH9"/>
      <c r="AI9"/>
      <c r="AJ9"/>
      <c r="AK9"/>
      <c r="AL9"/>
    </row>
    <row r="10" spans="1:36" ht="9" customHeight="1" thickBot="1">
      <c r="A10" s="1765"/>
      <c r="B10" s="1033"/>
      <c r="C10" s="522"/>
      <c r="D10" s="522"/>
      <c r="E10" s="522"/>
      <c r="F10" s="1766"/>
      <c r="G10" s="522"/>
      <c r="H10" s="522"/>
      <c r="I10" s="1767"/>
      <c r="J10" s="522"/>
      <c r="K10" s="1768"/>
      <c r="L10" s="1768"/>
      <c r="M10" s="522"/>
      <c r="N10" s="522"/>
      <c r="O10" s="522"/>
      <c r="P10" s="522"/>
      <c r="Q10" s="522"/>
      <c r="R10" s="522"/>
      <c r="S10" s="522"/>
      <c r="T10" s="522"/>
      <c r="U10" s="522"/>
      <c r="V10" s="522"/>
      <c r="W10" s="522"/>
      <c r="X10" s="522"/>
      <c r="Y10" s="1769"/>
      <c r="Z10" s="1770"/>
      <c r="AA10" s="1770"/>
      <c r="AB10" s="1771"/>
      <c r="AC10" s="1039"/>
      <c r="AD10" s="1039"/>
      <c r="AE10" s="1039"/>
      <c r="AF10" s="1039"/>
      <c r="AG10" s="1039"/>
      <c r="AH10" s="1039"/>
      <c r="AI10" s="1039"/>
      <c r="AJ10" s="1039"/>
    </row>
    <row r="11" spans="1:38" s="896" customFormat="1" ht="21" customHeight="1" thickBot="1">
      <c r="A11" t="s">
        <v>7</v>
      </c>
      <c r="B11"/>
      <c r="C11"/>
      <c r="D11"/>
      <c r="E11" t="s">
        <v>1404</v>
      </c>
      <c r="F11"/>
      <c r="G11"/>
      <c r="H11"/>
      <c r="I11"/>
      <c r="J11"/>
      <c r="K11"/>
      <c r="L11"/>
      <c r="M11"/>
      <c r="N11"/>
      <c r="O11"/>
      <c r="P11"/>
      <c r="Q11"/>
      <c r="R11"/>
      <c r="S11"/>
      <c r="T11"/>
      <c r="U11"/>
      <c r="V11"/>
      <c r="W11"/>
      <c r="X11"/>
      <c r="Y11"/>
      <c r="Z11"/>
      <c r="AA11"/>
      <c r="AB11"/>
      <c r="AC11"/>
      <c r="AD11"/>
      <c r="AE11"/>
      <c r="AF11"/>
      <c r="AG11"/>
      <c r="AH11"/>
      <c r="AI11"/>
      <c r="AJ11"/>
      <c r="AK11"/>
      <c r="AL11"/>
    </row>
    <row r="12" spans="1:36" s="522" customFormat="1" ht="9.75" customHeight="1" thickBot="1">
      <c r="A12" s="1765"/>
      <c r="B12" s="1033"/>
      <c r="F12" s="1766"/>
      <c r="I12" s="1767"/>
      <c r="K12" s="1768"/>
      <c r="L12" s="1768"/>
      <c r="Y12" s="1769"/>
      <c r="Z12" s="1770"/>
      <c r="AA12" s="1770"/>
      <c r="AB12" s="1771"/>
      <c r="AC12" s="1281"/>
      <c r="AD12" s="1281"/>
      <c r="AE12" s="1281"/>
      <c r="AF12" s="1281"/>
      <c r="AG12" s="1281"/>
      <c r="AH12" s="1281"/>
      <c r="AI12" s="1281"/>
      <c r="AJ12" s="1281"/>
    </row>
    <row r="13" spans="1:38" s="917" customFormat="1" ht="21" customHeight="1" thickBot="1">
      <c r="A13" t="s">
        <v>9</v>
      </c>
      <c r="B13"/>
      <c r="C13"/>
      <c r="D13"/>
      <c r="E13" t="s">
        <v>297</v>
      </c>
      <c r="F13"/>
      <c r="G13"/>
      <c r="H13"/>
      <c r="I13"/>
      <c r="J13"/>
      <c r="K13"/>
      <c r="L13"/>
      <c r="M13"/>
      <c r="N13"/>
      <c r="O13"/>
      <c r="P13"/>
      <c r="Q13"/>
      <c r="R13"/>
      <c r="S13"/>
      <c r="T13"/>
      <c r="U13"/>
      <c r="V13"/>
      <c r="W13"/>
      <c r="X13"/>
      <c r="Y13"/>
      <c r="Z13"/>
      <c r="AA13"/>
      <c r="AB13"/>
      <c r="AC13"/>
      <c r="AD13"/>
      <c r="AE13"/>
      <c r="AF13"/>
      <c r="AG13"/>
      <c r="AH13"/>
      <c r="AI13"/>
      <c r="AJ13"/>
      <c r="AK13"/>
      <c r="AL13"/>
    </row>
    <row r="14" spans="1:38" s="522" customFormat="1" ht="20.25" customHeight="1" thickBot="1">
      <c r="A14" s="1765"/>
      <c r="B14" s="1033"/>
      <c r="F14" s="1766"/>
      <c r="I14" s="1767"/>
      <c r="K14" s="1768"/>
      <c r="L14" s="1768"/>
      <c r="Y14" s="1769"/>
      <c r="Z14" s="1770"/>
      <c r="AA14" s="1770"/>
      <c r="AB14" s="1771"/>
      <c r="AC14"/>
      <c r="AD14"/>
      <c r="AE14"/>
      <c r="AF14"/>
      <c r="AG14"/>
      <c r="AH14"/>
      <c r="AI14"/>
      <c r="AJ14"/>
      <c r="AK14"/>
      <c r="AL14"/>
    </row>
    <row r="15" spans="1:38" s="896" customFormat="1" ht="39" thickBot="1">
      <c r="A15" s="1772" t="s">
        <v>11</v>
      </c>
      <c r="B15" s="1773" t="s">
        <v>12</v>
      </c>
      <c r="C15" s="1772" t="s">
        <v>13</v>
      </c>
      <c r="D15" s="1774" t="s">
        <v>14</v>
      </c>
      <c r="E15" s="1775" t="s">
        <v>15</v>
      </c>
      <c r="F15" s="1776" t="s">
        <v>16</v>
      </c>
      <c r="G15" s="1777" t="s">
        <v>17</v>
      </c>
      <c r="H15" s="1778" t="s">
        <v>18</v>
      </c>
      <c r="I15" s="1779" t="s">
        <v>19</v>
      </c>
      <c r="J15" s="1777" t="s">
        <v>20</v>
      </c>
      <c r="K15" s="1777" t="s">
        <v>21</v>
      </c>
      <c r="L15" s="1777" t="s">
        <v>22</v>
      </c>
      <c r="M15" s="1780" t="s">
        <v>23</v>
      </c>
      <c r="N15" s="1780" t="s">
        <v>24</v>
      </c>
      <c r="O15" s="1780" t="s">
        <v>25</v>
      </c>
      <c r="P15" s="1780" t="s">
        <v>26</v>
      </c>
      <c r="Q15" s="1780" t="s">
        <v>27</v>
      </c>
      <c r="R15" s="1780" t="s">
        <v>28</v>
      </c>
      <c r="S15" s="1780" t="s">
        <v>29</v>
      </c>
      <c r="T15" s="1780" t="s">
        <v>30</v>
      </c>
      <c r="U15" s="1780" t="s">
        <v>31</v>
      </c>
      <c r="V15" s="1780" t="s">
        <v>32</v>
      </c>
      <c r="W15" s="1780" t="s">
        <v>33</v>
      </c>
      <c r="X15" s="1780" t="s">
        <v>34</v>
      </c>
      <c r="Y15" s="1781" t="s">
        <v>35</v>
      </c>
      <c r="Z15" s="1777" t="s">
        <v>170</v>
      </c>
      <c r="AA15" s="1782" t="s">
        <v>1647</v>
      </c>
      <c r="AB15" s="1778" t="s">
        <v>36</v>
      </c>
      <c r="AC15" s="3269" t="s">
        <v>1523</v>
      </c>
      <c r="AD15" s="3269" t="s">
        <v>1816</v>
      </c>
      <c r="AE15" s="3269" t="s">
        <v>1490</v>
      </c>
      <c r="AF15" s="3269" t="s">
        <v>1491</v>
      </c>
      <c r="AG15" s="3269" t="s">
        <v>178</v>
      </c>
      <c r="AH15" s="3269" t="s">
        <v>1492</v>
      </c>
      <c r="AI15" s="3269" t="s">
        <v>179</v>
      </c>
      <c r="AJ15" s="3270" t="s">
        <v>180</v>
      </c>
      <c r="AK15" s="3171" t="s">
        <v>181</v>
      </c>
      <c r="AL15" s="3171" t="s">
        <v>182</v>
      </c>
    </row>
    <row r="16" spans="1:38" s="25" customFormat="1" ht="129.75" customHeight="1" thickBot="1">
      <c r="A16" s="3530"/>
      <c r="B16" s="3530"/>
      <c r="C16"/>
      <c r="D16" s="1783" t="s">
        <v>1405</v>
      </c>
      <c r="E16" s="1784" t="s">
        <v>1406</v>
      </c>
      <c r="F16" s="1785">
        <v>12</v>
      </c>
      <c r="G16" s="1786" t="s">
        <v>1407</v>
      </c>
      <c r="H16" s="1787" t="s">
        <v>1648</v>
      </c>
      <c r="I16" s="1788">
        <v>0.01</v>
      </c>
      <c r="J16" s="1789" t="s">
        <v>1408</v>
      </c>
      <c r="K16" s="1790">
        <v>42400</v>
      </c>
      <c r="L16" s="1791">
        <v>42735</v>
      </c>
      <c r="M16" s="1792">
        <v>1</v>
      </c>
      <c r="N16" s="1792">
        <v>1</v>
      </c>
      <c r="O16" s="1792">
        <v>1</v>
      </c>
      <c r="P16" s="1792">
        <v>1</v>
      </c>
      <c r="Q16" s="1792">
        <v>1</v>
      </c>
      <c r="R16" s="1792">
        <v>1</v>
      </c>
      <c r="S16" s="1792">
        <v>1</v>
      </c>
      <c r="T16" s="1792">
        <v>1</v>
      </c>
      <c r="U16" s="1792">
        <v>1</v>
      </c>
      <c r="V16" s="1792">
        <v>1</v>
      </c>
      <c r="W16" s="1792">
        <v>1</v>
      </c>
      <c r="X16" s="1792">
        <v>1</v>
      </c>
      <c r="Y16" s="1793">
        <v>12</v>
      </c>
      <c r="Z16" s="1794"/>
      <c r="AA16" s="1051"/>
      <c r="AB16" s="1795"/>
      <c r="AC16" s="3120">
        <f>SUM(M16:R16)</f>
        <v>6</v>
      </c>
      <c r="AD16" s="3121">
        <f>IF(AC16=0,0%,100%)</f>
        <v>1</v>
      </c>
      <c r="AE16" s="3120">
        <v>6</v>
      </c>
      <c r="AF16" s="3121">
        <f>AE16/AC16</f>
        <v>1</v>
      </c>
      <c r="AG16" s="3120"/>
      <c r="AH16" s="3121">
        <f>AE16/Y16</f>
        <v>0.5</v>
      </c>
      <c r="AI16" s="3120"/>
      <c r="AJ16" s="3120"/>
      <c r="AK16" s="3120" t="s">
        <v>1975</v>
      </c>
      <c r="AL16" s="3120"/>
    </row>
    <row r="17" spans="1:38" s="25" customFormat="1" ht="42" customHeight="1" thickBot="1">
      <c r="A17" s="3530"/>
      <c r="B17" s="3530"/>
      <c r="C17"/>
      <c r="D17" s="1783" t="s">
        <v>1649</v>
      </c>
      <c r="E17" s="1784" t="s">
        <v>1409</v>
      </c>
      <c r="F17" s="1785">
        <v>2</v>
      </c>
      <c r="G17" s="1786" t="s">
        <v>1407</v>
      </c>
      <c r="H17" s="1787" t="s">
        <v>1650</v>
      </c>
      <c r="I17" s="1788">
        <v>0.01</v>
      </c>
      <c r="J17" s="1789" t="s">
        <v>37</v>
      </c>
      <c r="K17" s="1790" t="s">
        <v>1410</v>
      </c>
      <c r="L17" s="1791">
        <v>42735</v>
      </c>
      <c r="M17" s="1792"/>
      <c r="N17" s="1792"/>
      <c r="O17" s="1792"/>
      <c r="P17" s="1792"/>
      <c r="Q17" s="1792"/>
      <c r="R17" s="1792"/>
      <c r="S17" s="1792">
        <v>1</v>
      </c>
      <c r="T17" s="1792"/>
      <c r="U17" s="1792"/>
      <c r="V17" s="1792"/>
      <c r="W17" s="1792">
        <v>1</v>
      </c>
      <c r="X17" s="1792"/>
      <c r="Y17" s="1793">
        <v>2</v>
      </c>
      <c r="Z17" s="1794"/>
      <c r="AA17" s="1051"/>
      <c r="AB17" s="1795"/>
      <c r="AC17" s="3120">
        <f aca="true" t="shared" si="0" ref="AC17:AC41">SUM(M17:R17)</f>
        <v>0</v>
      </c>
      <c r="AD17" s="3121">
        <f aca="true" t="shared" si="1" ref="AD17:AD47">IF(AC17=0,0%,100%)</f>
        <v>0</v>
      </c>
      <c r="AE17" s="3120">
        <v>0</v>
      </c>
      <c r="AF17" s="3121" t="s">
        <v>55</v>
      </c>
      <c r="AG17" s="3120"/>
      <c r="AH17" s="3121">
        <f aca="true" t="shared" si="2" ref="AH17:AH41">AE17/Y17</f>
        <v>0</v>
      </c>
      <c r="AI17" s="3120"/>
      <c r="AJ17" s="3120"/>
      <c r="AK17" s="3120"/>
      <c r="AL17" s="3120"/>
    </row>
    <row r="18" spans="1:38" s="25" customFormat="1" ht="177.75" customHeight="1" thickBot="1">
      <c r="A18" s="3530"/>
      <c r="B18" s="3530"/>
      <c r="C18"/>
      <c r="D18" s="1783" t="s">
        <v>1651</v>
      </c>
      <c r="E18" s="1784" t="s">
        <v>1411</v>
      </c>
      <c r="F18" s="1785">
        <v>12</v>
      </c>
      <c r="G18" s="1786" t="s">
        <v>1412</v>
      </c>
      <c r="H18" s="1787" t="s">
        <v>1652</v>
      </c>
      <c r="I18" s="1788">
        <v>0.01</v>
      </c>
      <c r="J18" s="1789" t="s">
        <v>1413</v>
      </c>
      <c r="K18" s="1790">
        <v>42490</v>
      </c>
      <c r="L18" s="1791" t="s">
        <v>1414</v>
      </c>
      <c r="M18" s="1792">
        <v>1</v>
      </c>
      <c r="N18" s="1792">
        <v>1</v>
      </c>
      <c r="O18" s="1792">
        <v>1</v>
      </c>
      <c r="P18" s="1792">
        <v>1</v>
      </c>
      <c r="Q18" s="1792">
        <v>1</v>
      </c>
      <c r="R18" s="1792">
        <v>1</v>
      </c>
      <c r="S18" s="1792">
        <v>1</v>
      </c>
      <c r="T18" s="1792">
        <v>1</v>
      </c>
      <c r="U18" s="1792">
        <v>1</v>
      </c>
      <c r="V18" s="1792">
        <v>1</v>
      </c>
      <c r="W18" s="1792">
        <v>1</v>
      </c>
      <c r="X18" s="1792">
        <v>1</v>
      </c>
      <c r="Y18" s="1793">
        <v>12</v>
      </c>
      <c r="Z18" s="1794"/>
      <c r="AA18" s="1051"/>
      <c r="AB18" s="1795"/>
      <c r="AC18" s="3120">
        <f t="shared" si="0"/>
        <v>6</v>
      </c>
      <c r="AD18" s="3121">
        <f t="shared" si="1"/>
        <v>1</v>
      </c>
      <c r="AE18" s="3120">
        <v>9</v>
      </c>
      <c r="AF18" s="3121">
        <v>1</v>
      </c>
      <c r="AG18" s="3120"/>
      <c r="AH18" s="3121">
        <f t="shared" si="2"/>
        <v>0.75</v>
      </c>
      <c r="AI18" s="3120"/>
      <c r="AJ18" s="3120"/>
      <c r="AK18" s="3120" t="s">
        <v>1976</v>
      </c>
      <c r="AL18" s="3120"/>
    </row>
    <row r="19" spans="1:38" s="25" customFormat="1" ht="42" customHeight="1" thickBot="1">
      <c r="A19" s="3530"/>
      <c r="B19" s="3530"/>
      <c r="C19"/>
      <c r="D19" s="1783" t="s">
        <v>1415</v>
      </c>
      <c r="E19" s="1784" t="s">
        <v>1406</v>
      </c>
      <c r="F19" s="1785">
        <v>1</v>
      </c>
      <c r="G19" s="1786" t="s">
        <v>1407</v>
      </c>
      <c r="H19" s="1787" t="s">
        <v>1416</v>
      </c>
      <c r="I19" s="1788">
        <v>0.01</v>
      </c>
      <c r="J19" s="1789" t="s">
        <v>37</v>
      </c>
      <c r="K19" s="1790" t="s">
        <v>1417</v>
      </c>
      <c r="L19" s="1791">
        <v>42521</v>
      </c>
      <c r="M19" s="1792"/>
      <c r="N19" s="1792"/>
      <c r="O19" s="1792"/>
      <c r="P19" s="1792"/>
      <c r="Q19" s="1792"/>
      <c r="R19" s="1792">
        <v>1</v>
      </c>
      <c r="S19" s="1792"/>
      <c r="T19" s="1792"/>
      <c r="U19" s="1792"/>
      <c r="V19" s="1792"/>
      <c r="W19" s="1792"/>
      <c r="X19" s="1792"/>
      <c r="Y19" s="1793">
        <f>SUM(M19:X19)</f>
        <v>1</v>
      </c>
      <c r="Z19" s="1794"/>
      <c r="AA19" s="1051"/>
      <c r="AB19" s="1795"/>
      <c r="AC19" s="3120">
        <f t="shared" si="0"/>
        <v>1</v>
      </c>
      <c r="AD19" s="3121">
        <f t="shared" si="1"/>
        <v>1</v>
      </c>
      <c r="AE19" s="3120">
        <v>1</v>
      </c>
      <c r="AF19" s="3121">
        <f aca="true" t="shared" si="3" ref="AF19:AF38">AE19/AC19</f>
        <v>1</v>
      </c>
      <c r="AG19" s="3120"/>
      <c r="AH19" s="3121">
        <f t="shared" si="2"/>
        <v>1</v>
      </c>
      <c r="AI19" s="3120"/>
      <c r="AJ19" s="3120"/>
      <c r="AK19" s="3120" t="s">
        <v>1977</v>
      </c>
      <c r="AL19" s="3120"/>
    </row>
    <row r="20" spans="1:38" s="25" customFormat="1" ht="123" customHeight="1" thickBot="1">
      <c r="A20" s="3530"/>
      <c r="B20" s="3530"/>
      <c r="C20"/>
      <c r="D20" s="1783" t="s">
        <v>1653</v>
      </c>
      <c r="E20" s="1784" t="s">
        <v>1409</v>
      </c>
      <c r="F20" s="1785">
        <v>4</v>
      </c>
      <c r="G20" s="1786" t="s">
        <v>1407</v>
      </c>
      <c r="H20" s="1787" t="s">
        <v>1654</v>
      </c>
      <c r="I20" s="1788">
        <v>0.01</v>
      </c>
      <c r="J20" s="1789" t="s">
        <v>37</v>
      </c>
      <c r="K20" s="1790">
        <v>42370</v>
      </c>
      <c r="L20" s="1791" t="s">
        <v>1418</v>
      </c>
      <c r="M20" s="1792"/>
      <c r="N20" s="1792"/>
      <c r="O20" s="1792">
        <v>2</v>
      </c>
      <c r="P20" s="1792">
        <v>2</v>
      </c>
      <c r="Q20" s="1792"/>
      <c r="R20" s="1792"/>
      <c r="S20" s="1792"/>
      <c r="T20" s="1792"/>
      <c r="U20" s="1792"/>
      <c r="V20" s="1792"/>
      <c r="W20" s="1792"/>
      <c r="X20" s="1792"/>
      <c r="Y20" s="1793">
        <v>4</v>
      </c>
      <c r="Z20" s="1794"/>
      <c r="AA20" s="1051"/>
      <c r="AB20" s="1795"/>
      <c r="AC20" s="3120">
        <f t="shared" si="0"/>
        <v>4</v>
      </c>
      <c r="AD20" s="3121">
        <f t="shared" si="1"/>
        <v>1</v>
      </c>
      <c r="AE20" s="3120">
        <v>4</v>
      </c>
      <c r="AF20" s="3121">
        <f t="shared" si="3"/>
        <v>1</v>
      </c>
      <c r="AG20" s="3120"/>
      <c r="AH20" s="3121">
        <f t="shared" si="2"/>
        <v>1</v>
      </c>
      <c r="AI20" s="3120"/>
      <c r="AJ20" s="3120"/>
      <c r="AK20" s="3120"/>
      <c r="AL20" s="3120"/>
    </row>
    <row r="21" spans="1:38" s="25" customFormat="1" ht="39" thickBot="1">
      <c r="A21" s="3530"/>
      <c r="B21" s="3530"/>
      <c r="C21"/>
      <c r="D21" s="1783" t="s">
        <v>1655</v>
      </c>
      <c r="E21" s="1784" t="s">
        <v>300</v>
      </c>
      <c r="F21" s="1785">
        <v>1</v>
      </c>
      <c r="G21" s="1786" t="s">
        <v>1407</v>
      </c>
      <c r="H21" s="1787" t="s">
        <v>1419</v>
      </c>
      <c r="I21" s="1788">
        <v>0.01</v>
      </c>
      <c r="J21" s="1789" t="s">
        <v>37</v>
      </c>
      <c r="K21" s="1790">
        <v>42370</v>
      </c>
      <c r="L21" s="1791">
        <v>42459</v>
      </c>
      <c r="M21" s="1792"/>
      <c r="N21" s="1792"/>
      <c r="O21" s="1792"/>
      <c r="P21" s="1792"/>
      <c r="Q21" s="1792"/>
      <c r="R21" s="1792">
        <v>1</v>
      </c>
      <c r="S21" s="1792"/>
      <c r="T21" s="1792"/>
      <c r="U21" s="1792"/>
      <c r="V21" s="1792"/>
      <c r="W21" s="1792"/>
      <c r="X21" s="1792"/>
      <c r="Y21" s="1793">
        <v>1</v>
      </c>
      <c r="Z21" s="1794"/>
      <c r="AA21" s="1051"/>
      <c r="AB21" s="1795"/>
      <c r="AC21" s="3120">
        <f t="shared" si="0"/>
        <v>1</v>
      </c>
      <c r="AD21" s="3121">
        <f t="shared" si="1"/>
        <v>1</v>
      </c>
      <c r="AE21" s="3119">
        <v>0</v>
      </c>
      <c r="AF21" s="3121">
        <f t="shared" si="3"/>
        <v>0</v>
      </c>
      <c r="AG21" s="3119"/>
      <c r="AH21" s="3121">
        <f t="shared" si="2"/>
        <v>0</v>
      </c>
      <c r="AI21" s="3119"/>
      <c r="AJ21" s="3119"/>
      <c r="AK21" s="3119"/>
      <c r="AL21" s="3120"/>
    </row>
    <row r="22" spans="1:38" s="25" customFormat="1" ht="80.25" customHeight="1" thickBot="1">
      <c r="A22" s="3530"/>
      <c r="B22" s="3530"/>
      <c r="C22"/>
      <c r="D22" s="1783" t="s">
        <v>1656</v>
      </c>
      <c r="E22" s="1784" t="s">
        <v>1420</v>
      </c>
      <c r="F22" s="1785">
        <v>300</v>
      </c>
      <c r="G22" s="1786" t="s">
        <v>1407</v>
      </c>
      <c r="H22" s="1787" t="s">
        <v>1421</v>
      </c>
      <c r="I22" s="1788">
        <v>0.01</v>
      </c>
      <c r="J22" s="1789" t="s">
        <v>37</v>
      </c>
      <c r="K22" s="1790">
        <v>42370</v>
      </c>
      <c r="L22" s="1791">
        <v>42735</v>
      </c>
      <c r="M22" s="1792">
        <v>25</v>
      </c>
      <c r="N22" s="1792">
        <v>25</v>
      </c>
      <c r="O22" s="1792">
        <v>25</v>
      </c>
      <c r="P22" s="1792">
        <v>25</v>
      </c>
      <c r="Q22" s="1792">
        <v>25</v>
      </c>
      <c r="R22" s="1792">
        <v>25</v>
      </c>
      <c r="S22" s="1792">
        <v>25</v>
      </c>
      <c r="T22" s="1792">
        <v>25</v>
      </c>
      <c r="U22" s="1792">
        <v>25</v>
      </c>
      <c r="V22" s="1792">
        <v>25</v>
      </c>
      <c r="W22" s="1792">
        <v>25</v>
      </c>
      <c r="X22" s="1792">
        <v>25</v>
      </c>
      <c r="Y22" s="1793">
        <v>300</v>
      </c>
      <c r="Z22" s="1794"/>
      <c r="AA22" s="1051"/>
      <c r="AB22" s="1795"/>
      <c r="AC22" s="3120">
        <f t="shared" si="0"/>
        <v>150</v>
      </c>
      <c r="AD22" s="3121">
        <f t="shared" si="1"/>
        <v>1</v>
      </c>
      <c r="AE22" s="3120">
        <v>186</v>
      </c>
      <c r="AF22" s="3121">
        <v>1</v>
      </c>
      <c r="AG22" s="3120"/>
      <c r="AH22" s="3121">
        <f t="shared" si="2"/>
        <v>0.62</v>
      </c>
      <c r="AI22" s="3120"/>
      <c r="AJ22" s="3120"/>
      <c r="AK22" s="3120" t="s">
        <v>1978</v>
      </c>
      <c r="AL22" s="3120"/>
    </row>
    <row r="23" spans="1:38" s="25" customFormat="1" ht="58.5" customHeight="1" thickBot="1">
      <c r="A23" s="3530"/>
      <c r="B23" s="3530"/>
      <c r="C23"/>
      <c r="D23" s="1783" t="s">
        <v>1422</v>
      </c>
      <c r="E23" s="1784" t="s">
        <v>1420</v>
      </c>
      <c r="F23" s="1785">
        <v>4</v>
      </c>
      <c r="G23" s="1786" t="s">
        <v>1407</v>
      </c>
      <c r="H23" s="1787" t="s">
        <v>1423</v>
      </c>
      <c r="I23" s="1788">
        <v>0.01</v>
      </c>
      <c r="J23" s="1789" t="s">
        <v>37</v>
      </c>
      <c r="K23" s="1790" t="s">
        <v>1424</v>
      </c>
      <c r="L23" s="1791">
        <v>42735</v>
      </c>
      <c r="M23" s="1792"/>
      <c r="N23" s="1792"/>
      <c r="O23" s="1792">
        <v>1</v>
      </c>
      <c r="P23" s="1792"/>
      <c r="Q23" s="1792"/>
      <c r="R23" s="1792">
        <v>1</v>
      </c>
      <c r="S23" s="1792"/>
      <c r="T23" s="1792"/>
      <c r="U23" s="1792">
        <v>1</v>
      </c>
      <c r="V23" s="1792"/>
      <c r="W23" s="1792"/>
      <c r="X23" s="1792">
        <v>1</v>
      </c>
      <c r="Y23" s="1793">
        <v>4</v>
      </c>
      <c r="Z23" s="1794"/>
      <c r="AA23" s="1051"/>
      <c r="AB23" s="1795"/>
      <c r="AC23" s="3120">
        <f t="shared" si="0"/>
        <v>2</v>
      </c>
      <c r="AD23" s="3121">
        <f t="shared" si="1"/>
        <v>1</v>
      </c>
      <c r="AE23" s="3120">
        <v>1</v>
      </c>
      <c r="AF23" s="3121">
        <f t="shared" si="3"/>
        <v>0.5</v>
      </c>
      <c r="AG23" s="3120"/>
      <c r="AH23" s="3121">
        <f t="shared" si="2"/>
        <v>0.25</v>
      </c>
      <c r="AI23" s="3120"/>
      <c r="AJ23" s="3120"/>
      <c r="AK23" s="3120" t="s">
        <v>1979</v>
      </c>
      <c r="AL23" s="3120"/>
    </row>
    <row r="24" spans="1:38" s="25" customFormat="1" ht="42" customHeight="1" thickBot="1">
      <c r="A24" s="3530"/>
      <c r="B24" s="3530"/>
      <c r="C24"/>
      <c r="D24" s="1783" t="s">
        <v>1425</v>
      </c>
      <c r="E24" s="1784" t="s">
        <v>1409</v>
      </c>
      <c r="F24" s="1785">
        <v>4</v>
      </c>
      <c r="G24" s="1786" t="s">
        <v>1407</v>
      </c>
      <c r="H24" s="1787" t="s">
        <v>1419</v>
      </c>
      <c r="I24" s="1788">
        <v>0.01</v>
      </c>
      <c r="J24" s="1789" t="s">
        <v>37</v>
      </c>
      <c r="K24" s="1790">
        <v>42428</v>
      </c>
      <c r="L24" s="1791">
        <v>42735</v>
      </c>
      <c r="M24" s="1792"/>
      <c r="N24" s="1792"/>
      <c r="O24" s="1792">
        <v>1</v>
      </c>
      <c r="P24" s="1792"/>
      <c r="Q24" s="1792"/>
      <c r="R24" s="1792">
        <v>1</v>
      </c>
      <c r="S24" s="1792"/>
      <c r="T24" s="1792"/>
      <c r="U24" s="1792">
        <v>1</v>
      </c>
      <c r="V24" s="1792"/>
      <c r="W24" s="1792"/>
      <c r="X24" s="1792">
        <v>1</v>
      </c>
      <c r="Y24" s="1793">
        <v>4</v>
      </c>
      <c r="Z24" s="1794"/>
      <c r="AA24" s="1051"/>
      <c r="AB24" s="1795"/>
      <c r="AC24" s="3120">
        <f t="shared" si="0"/>
        <v>2</v>
      </c>
      <c r="AD24" s="3121">
        <f t="shared" si="1"/>
        <v>1</v>
      </c>
      <c r="AE24" s="3120">
        <v>2</v>
      </c>
      <c r="AF24" s="3121">
        <f t="shared" si="3"/>
        <v>1</v>
      </c>
      <c r="AG24" s="3120"/>
      <c r="AH24" s="3121">
        <f t="shared" si="2"/>
        <v>0.5</v>
      </c>
      <c r="AI24" s="3120"/>
      <c r="AJ24" s="3120"/>
      <c r="AK24" s="3120" t="s">
        <v>1980</v>
      </c>
      <c r="AL24" s="3120"/>
    </row>
    <row r="25" spans="1:38" s="25" customFormat="1" ht="42" customHeight="1" thickBot="1">
      <c r="A25" s="3530"/>
      <c r="B25" s="3530"/>
      <c r="C25"/>
      <c r="D25" s="1783" t="s">
        <v>1426</v>
      </c>
      <c r="E25" s="1784" t="s">
        <v>1427</v>
      </c>
      <c r="F25" s="1785">
        <v>1</v>
      </c>
      <c r="G25" s="1786" t="s">
        <v>1428</v>
      </c>
      <c r="H25" s="1787" t="s">
        <v>1657</v>
      </c>
      <c r="I25" s="1788">
        <v>0.01</v>
      </c>
      <c r="J25" s="1789" t="s">
        <v>1427</v>
      </c>
      <c r="K25" s="1790">
        <v>42490</v>
      </c>
      <c r="L25" s="1791">
        <v>42735</v>
      </c>
      <c r="M25" s="1792"/>
      <c r="N25" s="1792"/>
      <c r="O25" s="1792"/>
      <c r="P25" s="1792"/>
      <c r="Q25" s="1792"/>
      <c r="R25" s="1792"/>
      <c r="S25" s="1792"/>
      <c r="T25" s="1792"/>
      <c r="U25" s="1792">
        <v>1</v>
      </c>
      <c r="V25" s="1792"/>
      <c r="W25" s="1792"/>
      <c r="X25" s="1792"/>
      <c r="Y25" s="1793">
        <v>1</v>
      </c>
      <c r="Z25" s="1794">
        <v>10000000</v>
      </c>
      <c r="AA25" s="1051"/>
      <c r="AB25" s="1795" t="s">
        <v>70</v>
      </c>
      <c r="AC25" s="3120">
        <f t="shared" si="0"/>
        <v>0</v>
      </c>
      <c r="AD25" s="3121">
        <f t="shared" si="1"/>
        <v>0</v>
      </c>
      <c r="AE25" s="3120">
        <v>0</v>
      </c>
      <c r="AF25" s="3121" t="s">
        <v>55</v>
      </c>
      <c r="AG25" s="3120"/>
      <c r="AH25" s="3121">
        <f t="shared" si="2"/>
        <v>0</v>
      </c>
      <c r="AI25" s="3120"/>
      <c r="AJ25" s="3120"/>
      <c r="AK25" s="3120"/>
      <c r="AL25" s="3120"/>
    </row>
    <row r="26" spans="1:38" s="25" customFormat="1" ht="57" customHeight="1" thickBot="1">
      <c r="A26" s="3530"/>
      <c r="B26" s="3530"/>
      <c r="C26"/>
      <c r="D26" s="1783" t="s">
        <v>1429</v>
      </c>
      <c r="E26" s="1784" t="s">
        <v>1430</v>
      </c>
      <c r="F26" s="1785">
        <v>3</v>
      </c>
      <c r="G26" s="1786" t="s">
        <v>1431</v>
      </c>
      <c r="H26" s="1787" t="s">
        <v>1416</v>
      </c>
      <c r="I26" s="1788">
        <v>0.01</v>
      </c>
      <c r="J26" s="1789" t="s">
        <v>1432</v>
      </c>
      <c r="K26" s="1790" t="s">
        <v>1417</v>
      </c>
      <c r="L26" s="1791">
        <v>42735</v>
      </c>
      <c r="M26" s="1792"/>
      <c r="N26" s="1792"/>
      <c r="O26" s="1792"/>
      <c r="P26" s="1792">
        <v>1</v>
      </c>
      <c r="Q26" s="1792"/>
      <c r="R26" s="1792"/>
      <c r="S26" s="1792"/>
      <c r="T26" s="1792">
        <v>1</v>
      </c>
      <c r="U26" s="1792"/>
      <c r="V26" s="1792"/>
      <c r="W26" s="1792"/>
      <c r="X26" s="1792">
        <v>1</v>
      </c>
      <c r="Y26" s="1793">
        <v>3</v>
      </c>
      <c r="Z26" s="1794"/>
      <c r="AA26" s="1051"/>
      <c r="AB26" s="1795"/>
      <c r="AC26" s="3120">
        <f t="shared" si="0"/>
        <v>1</v>
      </c>
      <c r="AD26" s="3121">
        <f t="shared" si="1"/>
        <v>1</v>
      </c>
      <c r="AE26" s="3120">
        <v>1</v>
      </c>
      <c r="AF26" s="3121">
        <f t="shared" si="3"/>
        <v>1</v>
      </c>
      <c r="AG26" s="3120"/>
      <c r="AH26" s="3121">
        <f t="shared" si="2"/>
        <v>0.3333333333333333</v>
      </c>
      <c r="AI26" s="3120"/>
      <c r="AJ26" s="3120"/>
      <c r="AK26" s="3120"/>
      <c r="AL26" s="3120"/>
    </row>
    <row r="27" spans="1:38" s="25" customFormat="1" ht="57.75" customHeight="1" thickBot="1">
      <c r="A27" s="3530"/>
      <c r="B27" s="3530"/>
      <c r="C27"/>
      <c r="D27" s="1796" t="s">
        <v>1658</v>
      </c>
      <c r="E27" s="1797" t="s">
        <v>1433</v>
      </c>
      <c r="F27" s="1785">
        <v>2</v>
      </c>
      <c r="G27" s="1786" t="s">
        <v>1434</v>
      </c>
      <c r="H27" s="1787" t="s">
        <v>1659</v>
      </c>
      <c r="I27" s="1788">
        <v>0.01</v>
      </c>
      <c r="J27" s="1789" t="s">
        <v>1433</v>
      </c>
      <c r="K27" s="1790">
        <v>42459</v>
      </c>
      <c r="L27" s="1791">
        <v>42735</v>
      </c>
      <c r="M27" s="1792"/>
      <c r="N27" s="1792"/>
      <c r="O27" s="1792"/>
      <c r="P27" s="1792">
        <v>1</v>
      </c>
      <c r="Q27" s="1792"/>
      <c r="R27" s="1792"/>
      <c r="S27" s="1792"/>
      <c r="T27" s="1792"/>
      <c r="U27" s="1792">
        <v>1</v>
      </c>
      <c r="V27" s="1792"/>
      <c r="W27" s="1792"/>
      <c r="X27" s="1792"/>
      <c r="Y27" s="1793">
        <f>SUM(M27:X27)</f>
        <v>2</v>
      </c>
      <c r="Z27" s="1794"/>
      <c r="AA27" s="1051"/>
      <c r="AB27" s="1795"/>
      <c r="AC27" s="3120">
        <f t="shared" si="0"/>
        <v>1</v>
      </c>
      <c r="AD27" s="3121">
        <f t="shared" si="1"/>
        <v>1</v>
      </c>
      <c r="AE27" s="3120">
        <v>1</v>
      </c>
      <c r="AF27" s="3121">
        <f t="shared" si="3"/>
        <v>1</v>
      </c>
      <c r="AG27" s="3120"/>
      <c r="AH27" s="3121">
        <f t="shared" si="2"/>
        <v>0.5</v>
      </c>
      <c r="AI27" s="3120"/>
      <c r="AJ27" s="3120"/>
      <c r="AK27" s="3120" t="s">
        <v>1981</v>
      </c>
      <c r="AL27" s="3120"/>
    </row>
    <row r="28" spans="1:38" s="25" customFormat="1" ht="53.25" customHeight="1" thickBot="1">
      <c r="A28" s="3530"/>
      <c r="B28" s="3530"/>
      <c r="C28"/>
      <c r="D28" s="1783" t="s">
        <v>1660</v>
      </c>
      <c r="E28" s="1784" t="s">
        <v>37</v>
      </c>
      <c r="F28" s="1785">
        <v>1</v>
      </c>
      <c r="G28" s="1786" t="s">
        <v>1435</v>
      </c>
      <c r="H28" s="1787" t="s">
        <v>1659</v>
      </c>
      <c r="I28" s="1788">
        <v>0.01</v>
      </c>
      <c r="J28" s="1789" t="s">
        <v>1436</v>
      </c>
      <c r="K28" s="1790">
        <v>42461</v>
      </c>
      <c r="L28" s="1791">
        <v>42704</v>
      </c>
      <c r="M28" s="1792"/>
      <c r="N28" s="1792"/>
      <c r="O28" s="1792"/>
      <c r="P28" s="1792"/>
      <c r="Q28" s="1792"/>
      <c r="R28" s="1792">
        <v>1</v>
      </c>
      <c r="S28" s="1792"/>
      <c r="T28" s="1792"/>
      <c r="U28" s="1792"/>
      <c r="V28" s="1792"/>
      <c r="W28" s="1792"/>
      <c r="X28" s="1792"/>
      <c r="Y28" s="1793">
        <v>1</v>
      </c>
      <c r="Z28" s="1794"/>
      <c r="AA28" s="1051"/>
      <c r="AB28" s="1795"/>
      <c r="AC28" s="3120">
        <f t="shared" si="0"/>
        <v>1</v>
      </c>
      <c r="AD28" s="3121">
        <f t="shared" si="1"/>
        <v>1</v>
      </c>
      <c r="AE28" s="3120">
        <v>1</v>
      </c>
      <c r="AF28" s="3121">
        <f t="shared" si="3"/>
        <v>1</v>
      </c>
      <c r="AG28" s="3120"/>
      <c r="AH28" s="3121">
        <f t="shared" si="2"/>
        <v>1</v>
      </c>
      <c r="AI28" s="3120"/>
      <c r="AJ28" s="3120"/>
      <c r="AK28" s="3120" t="s">
        <v>1982</v>
      </c>
      <c r="AL28" s="3120"/>
    </row>
    <row r="29" spans="1:38" s="25" customFormat="1" ht="64.5" customHeight="1" thickBot="1">
      <c r="A29" s="3530"/>
      <c r="B29" s="3530"/>
      <c r="C29" s="3536"/>
      <c r="D29" s="1783" t="s">
        <v>1661</v>
      </c>
      <c r="E29" s="1784" t="s">
        <v>1437</v>
      </c>
      <c r="F29" s="1785">
        <v>360</v>
      </c>
      <c r="G29" s="1786" t="s">
        <v>1407</v>
      </c>
      <c r="H29" s="1787" t="s">
        <v>1438</v>
      </c>
      <c r="I29" s="1788">
        <v>0.01</v>
      </c>
      <c r="J29" s="1789" t="s">
        <v>37</v>
      </c>
      <c r="K29" s="1790">
        <v>42370</v>
      </c>
      <c r="L29" s="1791">
        <v>42490</v>
      </c>
      <c r="M29" s="1792">
        <v>30</v>
      </c>
      <c r="N29" s="1792">
        <v>30</v>
      </c>
      <c r="O29" s="1792">
        <v>30</v>
      </c>
      <c r="P29" s="1792">
        <v>30</v>
      </c>
      <c r="Q29" s="1792">
        <v>30</v>
      </c>
      <c r="R29" s="1792">
        <v>30</v>
      </c>
      <c r="S29" s="1792">
        <v>30</v>
      </c>
      <c r="T29" s="1792">
        <v>30</v>
      </c>
      <c r="U29" s="1792">
        <v>30</v>
      </c>
      <c r="V29" s="1792">
        <v>30</v>
      </c>
      <c r="W29" s="1792">
        <v>30</v>
      </c>
      <c r="X29" s="1792">
        <v>30</v>
      </c>
      <c r="Y29" s="1793">
        <f>SUM(M29:X29)</f>
        <v>360</v>
      </c>
      <c r="Z29" s="1794">
        <v>60000000</v>
      </c>
      <c r="AA29" s="1051"/>
      <c r="AB29" s="1795" t="s">
        <v>1251</v>
      </c>
      <c r="AC29" s="3120">
        <f t="shared" si="0"/>
        <v>180</v>
      </c>
      <c r="AD29" s="3121">
        <f t="shared" si="1"/>
        <v>1</v>
      </c>
      <c r="AE29" s="3120">
        <v>121</v>
      </c>
      <c r="AF29" s="3121">
        <f t="shared" si="3"/>
        <v>0.6722222222222223</v>
      </c>
      <c r="AG29" s="3120"/>
      <c r="AH29" s="3121">
        <f t="shared" si="2"/>
        <v>0.33611111111111114</v>
      </c>
      <c r="AI29" s="3120"/>
      <c r="AJ29" s="3120"/>
      <c r="AK29" s="3120" t="s">
        <v>1983</v>
      </c>
      <c r="AL29" s="3120"/>
    </row>
    <row r="30" spans="1:38" s="25" customFormat="1" ht="42" customHeight="1" thickBot="1">
      <c r="A30" s="3530"/>
      <c r="B30" s="3530"/>
      <c r="C30" s="3536"/>
      <c r="D30" s="1783" t="s">
        <v>1662</v>
      </c>
      <c r="E30" s="1784" t="s">
        <v>1439</v>
      </c>
      <c r="F30" s="1785">
        <v>180</v>
      </c>
      <c r="G30" s="1786" t="s">
        <v>1440</v>
      </c>
      <c r="H30" s="1787" t="s">
        <v>1419</v>
      </c>
      <c r="I30" s="1788">
        <v>0.01</v>
      </c>
      <c r="J30" s="1789" t="s">
        <v>1439</v>
      </c>
      <c r="K30" s="1790">
        <v>42379</v>
      </c>
      <c r="L30" s="1791">
        <v>42735</v>
      </c>
      <c r="M30" s="1792">
        <v>15</v>
      </c>
      <c r="N30" s="1792">
        <v>15</v>
      </c>
      <c r="O30" s="1792">
        <v>15</v>
      </c>
      <c r="P30" s="1792">
        <v>15</v>
      </c>
      <c r="Q30" s="1792">
        <v>15</v>
      </c>
      <c r="R30" s="1792">
        <v>15</v>
      </c>
      <c r="S30" s="1792">
        <v>15</v>
      </c>
      <c r="T30" s="1792">
        <v>15</v>
      </c>
      <c r="U30" s="1792">
        <v>15</v>
      </c>
      <c r="V30" s="1792">
        <v>15</v>
      </c>
      <c r="W30" s="1792">
        <v>15</v>
      </c>
      <c r="X30" s="1792">
        <v>15</v>
      </c>
      <c r="Y30" s="1793">
        <v>180</v>
      </c>
      <c r="Z30" s="1794"/>
      <c r="AA30" s="1051"/>
      <c r="AB30" s="1795"/>
      <c r="AC30" s="3120">
        <f t="shared" si="0"/>
        <v>90</v>
      </c>
      <c r="AD30" s="3121">
        <f t="shared" si="1"/>
        <v>1</v>
      </c>
      <c r="AE30" s="3120">
        <v>846</v>
      </c>
      <c r="AF30" s="3121">
        <v>1</v>
      </c>
      <c r="AG30" s="3120"/>
      <c r="AH30" s="3121">
        <v>1</v>
      </c>
      <c r="AI30" s="3120"/>
      <c r="AJ30" s="3120"/>
      <c r="AK30" s="3120" t="s">
        <v>1984</v>
      </c>
      <c r="AL30" s="3120"/>
    </row>
    <row r="31" spans="1:38" s="25" customFormat="1" ht="42" customHeight="1" thickBot="1">
      <c r="A31" s="3530"/>
      <c r="B31" s="3530"/>
      <c r="C31" s="3536"/>
      <c r="D31" s="1783" t="s">
        <v>1663</v>
      </c>
      <c r="E31" s="1784" t="s">
        <v>1441</v>
      </c>
      <c r="F31" s="1785">
        <v>12</v>
      </c>
      <c r="G31" s="1786" t="s">
        <v>1442</v>
      </c>
      <c r="H31" s="1787" t="s">
        <v>1659</v>
      </c>
      <c r="I31" s="1788">
        <v>0.01</v>
      </c>
      <c r="J31" s="1789" t="s">
        <v>1443</v>
      </c>
      <c r="K31" s="1790">
        <v>42399</v>
      </c>
      <c r="L31" s="1791">
        <v>42735</v>
      </c>
      <c r="M31" s="1792">
        <v>1</v>
      </c>
      <c r="N31" s="1792">
        <v>1</v>
      </c>
      <c r="O31" s="1792">
        <v>1</v>
      </c>
      <c r="P31" s="1792">
        <v>1</v>
      </c>
      <c r="Q31" s="1792">
        <v>1</v>
      </c>
      <c r="R31" s="1792">
        <v>1</v>
      </c>
      <c r="S31" s="1792">
        <v>1</v>
      </c>
      <c r="T31" s="1792">
        <v>1</v>
      </c>
      <c r="U31" s="1792">
        <v>1</v>
      </c>
      <c r="V31" s="1792">
        <v>1</v>
      </c>
      <c r="W31" s="1792">
        <v>1</v>
      </c>
      <c r="X31" s="1792">
        <v>1</v>
      </c>
      <c r="Y31" s="1793">
        <v>12</v>
      </c>
      <c r="Z31" s="1794"/>
      <c r="AA31" s="1051"/>
      <c r="AB31" s="1795"/>
      <c r="AC31" s="3120">
        <f t="shared" si="0"/>
        <v>6</v>
      </c>
      <c r="AD31" s="3121">
        <f t="shared" si="1"/>
        <v>1</v>
      </c>
      <c r="AE31" s="3120">
        <v>6</v>
      </c>
      <c r="AF31" s="3121">
        <f t="shared" si="3"/>
        <v>1</v>
      </c>
      <c r="AG31" s="3120"/>
      <c r="AH31" s="3121">
        <f t="shared" si="2"/>
        <v>0.5</v>
      </c>
      <c r="AI31" s="3120"/>
      <c r="AJ31" s="3120"/>
      <c r="AK31" s="3120" t="s">
        <v>1985</v>
      </c>
      <c r="AL31" s="3120"/>
    </row>
    <row r="32" spans="1:38" s="25" customFormat="1" ht="87.75" customHeight="1" thickBot="1">
      <c r="A32" s="3530"/>
      <c r="B32" s="3530"/>
      <c r="C32" s="3536"/>
      <c r="D32" s="1783" t="s">
        <v>1664</v>
      </c>
      <c r="E32" s="1784" t="s">
        <v>587</v>
      </c>
      <c r="F32" s="1785">
        <v>3</v>
      </c>
      <c r="G32" s="1786" t="s">
        <v>1444</v>
      </c>
      <c r="H32" s="1787" t="s">
        <v>1665</v>
      </c>
      <c r="I32" s="1788">
        <v>0.01</v>
      </c>
      <c r="J32" s="1789" t="s">
        <v>1445</v>
      </c>
      <c r="K32" s="1790">
        <v>42459</v>
      </c>
      <c r="L32" s="1791">
        <v>42735</v>
      </c>
      <c r="M32" s="1792"/>
      <c r="N32" s="1792"/>
      <c r="O32" s="1792"/>
      <c r="P32" s="1792">
        <v>1</v>
      </c>
      <c r="Q32" s="1792">
        <v>2</v>
      </c>
      <c r="R32" s="1792"/>
      <c r="S32" s="1792"/>
      <c r="T32" s="1792"/>
      <c r="U32" s="1792"/>
      <c r="V32" s="1792"/>
      <c r="W32" s="1792"/>
      <c r="X32" s="1792"/>
      <c r="Y32" s="1793">
        <v>3</v>
      </c>
      <c r="Z32" s="1794"/>
      <c r="AA32" s="1051"/>
      <c r="AB32" s="1795"/>
      <c r="AC32" s="3120">
        <f t="shared" si="0"/>
        <v>3</v>
      </c>
      <c r="AD32" s="3121">
        <f t="shared" si="1"/>
        <v>1</v>
      </c>
      <c r="AE32" s="3120">
        <v>3</v>
      </c>
      <c r="AF32" s="3121">
        <f t="shared" si="3"/>
        <v>1</v>
      </c>
      <c r="AG32" s="3120"/>
      <c r="AH32" s="3121">
        <f t="shared" si="2"/>
        <v>1</v>
      </c>
      <c r="AI32" s="3120"/>
      <c r="AJ32" s="3120"/>
      <c r="AK32" s="3120" t="s">
        <v>1986</v>
      </c>
      <c r="AL32" s="3120"/>
    </row>
    <row r="33" spans="1:38" s="25" customFormat="1" ht="70.5" customHeight="1" thickBot="1">
      <c r="A33" s="3530"/>
      <c r="B33" s="3530"/>
      <c r="C33" s="3536"/>
      <c r="D33" s="1783" t="s">
        <v>1446</v>
      </c>
      <c r="E33" s="1784" t="s">
        <v>481</v>
      </c>
      <c r="F33" s="1785">
        <v>10</v>
      </c>
      <c r="G33" s="1786" t="s">
        <v>1447</v>
      </c>
      <c r="H33" s="1787" t="s">
        <v>1416</v>
      </c>
      <c r="I33" s="1788">
        <v>0.01</v>
      </c>
      <c r="J33" s="1789" t="s">
        <v>1448</v>
      </c>
      <c r="K33" s="1790">
        <v>42459</v>
      </c>
      <c r="L33" s="1791">
        <v>42735</v>
      </c>
      <c r="M33" s="1792"/>
      <c r="N33" s="1792"/>
      <c r="O33" s="1792">
        <v>1</v>
      </c>
      <c r="P33" s="1792">
        <v>1</v>
      </c>
      <c r="Q33" s="1792">
        <v>1</v>
      </c>
      <c r="R33" s="1792">
        <v>1</v>
      </c>
      <c r="S33" s="1792">
        <v>1</v>
      </c>
      <c r="T33" s="1792">
        <v>1</v>
      </c>
      <c r="U33" s="1792">
        <v>1</v>
      </c>
      <c r="V33" s="1792">
        <v>1</v>
      </c>
      <c r="W33" s="1792">
        <v>1</v>
      </c>
      <c r="X33" s="1792">
        <v>1</v>
      </c>
      <c r="Y33" s="1793">
        <v>10</v>
      </c>
      <c r="Z33" s="1794"/>
      <c r="AA33" s="1051"/>
      <c r="AB33" s="1795"/>
      <c r="AC33" s="3120">
        <f t="shared" si="0"/>
        <v>4</v>
      </c>
      <c r="AD33" s="3121">
        <f t="shared" si="1"/>
        <v>1</v>
      </c>
      <c r="AE33" s="3120">
        <v>10</v>
      </c>
      <c r="AF33" s="3121">
        <v>1</v>
      </c>
      <c r="AG33" s="3120"/>
      <c r="AH33" s="3121">
        <f t="shared" si="2"/>
        <v>1</v>
      </c>
      <c r="AI33" s="3120"/>
      <c r="AJ33" s="3120"/>
      <c r="AK33" s="3120" t="s">
        <v>1987</v>
      </c>
      <c r="AL33" s="3120"/>
    </row>
    <row r="34" spans="1:38" s="25" customFormat="1" ht="42" customHeight="1" thickBot="1">
      <c r="A34" s="3530"/>
      <c r="B34" s="3530"/>
      <c r="C34"/>
      <c r="D34" s="1798" t="s">
        <v>1449</v>
      </c>
      <c r="E34" s="1799" t="s">
        <v>587</v>
      </c>
      <c r="F34" s="1785">
        <v>5</v>
      </c>
      <c r="G34" s="1786" t="s">
        <v>1666</v>
      </c>
      <c r="H34" s="1787" t="s">
        <v>1667</v>
      </c>
      <c r="I34" s="1800">
        <v>0.02</v>
      </c>
      <c r="J34" s="1801" t="s">
        <v>37</v>
      </c>
      <c r="K34" s="1790">
        <v>42459</v>
      </c>
      <c r="L34" s="1791">
        <v>42735</v>
      </c>
      <c r="M34" s="1792"/>
      <c r="N34" s="1792"/>
      <c r="O34" s="1792">
        <v>1</v>
      </c>
      <c r="P34" s="1792">
        <v>1</v>
      </c>
      <c r="Q34" s="1792">
        <v>1</v>
      </c>
      <c r="R34" s="1792">
        <v>1</v>
      </c>
      <c r="S34" s="1792">
        <v>1</v>
      </c>
      <c r="T34" s="1792">
        <v>1</v>
      </c>
      <c r="U34" s="1792">
        <v>1</v>
      </c>
      <c r="V34" s="1792">
        <v>1</v>
      </c>
      <c r="W34" s="1792">
        <v>1</v>
      </c>
      <c r="X34" s="1792"/>
      <c r="Y34" s="1793">
        <v>9</v>
      </c>
      <c r="Z34" s="1794"/>
      <c r="AA34" s="1051"/>
      <c r="AB34" s="1795"/>
      <c r="AC34" s="3120">
        <f t="shared" si="0"/>
        <v>4</v>
      </c>
      <c r="AD34" s="3121">
        <f t="shared" si="1"/>
        <v>1</v>
      </c>
      <c r="AE34" s="3120">
        <v>4</v>
      </c>
      <c r="AF34" s="3121">
        <f t="shared" si="3"/>
        <v>1</v>
      </c>
      <c r="AG34" s="3120"/>
      <c r="AH34" s="3121">
        <f t="shared" si="2"/>
        <v>0.4444444444444444</v>
      </c>
      <c r="AI34" s="3120"/>
      <c r="AJ34" s="3120"/>
      <c r="AK34" s="3120" t="s">
        <v>1988</v>
      </c>
      <c r="AL34" s="3120"/>
    </row>
    <row r="35" spans="1:38" s="25" customFormat="1" ht="42" customHeight="1" thickBot="1">
      <c r="A35" s="3530"/>
      <c r="B35" s="3530"/>
      <c r="C35" s="1802" t="s">
        <v>1450</v>
      </c>
      <c r="D35" s="1783" t="s">
        <v>1668</v>
      </c>
      <c r="E35" s="1784" t="s">
        <v>37</v>
      </c>
      <c r="F35" s="1785">
        <v>1</v>
      </c>
      <c r="G35" s="1786" t="s">
        <v>1407</v>
      </c>
      <c r="H35" s="1787" t="s">
        <v>1438</v>
      </c>
      <c r="I35" s="1788">
        <v>0.01</v>
      </c>
      <c r="J35" s="1789" t="s">
        <v>1451</v>
      </c>
      <c r="K35" s="1790">
        <v>42370</v>
      </c>
      <c r="L35" s="1791">
        <v>42520</v>
      </c>
      <c r="M35" s="1792"/>
      <c r="N35" s="1792"/>
      <c r="O35" s="1792"/>
      <c r="P35" s="1792">
        <v>1</v>
      </c>
      <c r="Q35" s="1792"/>
      <c r="R35" s="1792"/>
      <c r="S35" s="1792"/>
      <c r="T35" s="1792"/>
      <c r="U35" s="1792"/>
      <c r="V35" s="1792"/>
      <c r="W35" s="1792"/>
      <c r="X35" s="1792"/>
      <c r="Y35" s="1793">
        <v>1</v>
      </c>
      <c r="Z35" s="1794"/>
      <c r="AA35" s="1051"/>
      <c r="AB35" s="1795"/>
      <c r="AC35" s="3120">
        <f t="shared" si="0"/>
        <v>1</v>
      </c>
      <c r="AD35" s="3121">
        <f t="shared" si="1"/>
        <v>1</v>
      </c>
      <c r="AE35" s="3120">
        <v>1</v>
      </c>
      <c r="AF35" s="3121">
        <f t="shared" si="3"/>
        <v>1</v>
      </c>
      <c r="AG35" s="3120"/>
      <c r="AH35" s="3121">
        <f t="shared" si="2"/>
        <v>1</v>
      </c>
      <c r="AI35" s="3120"/>
      <c r="AJ35" s="3120"/>
      <c r="AK35" s="3120" t="s">
        <v>1989</v>
      </c>
      <c r="AL35" s="3120"/>
    </row>
    <row r="36" spans="1:38" s="25" customFormat="1" ht="63" customHeight="1" thickBot="1">
      <c r="A36" s="3530"/>
      <c r="B36" s="3530"/>
      <c r="C36" t="s">
        <v>1452</v>
      </c>
      <c r="D36" s="1803" t="s">
        <v>1453</v>
      </c>
      <c r="E36" s="1804" t="s">
        <v>1454</v>
      </c>
      <c r="F36" s="1805">
        <v>1</v>
      </c>
      <c r="G36" s="1806" t="s">
        <v>1455</v>
      </c>
      <c r="H36" s="1807" t="s">
        <v>1456</v>
      </c>
      <c r="I36" s="1808">
        <v>0.02</v>
      </c>
      <c r="J36" s="1809" t="s">
        <v>1457</v>
      </c>
      <c r="K36" s="1810">
        <v>42402</v>
      </c>
      <c r="L36" s="1811">
        <v>42734</v>
      </c>
      <c r="M36" s="1812"/>
      <c r="N36" s="1812">
        <v>1</v>
      </c>
      <c r="O36" s="1812">
        <v>1</v>
      </c>
      <c r="P36" s="1812">
        <v>1</v>
      </c>
      <c r="Q36" s="1812">
        <v>1</v>
      </c>
      <c r="R36" s="1812">
        <v>1</v>
      </c>
      <c r="S36" s="1812">
        <v>1</v>
      </c>
      <c r="T36" s="1812">
        <v>1</v>
      </c>
      <c r="U36" s="1812">
        <v>1</v>
      </c>
      <c r="V36" s="1812">
        <v>1</v>
      </c>
      <c r="W36" s="1812">
        <v>1</v>
      </c>
      <c r="X36" s="1812">
        <v>1</v>
      </c>
      <c r="Y36" s="1813">
        <v>11</v>
      </c>
      <c r="Z36" s="1814"/>
      <c r="AA36" s="1815"/>
      <c r="AB36" s="1795"/>
      <c r="AC36" s="3120">
        <f t="shared" si="0"/>
        <v>5</v>
      </c>
      <c r="AD36" s="3121">
        <f t="shared" si="1"/>
        <v>1</v>
      </c>
      <c r="AE36" s="3120">
        <v>291</v>
      </c>
      <c r="AF36" s="3121">
        <v>1</v>
      </c>
      <c r="AG36" s="3120"/>
      <c r="AH36" s="3121">
        <v>1</v>
      </c>
      <c r="AI36" s="3120"/>
      <c r="AJ36" s="3120"/>
      <c r="AK36" s="3120" t="s">
        <v>1990</v>
      </c>
      <c r="AL36" s="3120"/>
    </row>
    <row r="37" spans="1:38" s="25" customFormat="1" ht="51" customHeight="1" thickBot="1">
      <c r="A37" s="3530"/>
      <c r="B37" s="3530"/>
      <c r="C37" s="3536"/>
      <c r="D37" s="1816" t="s">
        <v>1458</v>
      </c>
      <c r="E37" s="1804" t="s">
        <v>1459</v>
      </c>
      <c r="F37" s="1805">
        <v>10</v>
      </c>
      <c r="G37" s="1806" t="s">
        <v>1460</v>
      </c>
      <c r="H37" s="1807" t="s">
        <v>1456</v>
      </c>
      <c r="I37" s="1808">
        <v>0.02</v>
      </c>
      <c r="J37" s="1809" t="s">
        <v>1461</v>
      </c>
      <c r="K37" s="1810">
        <v>42403</v>
      </c>
      <c r="L37" s="1817">
        <v>42704</v>
      </c>
      <c r="M37" s="1812"/>
      <c r="N37" s="1812">
        <v>1</v>
      </c>
      <c r="O37" s="1812">
        <v>1</v>
      </c>
      <c r="P37" s="1812">
        <v>1</v>
      </c>
      <c r="Q37" s="1812">
        <v>1</v>
      </c>
      <c r="R37" s="1812">
        <v>1</v>
      </c>
      <c r="S37" s="1812">
        <v>1</v>
      </c>
      <c r="T37" s="1812">
        <v>1</v>
      </c>
      <c r="U37" s="1812">
        <v>1</v>
      </c>
      <c r="V37" s="1812">
        <v>1</v>
      </c>
      <c r="W37" s="1812">
        <v>1</v>
      </c>
      <c r="X37" s="1812">
        <v>1</v>
      </c>
      <c r="Y37" s="1813">
        <v>11</v>
      </c>
      <c r="Z37" s="1814"/>
      <c r="AA37" s="1815"/>
      <c r="AB37" s="1795"/>
      <c r="AC37" s="3120">
        <f t="shared" si="0"/>
        <v>5</v>
      </c>
      <c r="AD37" s="3121">
        <f t="shared" si="1"/>
        <v>1</v>
      </c>
      <c r="AE37" s="3120">
        <v>800</v>
      </c>
      <c r="AF37" s="3121">
        <v>1</v>
      </c>
      <c r="AG37" s="3120"/>
      <c r="AH37" s="3121">
        <v>1</v>
      </c>
      <c r="AI37" s="3120"/>
      <c r="AJ37" s="3120"/>
      <c r="AK37" s="3120"/>
      <c r="AL37" s="3120"/>
    </row>
    <row r="38" spans="1:38" s="25" customFormat="1" ht="51.75" customHeight="1" thickBot="1">
      <c r="A38" s="3530"/>
      <c r="B38" s="3530"/>
      <c r="C38" s="3536"/>
      <c r="D38" s="1818" t="s">
        <v>1462</v>
      </c>
      <c r="E38" s="1804" t="s">
        <v>1459</v>
      </c>
      <c r="F38" s="1819">
        <v>10</v>
      </c>
      <c r="G38" s="1806" t="s">
        <v>1460</v>
      </c>
      <c r="H38" s="1820" t="s">
        <v>1463</v>
      </c>
      <c r="I38" s="1821">
        <v>0.016666666666666666</v>
      </c>
      <c r="J38" s="1809" t="s">
        <v>1461</v>
      </c>
      <c r="K38" s="1810">
        <v>42403</v>
      </c>
      <c r="L38" s="1817">
        <v>42704</v>
      </c>
      <c r="M38" s="1812"/>
      <c r="N38" s="1812">
        <v>10</v>
      </c>
      <c r="O38" s="1812">
        <v>10</v>
      </c>
      <c r="P38" s="1812">
        <v>10</v>
      </c>
      <c r="Q38" s="1812">
        <v>10</v>
      </c>
      <c r="R38" s="1812">
        <v>10</v>
      </c>
      <c r="S38" s="1812">
        <v>10</v>
      </c>
      <c r="T38" s="1812">
        <v>10</v>
      </c>
      <c r="U38" s="1812">
        <v>10</v>
      </c>
      <c r="V38" s="1812">
        <v>10</v>
      </c>
      <c r="W38" s="1812">
        <v>10</v>
      </c>
      <c r="X38" s="1812"/>
      <c r="Y38" s="1813">
        <v>100</v>
      </c>
      <c r="Z38" s="1814"/>
      <c r="AA38" s="1815"/>
      <c r="AB38" s="1795"/>
      <c r="AC38" s="3120">
        <f t="shared" si="0"/>
        <v>50</v>
      </c>
      <c r="AD38" s="3121">
        <f t="shared" si="1"/>
        <v>1</v>
      </c>
      <c r="AE38" s="3120">
        <v>24</v>
      </c>
      <c r="AF38" s="3121">
        <f t="shared" si="3"/>
        <v>0.48</v>
      </c>
      <c r="AG38" s="3120"/>
      <c r="AH38" s="3121">
        <f t="shared" si="2"/>
        <v>0.24</v>
      </c>
      <c r="AI38" s="3120"/>
      <c r="AJ38" s="3120"/>
      <c r="AK38" s="3120"/>
      <c r="AL38" s="3120" t="s">
        <v>1991</v>
      </c>
    </row>
    <row r="39" spans="1:38" s="25" customFormat="1" ht="63.75" customHeight="1" thickBot="1">
      <c r="A39" s="3530"/>
      <c r="B39" s="3530"/>
      <c r="C39" s="3536"/>
      <c r="D39" s="1818" t="s">
        <v>1464</v>
      </c>
      <c r="E39" s="1804" t="s">
        <v>361</v>
      </c>
      <c r="F39" s="1819">
        <v>2</v>
      </c>
      <c r="G39" s="1806" t="s">
        <v>1465</v>
      </c>
      <c r="H39" s="1820" t="s">
        <v>1463</v>
      </c>
      <c r="I39" s="1821">
        <v>0.016666666666666666</v>
      </c>
      <c r="J39" s="1809" t="s">
        <v>37</v>
      </c>
      <c r="K39" s="1810">
        <v>42430</v>
      </c>
      <c r="L39" s="1817" t="s">
        <v>1466</v>
      </c>
      <c r="M39" s="1812"/>
      <c r="N39" s="1812"/>
      <c r="O39" s="1812"/>
      <c r="P39" s="1812"/>
      <c r="Q39" s="1812"/>
      <c r="R39" s="1812"/>
      <c r="S39" s="1812"/>
      <c r="T39" s="1812"/>
      <c r="U39" s="1812"/>
      <c r="V39" s="1812"/>
      <c r="W39" s="1812"/>
      <c r="X39" s="1812"/>
      <c r="Y39" s="1813"/>
      <c r="Z39" s="1814"/>
      <c r="AA39" s="1815"/>
      <c r="AB39" s="1795"/>
      <c r="AC39" s="3120">
        <f t="shared" si="0"/>
        <v>0</v>
      </c>
      <c r="AD39" s="3121">
        <f t="shared" si="1"/>
        <v>0</v>
      </c>
      <c r="AE39" s="3120">
        <v>0</v>
      </c>
      <c r="AF39" s="3121" t="s">
        <v>55</v>
      </c>
      <c r="AG39" s="3120"/>
      <c r="AH39" s="3121" t="s">
        <v>55</v>
      </c>
      <c r="AI39" s="3120"/>
      <c r="AJ39" s="3120"/>
      <c r="AK39" s="3120"/>
      <c r="AL39" s="3120"/>
    </row>
    <row r="40" spans="1:38" s="25" customFormat="1" ht="51.75" thickBot="1">
      <c r="A40" s="3530"/>
      <c r="B40" s="3530"/>
      <c r="C40" s="3536"/>
      <c r="D40" s="1818" t="s">
        <v>1467</v>
      </c>
      <c r="E40" s="1804" t="s">
        <v>1468</v>
      </c>
      <c r="F40" s="1819">
        <v>10</v>
      </c>
      <c r="G40" s="1806" t="s">
        <v>1469</v>
      </c>
      <c r="H40" s="1820" t="s">
        <v>1470</v>
      </c>
      <c r="I40" s="1821">
        <v>0.016666666666666666</v>
      </c>
      <c r="J40" s="1809" t="s">
        <v>1471</v>
      </c>
      <c r="K40" s="1810">
        <v>42430</v>
      </c>
      <c r="L40" s="1817">
        <v>42734</v>
      </c>
      <c r="M40" s="1812"/>
      <c r="N40" s="1812">
        <v>1</v>
      </c>
      <c r="O40" s="1812">
        <v>1</v>
      </c>
      <c r="P40" s="1812">
        <v>1</v>
      </c>
      <c r="Q40" s="1812">
        <v>1</v>
      </c>
      <c r="R40" s="1812">
        <v>1</v>
      </c>
      <c r="S40" s="1812">
        <v>1</v>
      </c>
      <c r="T40" s="1812">
        <v>1</v>
      </c>
      <c r="U40" s="1812">
        <v>1</v>
      </c>
      <c r="V40" s="1812">
        <v>1</v>
      </c>
      <c r="W40" s="1812">
        <v>1</v>
      </c>
      <c r="X40" s="1812"/>
      <c r="Y40" s="1813">
        <v>10</v>
      </c>
      <c r="Z40" s="1814"/>
      <c r="AA40" s="1815"/>
      <c r="AB40" s="1795"/>
      <c r="AC40" s="3120">
        <f t="shared" si="0"/>
        <v>5</v>
      </c>
      <c r="AD40" s="3121">
        <f t="shared" si="1"/>
        <v>1</v>
      </c>
      <c r="AE40" s="3120">
        <v>510</v>
      </c>
      <c r="AF40" s="3121">
        <v>1</v>
      </c>
      <c r="AG40" s="3120"/>
      <c r="AH40" s="3121">
        <v>1</v>
      </c>
      <c r="AI40" s="3120"/>
      <c r="AJ40" s="3120"/>
      <c r="AK40" s="3120" t="s">
        <v>1992</v>
      </c>
      <c r="AL40" s="3120"/>
    </row>
    <row r="41" spans="1:38" s="25" customFormat="1" ht="158.25" thickBot="1">
      <c r="A41" s="3530"/>
      <c r="B41" s="3530"/>
      <c r="C41" s="3536"/>
      <c r="D41" s="1816" t="s">
        <v>1472</v>
      </c>
      <c r="E41" s="1804" t="s">
        <v>1454</v>
      </c>
      <c r="F41" s="1819">
        <v>5</v>
      </c>
      <c r="G41" s="1806" t="s">
        <v>1473</v>
      </c>
      <c r="H41" s="1820" t="s">
        <v>1463</v>
      </c>
      <c r="I41" s="1821">
        <v>0.016666666666666666</v>
      </c>
      <c r="J41" s="1809" t="s">
        <v>1474</v>
      </c>
      <c r="K41" s="1810">
        <v>42463</v>
      </c>
      <c r="L41" s="1817">
        <v>42734</v>
      </c>
      <c r="M41" s="1812"/>
      <c r="N41" s="1812"/>
      <c r="O41" s="1812"/>
      <c r="P41" s="1812">
        <v>1</v>
      </c>
      <c r="Q41" s="1812">
        <v>1</v>
      </c>
      <c r="R41" s="1812">
        <v>1</v>
      </c>
      <c r="S41" s="1812">
        <v>1</v>
      </c>
      <c r="T41" s="1812">
        <v>1</v>
      </c>
      <c r="U41" s="1812">
        <v>1</v>
      </c>
      <c r="V41" s="1812">
        <v>1</v>
      </c>
      <c r="W41" s="1812">
        <v>1</v>
      </c>
      <c r="X41" s="1812">
        <v>1</v>
      </c>
      <c r="Y41" s="1813">
        <v>9</v>
      </c>
      <c r="Z41" s="1822"/>
      <c r="AA41" s="1815"/>
      <c r="AB41" s="1795"/>
      <c r="AC41" s="3120">
        <f t="shared" si="0"/>
        <v>3</v>
      </c>
      <c r="AD41" s="3121">
        <f t="shared" si="1"/>
        <v>1</v>
      </c>
      <c r="AE41" s="3120">
        <v>4</v>
      </c>
      <c r="AF41" s="3121">
        <v>1</v>
      </c>
      <c r="AG41" s="3120"/>
      <c r="AH41" s="3121">
        <f t="shared" si="2"/>
        <v>0.4444444444444444</v>
      </c>
      <c r="AI41" s="3120"/>
      <c r="AJ41" s="3120"/>
      <c r="AK41" s="3120" t="s">
        <v>1993</v>
      </c>
      <c r="AL41" s="3120"/>
    </row>
    <row r="42" spans="1:38" s="917" customFormat="1" ht="42" customHeight="1" thickBot="1">
      <c r="A42" t="s">
        <v>38</v>
      </c>
      <c r="B42"/>
      <c r="C42"/>
      <c r="D42"/>
      <c r="E42" s="1823"/>
      <c r="F42" s="1824"/>
      <c r="G42" s="1824"/>
      <c r="H42" s="1824"/>
      <c r="I42" s="1825"/>
      <c r="J42" s="1824"/>
      <c r="K42" s="1824"/>
      <c r="L42" s="1824"/>
      <c r="M42" s="1824"/>
      <c r="N42" s="1824"/>
      <c r="O42" s="1824"/>
      <c r="P42" s="1824"/>
      <c r="Q42" s="1824"/>
      <c r="R42" s="1824"/>
      <c r="S42" s="1824"/>
      <c r="T42" s="1824"/>
      <c r="U42" s="1824"/>
      <c r="V42" s="1824"/>
      <c r="W42" s="1824"/>
      <c r="X42" s="1824"/>
      <c r="Y42" s="1826">
        <f>SUM(Y16:Y41)</f>
        <v>1063</v>
      </c>
      <c r="Z42" s="1827">
        <f>SUM(Z16:Z41)</f>
        <v>70000000</v>
      </c>
      <c r="AA42" s="1827">
        <f>SUM(AA16:AA41)</f>
        <v>0</v>
      </c>
      <c r="AB42" s="1824"/>
      <c r="AC42" s="3116"/>
      <c r="AD42" s="3117">
        <v>1</v>
      </c>
      <c r="AE42" s="3116"/>
      <c r="AF42" s="3118">
        <f>AVERAGE(AF16:AF41)</f>
        <v>0.8979227053140098</v>
      </c>
      <c r="AG42" s="3116"/>
      <c r="AH42" s="3118">
        <f>AVERAGE(AH16:AH41)</f>
        <v>0.6167333333333334</v>
      </c>
      <c r="AI42" s="3116"/>
      <c r="AJ42" s="3116"/>
      <c r="AK42" s="3116"/>
      <c r="AL42" s="3116"/>
    </row>
    <row r="43" spans="1:38" s="25" customFormat="1" ht="42" customHeight="1" thickBot="1">
      <c r="A43">
        <v>2</v>
      </c>
      <c r="B43" t="s">
        <v>305</v>
      </c>
      <c r="C43" s="1802" t="s">
        <v>306</v>
      </c>
      <c r="D43" s="1828" t="s">
        <v>1475</v>
      </c>
      <c r="E43" s="1829" t="s">
        <v>71</v>
      </c>
      <c r="F43" s="1830">
        <v>2</v>
      </c>
      <c r="G43" s="1831" t="s">
        <v>1476</v>
      </c>
      <c r="H43" s="1789" t="s">
        <v>1477</v>
      </c>
      <c r="I43" s="1832">
        <v>0.01</v>
      </c>
      <c r="J43" s="1789" t="s">
        <v>37</v>
      </c>
      <c r="K43" s="1790">
        <v>42520</v>
      </c>
      <c r="L43" s="1791">
        <v>42735</v>
      </c>
      <c r="M43" s="1792"/>
      <c r="N43" s="1792"/>
      <c r="O43" s="1792"/>
      <c r="P43" s="1792"/>
      <c r="Q43" s="1792"/>
      <c r="R43" s="1792">
        <v>1</v>
      </c>
      <c r="S43" s="1792"/>
      <c r="T43" s="1792"/>
      <c r="U43" s="1792"/>
      <c r="V43" s="1792"/>
      <c r="W43" s="1792"/>
      <c r="X43" s="1792">
        <v>1</v>
      </c>
      <c r="Y43" s="1793">
        <v>2</v>
      </c>
      <c r="Z43" s="543">
        <v>0</v>
      </c>
      <c r="AA43" s="1794"/>
      <c r="AB43" s="1833"/>
      <c r="AC43" s="3120">
        <f>SUM(M43:R43)</f>
        <v>1</v>
      </c>
      <c r="AD43" s="3121">
        <f t="shared" si="1"/>
        <v>1</v>
      </c>
      <c r="AE43" s="3120">
        <v>1</v>
      </c>
      <c r="AF43" s="3121">
        <f>AE43/AC43</f>
        <v>1</v>
      </c>
      <c r="AG43" s="3120"/>
      <c r="AH43" s="3121">
        <f>AE43/Y43</f>
        <v>0.5</v>
      </c>
      <c r="AI43" s="3120"/>
      <c r="AJ43" s="3120"/>
      <c r="AK43" s="3120" t="s">
        <v>1994</v>
      </c>
      <c r="AL43" s="3120"/>
    </row>
    <row r="44" spans="1:38" s="25" customFormat="1" ht="68.25" customHeight="1" thickBot="1">
      <c r="A44"/>
      <c r="B44"/>
      <c r="C44" t="s">
        <v>308</v>
      </c>
      <c r="D44" s="1828" t="s">
        <v>1478</v>
      </c>
      <c r="E44" s="1829" t="s">
        <v>1479</v>
      </c>
      <c r="F44" s="1830">
        <v>10</v>
      </c>
      <c r="G44" s="1831" t="s">
        <v>1480</v>
      </c>
      <c r="H44" s="1789" t="s">
        <v>1477</v>
      </c>
      <c r="I44" s="1832">
        <v>0.01</v>
      </c>
      <c r="J44" s="1789" t="s">
        <v>1481</v>
      </c>
      <c r="K44" s="1790">
        <v>42428</v>
      </c>
      <c r="L44" s="1791">
        <v>42735</v>
      </c>
      <c r="M44" s="1792"/>
      <c r="N44" s="1792">
        <v>1</v>
      </c>
      <c r="O44" s="1792">
        <v>1</v>
      </c>
      <c r="P44" s="1792">
        <v>1</v>
      </c>
      <c r="Q44" s="1792">
        <v>1</v>
      </c>
      <c r="R44" s="1792">
        <v>1</v>
      </c>
      <c r="S44" s="1792">
        <v>1</v>
      </c>
      <c r="T44" s="1792">
        <v>1</v>
      </c>
      <c r="U44" s="1792">
        <v>1</v>
      </c>
      <c r="V44" s="1792">
        <v>1</v>
      </c>
      <c r="W44" s="1792">
        <v>1</v>
      </c>
      <c r="X44" s="1792"/>
      <c r="Y44" s="1793">
        <v>10</v>
      </c>
      <c r="Z44" s="543">
        <v>0</v>
      </c>
      <c r="AA44" s="1794"/>
      <c r="AB44" s="1833"/>
      <c r="AC44" s="3120">
        <f>SUM(M44:R44)</f>
        <v>5</v>
      </c>
      <c r="AD44" s="3121">
        <f t="shared" si="1"/>
        <v>1</v>
      </c>
      <c r="AE44" s="3120">
        <v>5</v>
      </c>
      <c r="AF44" s="3121">
        <f>AE44/AC44</f>
        <v>1</v>
      </c>
      <c r="AG44" s="3120"/>
      <c r="AH44" s="3121">
        <f>AE44/Y44</f>
        <v>0.5</v>
      </c>
      <c r="AI44" s="3120"/>
      <c r="AJ44" s="3120"/>
      <c r="AK44" s="3120" t="s">
        <v>1995</v>
      </c>
      <c r="AL44" s="3120"/>
    </row>
    <row r="45" spans="1:38" s="25" customFormat="1" ht="42" customHeight="1" thickBot="1">
      <c r="A45"/>
      <c r="B45"/>
      <c r="C45" s="3536"/>
      <c r="D45" s="1828" t="s">
        <v>1482</v>
      </c>
      <c r="E45" s="1829" t="s">
        <v>1479</v>
      </c>
      <c r="F45" s="1830">
        <v>11</v>
      </c>
      <c r="G45" s="1831" t="s">
        <v>1480</v>
      </c>
      <c r="H45" s="1789" t="s">
        <v>1477</v>
      </c>
      <c r="I45" s="1832">
        <v>0.01</v>
      </c>
      <c r="J45" s="1789" t="s">
        <v>1481</v>
      </c>
      <c r="K45" s="1790">
        <v>42428</v>
      </c>
      <c r="L45" s="1791">
        <v>42735</v>
      </c>
      <c r="M45" s="1792"/>
      <c r="N45" s="1792">
        <v>1</v>
      </c>
      <c r="O45" s="1792">
        <v>1</v>
      </c>
      <c r="P45" s="1792">
        <v>1</v>
      </c>
      <c r="Q45" s="1792">
        <v>1</v>
      </c>
      <c r="R45" s="1792">
        <v>1</v>
      </c>
      <c r="S45" s="1792">
        <v>1</v>
      </c>
      <c r="T45" s="1792">
        <v>1</v>
      </c>
      <c r="U45" s="1792">
        <v>1</v>
      </c>
      <c r="V45" s="1792">
        <v>1</v>
      </c>
      <c r="W45" s="1792">
        <v>1</v>
      </c>
      <c r="X45" s="1792">
        <v>1</v>
      </c>
      <c r="Y45" s="1793">
        <v>11</v>
      </c>
      <c r="Z45" s="543">
        <v>0</v>
      </c>
      <c r="AA45" s="1794"/>
      <c r="AB45" s="1833"/>
      <c r="AC45" s="3120">
        <f>SUM(M45:R45)</f>
        <v>5</v>
      </c>
      <c r="AD45" s="3121">
        <f t="shared" si="1"/>
        <v>1</v>
      </c>
      <c r="AE45" s="3120">
        <v>5</v>
      </c>
      <c r="AF45" s="3121">
        <f>AE45/AC45</f>
        <v>1</v>
      </c>
      <c r="AG45" s="3120"/>
      <c r="AH45" s="3121">
        <f>AE45/Y45</f>
        <v>0.45454545454545453</v>
      </c>
      <c r="AI45" s="3120"/>
      <c r="AJ45" s="3120"/>
      <c r="AK45" s="3120" t="s">
        <v>1996</v>
      </c>
      <c r="AL45" s="3120"/>
    </row>
    <row r="46" spans="1:38" s="917" customFormat="1" ht="42" customHeight="1" thickBot="1">
      <c r="A46" t="s">
        <v>38</v>
      </c>
      <c r="B46"/>
      <c r="C46"/>
      <c r="D46"/>
      <c r="E46" s="1823"/>
      <c r="F46" s="1824"/>
      <c r="G46" s="1824"/>
      <c r="H46" s="1824"/>
      <c r="I46" s="1834"/>
      <c r="J46" s="1824"/>
      <c r="K46" s="1824"/>
      <c r="L46" s="1824"/>
      <c r="M46" s="1824"/>
      <c r="N46" s="1824"/>
      <c r="O46" s="1824"/>
      <c r="P46" s="1824"/>
      <c r="Q46" s="1824"/>
      <c r="R46" s="1824"/>
      <c r="S46" s="1824"/>
      <c r="T46" s="1824"/>
      <c r="U46" s="1824"/>
      <c r="V46" s="1824"/>
      <c r="W46" s="1824"/>
      <c r="X46" s="1824"/>
      <c r="Y46" s="1835">
        <f>SUM(Y43:Y45)</f>
        <v>23</v>
      </c>
      <c r="Z46" s="1836">
        <f>SUM(Z43:Z45)</f>
        <v>0</v>
      </c>
      <c r="AA46" s="1836"/>
      <c r="AB46" s="1824"/>
      <c r="AC46" s="3116"/>
      <c r="AD46" s="3117">
        <v>1</v>
      </c>
      <c r="AE46" s="3116"/>
      <c r="AF46" s="3117">
        <f>AVERAGE(AF43:AF45)</f>
        <v>1</v>
      </c>
      <c r="AG46" s="3116"/>
      <c r="AH46" s="3117">
        <f>AVERAGE(AH43:AH45)</f>
        <v>0.48484848484848486</v>
      </c>
      <c r="AI46" s="3116"/>
      <c r="AJ46" s="3116"/>
      <c r="AK46" s="3116"/>
      <c r="AL46" s="3116"/>
    </row>
    <row r="47" spans="1:38" s="25" customFormat="1" ht="42" customHeight="1" thickBot="1">
      <c r="A47" s="1837">
        <v>3</v>
      </c>
      <c r="B47" s="1837" t="s">
        <v>301</v>
      </c>
      <c r="C47" s="1802" t="s">
        <v>1287</v>
      </c>
      <c r="D47" s="1828" t="s">
        <v>1483</v>
      </c>
      <c r="E47" s="1829" t="s">
        <v>1484</v>
      </c>
      <c r="F47" s="1830">
        <v>1</v>
      </c>
      <c r="G47" s="1831" t="s">
        <v>1485</v>
      </c>
      <c r="H47" s="1789" t="s">
        <v>1419</v>
      </c>
      <c r="I47" s="1832">
        <v>0.01</v>
      </c>
      <c r="J47" s="1789" t="s">
        <v>1481</v>
      </c>
      <c r="K47" s="1790">
        <v>42520</v>
      </c>
      <c r="L47" s="1791">
        <v>42705</v>
      </c>
      <c r="M47" s="1792"/>
      <c r="N47" s="1792"/>
      <c r="O47" s="1792"/>
      <c r="P47" s="1792"/>
      <c r="Q47" s="1792"/>
      <c r="R47" s="1792"/>
      <c r="S47" s="1792"/>
      <c r="T47" s="1792"/>
      <c r="U47" s="1792">
        <v>1</v>
      </c>
      <c r="V47" s="1792"/>
      <c r="W47" s="1792"/>
      <c r="X47" s="1792"/>
      <c r="Y47" s="1793">
        <v>1</v>
      </c>
      <c r="Z47" s="543">
        <v>0</v>
      </c>
      <c r="AA47" s="1794"/>
      <c r="AB47" s="1833"/>
      <c r="AC47" s="3122">
        <f>SUM(M47:R47)</f>
        <v>0</v>
      </c>
      <c r="AD47" s="3268">
        <f t="shared" si="1"/>
        <v>0</v>
      </c>
      <c r="AE47" s="3122">
        <v>0</v>
      </c>
      <c r="AF47" s="3122" t="s">
        <v>55</v>
      </c>
      <c r="AG47" s="3122"/>
      <c r="AH47" s="3123">
        <f>AE47/Y47</f>
        <v>0</v>
      </c>
      <c r="AI47" s="3122"/>
      <c r="AJ47" s="3124"/>
      <c r="AK47" s="3125"/>
      <c r="AL47" s="3125"/>
    </row>
    <row r="48" spans="1:38" s="917" customFormat="1" ht="19.5" customHeight="1" thickBot="1">
      <c r="A48" t="s">
        <v>38</v>
      </c>
      <c r="B48"/>
      <c r="C48"/>
      <c r="D48"/>
      <c r="E48" s="1824"/>
      <c r="F48" s="1824"/>
      <c r="G48" s="1824"/>
      <c r="H48" s="1824"/>
      <c r="I48" s="1838"/>
      <c r="J48" s="1824"/>
      <c r="K48" s="1824"/>
      <c r="L48" s="1824"/>
      <c r="M48" s="1824"/>
      <c r="N48" s="1824"/>
      <c r="O48" s="1824"/>
      <c r="P48" s="1824"/>
      <c r="Q48" s="1824"/>
      <c r="R48" s="1824"/>
      <c r="S48" s="1824"/>
      <c r="T48" s="1824"/>
      <c r="U48" s="1824"/>
      <c r="V48" s="1824"/>
      <c r="W48" s="1824"/>
      <c r="X48" s="1824"/>
      <c r="Y48" s="1835"/>
      <c r="Z48" s="1839">
        <f>SUM(Z47:Z47)</f>
        <v>0</v>
      </c>
      <c r="AA48" s="1839"/>
      <c r="AB48" s="1824"/>
      <c r="AC48" s="2552"/>
      <c r="AD48" s="2553">
        <v>1</v>
      </c>
      <c r="AE48" s="2552"/>
      <c r="AF48" s="2553" t="s">
        <v>55</v>
      </c>
      <c r="AG48" s="2552"/>
      <c r="AH48" s="2553">
        <f>AVERAGE(AH47)</f>
        <v>0</v>
      </c>
      <c r="AI48" s="2552"/>
      <c r="AJ48" s="2552"/>
      <c r="AK48" s="2552"/>
      <c r="AL48" s="2552"/>
    </row>
    <row r="49" spans="1:38" s="917" customFormat="1" ht="19.5" customHeight="1" thickBot="1">
      <c r="A49" t="s">
        <v>39</v>
      </c>
      <c r="B49"/>
      <c r="C49"/>
      <c r="D49"/>
      <c r="E49" s="1840"/>
      <c r="F49" s="1840"/>
      <c r="G49" s="1840"/>
      <c r="H49" s="821"/>
      <c r="I49" s="1030"/>
      <c r="J49" s="821"/>
      <c r="K49" s="821"/>
      <c r="L49" s="821"/>
      <c r="M49" s="821"/>
      <c r="N49" s="821"/>
      <c r="O49" s="821"/>
      <c r="P49" s="821"/>
      <c r="Q49" s="821"/>
      <c r="R49" s="821"/>
      <c r="S49" s="821"/>
      <c r="T49" s="821"/>
      <c r="U49" s="821"/>
      <c r="V49" s="821"/>
      <c r="W49" s="821"/>
      <c r="X49" s="821"/>
      <c r="Y49" s="1841"/>
      <c r="Z49" s="1132">
        <f>Z48+Z46+Z42</f>
        <v>70000000</v>
      </c>
      <c r="AA49" s="1132"/>
      <c r="AB49" s="821"/>
      <c r="AC49" s="2535"/>
      <c r="AD49" s="2479">
        <v>1</v>
      </c>
      <c r="AE49" s="2535"/>
      <c r="AF49" s="2479">
        <f>AVERAGE(AF48,AF46,AF42)</f>
        <v>0.9489613526570049</v>
      </c>
      <c r="AG49" s="2535"/>
      <c r="AH49" s="2479">
        <f>AVERAGE(AH48,AH46,AH42)</f>
        <v>0.3671939393939394</v>
      </c>
      <c r="AI49" s="2535"/>
      <c r="AJ49" s="2535"/>
      <c r="AK49" s="2535"/>
      <c r="AL49" s="2535"/>
    </row>
    <row r="50" spans="1:38" s="896" customFormat="1" ht="19.5" customHeight="1" thickBot="1">
      <c r="A50" s="1842"/>
      <c r="B50" s="1843"/>
      <c r="C50" s="887"/>
      <c r="D50" s="887"/>
      <c r="E50" s="887"/>
      <c r="F50" s="1844"/>
      <c r="G50" s="887"/>
      <c r="H50" s="887"/>
      <c r="I50" s="1845"/>
      <c r="J50" s="887"/>
      <c r="K50" s="1846"/>
      <c r="L50" s="1846"/>
      <c r="M50" s="887"/>
      <c r="N50" s="887"/>
      <c r="O50" s="887"/>
      <c r="P50" s="887"/>
      <c r="Q50" s="887"/>
      <c r="R50" s="887"/>
      <c r="S50" s="887"/>
      <c r="T50" s="887"/>
      <c r="U50" s="887"/>
      <c r="V50" s="887"/>
      <c r="W50" s="887"/>
      <c r="X50" s="887"/>
      <c r="Y50" s="1847"/>
      <c r="Z50" s="1848">
        <f>Z49</f>
        <v>70000000</v>
      </c>
      <c r="AA50" s="1849"/>
      <c r="AB50" s="887"/>
      <c r="AC50" s="3279"/>
      <c r="AD50" s="3280">
        <v>1</v>
      </c>
      <c r="AE50" s="3279"/>
      <c r="AF50" s="3280">
        <f>AVERAGE(AF49)</f>
        <v>0.9489613526570049</v>
      </c>
      <c r="AG50" s="3279"/>
      <c r="AH50" s="3280">
        <f>AVERAGE(AH49)</f>
        <v>0.3671939393939394</v>
      </c>
      <c r="AI50" s="3279"/>
      <c r="AJ50" s="3279"/>
      <c r="AK50" s="3279"/>
      <c r="AL50" s="3279"/>
    </row>
  </sheetData>
  <sheetProtection/>
  <mergeCells count="30">
    <mergeCell ref="A1:C4"/>
    <mergeCell ref="D1:AB2"/>
    <mergeCell ref="D3:AB4"/>
    <mergeCell ref="A5:AB5"/>
    <mergeCell ref="AC5:AL9"/>
    <mergeCell ref="A6:AB6"/>
    <mergeCell ref="A7:AB7"/>
    <mergeCell ref="A8:AB8"/>
    <mergeCell ref="A9:AB9"/>
    <mergeCell ref="A11:D11"/>
    <mergeCell ref="E11:AB11"/>
    <mergeCell ref="AC11:AJ11"/>
    <mergeCell ref="AK11:AL11"/>
    <mergeCell ref="A13:D13"/>
    <mergeCell ref="E13:AB13"/>
    <mergeCell ref="AC13:AJ13"/>
    <mergeCell ref="AK13:AL13"/>
    <mergeCell ref="A16:A41"/>
    <mergeCell ref="B16:B41"/>
    <mergeCell ref="C16:C28"/>
    <mergeCell ref="C29:C30"/>
    <mergeCell ref="C31:C34"/>
    <mergeCell ref="C36:C41"/>
    <mergeCell ref="A49:D49"/>
    <mergeCell ref="A42:D42"/>
    <mergeCell ref="A43:A45"/>
    <mergeCell ref="B43:B45"/>
    <mergeCell ref="C44:C45"/>
    <mergeCell ref="A46:D46"/>
    <mergeCell ref="A48:D48"/>
  </mergeCells>
  <printOptions/>
  <pageMargins left="0.7" right="0.7" top="0.75" bottom="0.75" header="0.3" footer="0.3"/>
  <pageSetup horizontalDpi="1200" verticalDpi="1200" orientation="portrait"/>
  <drawing r:id="rId1"/>
</worksheet>
</file>

<file path=xl/worksheets/sheet12.xml><?xml version="1.0" encoding="utf-8"?>
<worksheet xmlns="http://schemas.openxmlformats.org/spreadsheetml/2006/main" xmlns:r="http://schemas.openxmlformats.org/officeDocument/2006/relationships">
  <sheetPr>
    <tabColor rgb="FF00B050"/>
  </sheetPr>
  <dimension ref="A1:BZ92"/>
  <sheetViews>
    <sheetView zoomScale="50" zoomScaleNormal="50" zoomScalePageLayoutView="60" workbookViewId="0" topLeftCell="P79">
      <selection activeCell="AP92" sqref="AP92"/>
    </sheetView>
  </sheetViews>
  <sheetFormatPr defaultColWidth="10.8515625" defaultRowHeight="15"/>
  <cols>
    <col min="1" max="1" width="10.8515625" style="267" customWidth="1"/>
    <col min="2" max="2" width="23.7109375" style="267" customWidth="1"/>
    <col min="3" max="3" width="24.8515625" style="267" customWidth="1"/>
    <col min="4" max="4" width="70.421875" style="267" customWidth="1"/>
    <col min="5" max="5" width="21.28125" style="267" customWidth="1"/>
    <col min="6" max="6" width="13.8515625" style="267" customWidth="1"/>
    <col min="7" max="7" width="18.8515625" style="267" customWidth="1"/>
    <col min="8" max="8" width="30.140625" style="267" customWidth="1"/>
    <col min="9" max="9" width="22.8515625" style="267" customWidth="1"/>
    <col min="10" max="10" width="26.140625" style="267" customWidth="1"/>
    <col min="11" max="11" width="16.8515625" style="267" customWidth="1"/>
    <col min="12" max="12" width="25.140625" style="267" customWidth="1"/>
    <col min="13" max="25" width="10.8515625" style="267" customWidth="1"/>
    <col min="26" max="26" width="25.8515625" style="267" customWidth="1"/>
    <col min="27" max="27" width="36.00390625" style="267" customWidth="1"/>
    <col min="28" max="28" width="26.421875" style="267" customWidth="1"/>
    <col min="29" max="29" width="20.8515625" style="267" hidden="1" customWidth="1"/>
    <col min="30" max="30" width="20.28125" style="267" hidden="1" customWidth="1"/>
    <col min="31" max="31" width="17.421875" style="267" hidden="1" customWidth="1"/>
    <col min="32" max="32" width="16.421875" style="267" hidden="1" customWidth="1"/>
    <col min="33" max="33" width="23.7109375" style="267" hidden="1" customWidth="1"/>
    <col min="34" max="34" width="24.421875" style="267" hidden="1" customWidth="1"/>
    <col min="35" max="35" width="23.140625" style="267" hidden="1" customWidth="1"/>
    <col min="36" max="36" width="22.421875" style="267" hidden="1" customWidth="1"/>
    <col min="37" max="40" width="25.00390625" style="266" customWidth="1"/>
    <col min="41" max="41" width="29.8515625" style="266" customWidth="1"/>
    <col min="42" max="42" width="25.00390625" style="266" customWidth="1"/>
    <col min="43" max="44" width="25.00390625" style="200" customWidth="1"/>
    <col min="45" max="76" width="25.00390625" style="200" hidden="1" customWidth="1"/>
    <col min="77" max="77" width="90.140625" style="3046" bestFit="1" customWidth="1"/>
    <col min="78" max="78" width="24.421875" style="3046" customWidth="1"/>
    <col min="79" max="16384" width="10.8515625" style="267" customWidth="1"/>
  </cols>
  <sheetData>
    <row r="1" spans="1:78" ht="16.5" thickBot="1">
      <c r="A1"/>
      <c r="B1"/>
      <c r="C1"/>
      <c r="D1" t="s">
        <v>293</v>
      </c>
      <c r="E1"/>
      <c r="F1"/>
      <c r="G1"/>
      <c r="H1"/>
      <c r="I1"/>
      <c r="J1"/>
      <c r="K1"/>
      <c r="L1"/>
      <c r="M1"/>
      <c r="N1"/>
      <c r="O1"/>
      <c r="P1"/>
      <c r="Q1"/>
      <c r="R1"/>
      <c r="S1"/>
      <c r="T1"/>
      <c r="U1"/>
      <c r="V1"/>
      <c r="W1"/>
      <c r="X1"/>
      <c r="Y1"/>
      <c r="Z1"/>
      <c r="AA1"/>
      <c r="AB1"/>
      <c r="AC1"/>
      <c r="AD1"/>
      <c r="AE1"/>
      <c r="AF1"/>
      <c r="AG1"/>
      <c r="AH1"/>
      <c r="AI1"/>
      <c r="AJ1" t="s">
        <v>1</v>
      </c>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t="s">
        <v>294</v>
      </c>
    </row>
    <row r="2" spans="1:78" ht="16.5" thickBot="1">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row>
    <row r="3" spans="1:78" ht="16.5" thickBot="1">
      <c r="A3"/>
      <c r="B3"/>
      <c r="C3"/>
      <c r="D3" t="s">
        <v>295</v>
      </c>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row>
    <row r="4" spans="1:78" ht="16.5" thickBot="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row>
    <row r="5" spans="1:78" ht="15.75" customHeight="1">
      <c r="A5" t="s">
        <v>4</v>
      </c>
      <c r="B5"/>
      <c r="C5"/>
      <c r="D5"/>
      <c r="E5"/>
      <c r="F5"/>
      <c r="G5"/>
      <c r="H5"/>
      <c r="I5"/>
      <c r="J5"/>
      <c r="K5"/>
      <c r="L5"/>
      <c r="M5"/>
      <c r="N5"/>
      <c r="O5"/>
      <c r="P5"/>
      <c r="Q5"/>
      <c r="R5"/>
      <c r="S5"/>
      <c r="T5"/>
      <c r="U5"/>
      <c r="V5"/>
      <c r="W5"/>
      <c r="X5"/>
      <c r="Y5"/>
      <c r="Z5"/>
      <c r="AA5"/>
      <c r="AB5"/>
      <c r="AC5" t="s">
        <v>1818</v>
      </c>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row>
    <row r="6" spans="1:78" ht="15.75">
      <c r="A6" t="s">
        <v>5</v>
      </c>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row>
    <row r="7" spans="1:78" ht="15.75">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row>
    <row r="8" spans="1:78" ht="15.75">
      <c r="A8" t="s">
        <v>6</v>
      </c>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row>
    <row r="9" spans="1:78" ht="16.5" thickBot="1">
      <c r="A9" t="s">
        <v>296</v>
      </c>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row>
    <row r="10" spans="1:78" ht="16.5" thickBot="1">
      <c r="A10" s="268"/>
      <c r="B10" s="269"/>
      <c r="C10" s="268"/>
      <c r="D10" s="268"/>
      <c r="E10" s="268"/>
      <c r="F10" s="270"/>
      <c r="G10" s="268"/>
      <c r="H10" s="268"/>
      <c r="I10" s="271"/>
      <c r="J10" s="268"/>
      <c r="K10" s="272"/>
      <c r="L10" s="272"/>
      <c r="M10" s="268"/>
      <c r="N10" s="268"/>
      <c r="O10" s="268"/>
      <c r="P10" s="268"/>
      <c r="Q10" s="268"/>
      <c r="R10" s="268"/>
      <c r="S10" s="268"/>
      <c r="T10" s="268"/>
      <c r="U10" s="268"/>
      <c r="V10" s="268"/>
      <c r="W10" s="268"/>
      <c r="X10" s="268"/>
      <c r="Y10" s="273"/>
      <c r="Z10" s="274"/>
      <c r="AA10" s="268"/>
      <c r="AB10" s="309"/>
      <c r="AC10" s="309"/>
      <c r="AD10" s="309"/>
      <c r="AE10" s="309"/>
      <c r="AF10" s="309"/>
      <c r="AG10" s="309"/>
      <c r="AH10" s="309"/>
      <c r="AI10" s="309"/>
      <c r="AJ10" s="309"/>
      <c r="BY10" s="3050"/>
      <c r="BZ10" s="3050"/>
    </row>
    <row r="11" spans="1:78" ht="16.5" thickBot="1">
      <c r="A11" t="s">
        <v>7</v>
      </c>
      <c r="B11"/>
      <c r="C11"/>
      <c r="D11"/>
      <c r="E11" t="s">
        <v>1153</v>
      </c>
      <c r="F11"/>
      <c r="G11"/>
      <c r="H11"/>
      <c r="I11"/>
      <c r="J11"/>
      <c r="K11"/>
      <c r="L11"/>
      <c r="M11"/>
      <c r="N11"/>
      <c r="O11"/>
      <c r="P11"/>
      <c r="Q11"/>
      <c r="R11"/>
      <c r="S11"/>
      <c r="T11"/>
      <c r="U11"/>
      <c r="V11"/>
      <c r="W11"/>
      <c r="X11"/>
      <c r="Y11"/>
      <c r="Z11"/>
      <c r="AA11"/>
      <c r="AB11" s="310"/>
      <c r="AC11" t="s">
        <v>1154</v>
      </c>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row>
    <row r="12" spans="1:78" ht="16.5" thickBot="1">
      <c r="A12" s="275"/>
      <c r="B12" s="276"/>
      <c r="C12" s="275"/>
      <c r="D12" s="275"/>
      <c r="E12" s="275"/>
      <c r="F12" s="277"/>
      <c r="G12" s="275"/>
      <c r="H12" s="275"/>
      <c r="I12" s="278"/>
      <c r="J12" s="275"/>
      <c r="K12" s="279"/>
      <c r="L12" s="279"/>
      <c r="M12" s="275"/>
      <c r="N12" s="275"/>
      <c r="O12" s="275"/>
      <c r="P12" s="275"/>
      <c r="Q12" s="275"/>
      <c r="R12" s="275"/>
      <c r="S12" s="275"/>
      <c r="T12" s="275"/>
      <c r="U12" s="275"/>
      <c r="V12" s="275"/>
      <c r="W12" s="275"/>
      <c r="X12" s="275"/>
      <c r="Y12" s="275"/>
      <c r="Z12" s="280"/>
      <c r="AA12" s="275"/>
      <c r="AB12" s="275"/>
      <c r="AC12" s="275"/>
      <c r="AD12" s="275"/>
      <c r="AE12" s="275"/>
      <c r="AF12" s="275"/>
      <c r="AG12" s="275"/>
      <c r="AH12" s="275"/>
      <c r="AI12" s="275"/>
      <c r="AJ12" s="275"/>
      <c r="AK12" s="200"/>
      <c r="AL12" s="200"/>
      <c r="AM12" s="200"/>
      <c r="AN12" s="200"/>
      <c r="AO12" s="200"/>
      <c r="AP12" s="200"/>
      <c r="BY12" s="3051"/>
      <c r="BZ12" s="3051"/>
    </row>
    <row r="13" spans="1:78" ht="16.5" thickBot="1">
      <c r="A13" t="s">
        <v>9</v>
      </c>
      <c r="B13"/>
      <c r="C13"/>
      <c r="D13"/>
      <c r="E13" t="s">
        <v>314</v>
      </c>
      <c r="F13"/>
      <c r="G13"/>
      <c r="H13"/>
      <c r="I13"/>
      <c r="J13"/>
      <c r="K13"/>
      <c r="L13"/>
      <c r="M13"/>
      <c r="N13"/>
      <c r="O13"/>
      <c r="P13"/>
      <c r="Q13"/>
      <c r="R13"/>
      <c r="S13"/>
      <c r="T13"/>
      <c r="U13"/>
      <c r="V13"/>
      <c r="W13"/>
      <c r="X13"/>
      <c r="Y13"/>
      <c r="Z13"/>
      <c r="AA13"/>
      <c r="AB13"/>
      <c r="AC13" t="s">
        <v>314</v>
      </c>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row>
    <row r="14" spans="1:42" ht="16.5" thickBot="1">
      <c r="A14" s="275"/>
      <c r="B14" s="276"/>
      <c r="C14" s="275"/>
      <c r="D14" s="275"/>
      <c r="E14" s="275"/>
      <c r="F14" s="277"/>
      <c r="G14" s="275"/>
      <c r="H14" s="275"/>
      <c r="I14" s="278"/>
      <c r="J14" s="275"/>
      <c r="K14" s="279"/>
      <c r="L14" s="279"/>
      <c r="M14" s="275"/>
      <c r="N14" s="275"/>
      <c r="O14" s="275"/>
      <c r="P14" s="275"/>
      <c r="Q14" s="275"/>
      <c r="R14" s="275"/>
      <c r="S14" s="275"/>
      <c r="T14" s="275"/>
      <c r="U14" s="275"/>
      <c r="V14" s="275"/>
      <c r="W14" s="275"/>
      <c r="X14" s="275"/>
      <c r="Y14" s="282"/>
      <c r="Z14" s="280"/>
      <c r="AA14" s="280"/>
      <c r="AB14" s="275"/>
      <c r="AK14" s="200"/>
      <c r="AL14" s="200"/>
      <c r="AM14" s="200"/>
      <c r="AN14" s="200"/>
      <c r="AO14" s="200"/>
      <c r="AP14" s="200"/>
    </row>
    <row r="15" spans="1:78" ht="48" thickBot="1">
      <c r="A15" s="281" t="s">
        <v>11</v>
      </c>
      <c r="B15" s="281" t="s">
        <v>12</v>
      </c>
      <c r="C15" s="281" t="s">
        <v>13</v>
      </c>
      <c r="D15" s="281" t="s">
        <v>14</v>
      </c>
      <c r="E15" s="281" t="s">
        <v>15</v>
      </c>
      <c r="F15" s="284" t="s">
        <v>16</v>
      </c>
      <c r="G15" s="281" t="s">
        <v>17</v>
      </c>
      <c r="H15" s="281" t="s">
        <v>18</v>
      </c>
      <c r="I15" s="285" t="s">
        <v>19</v>
      </c>
      <c r="J15" s="281" t="s">
        <v>20</v>
      </c>
      <c r="K15" s="281" t="s">
        <v>21</v>
      </c>
      <c r="L15" s="281" t="s">
        <v>22</v>
      </c>
      <c r="M15" s="286" t="s">
        <v>23</v>
      </c>
      <c r="N15" s="286" t="s">
        <v>24</v>
      </c>
      <c r="O15" s="286" t="s">
        <v>25</v>
      </c>
      <c r="P15" s="286" t="s">
        <v>26</v>
      </c>
      <c r="Q15" s="286" t="s">
        <v>27</v>
      </c>
      <c r="R15" s="286" t="s">
        <v>28</v>
      </c>
      <c r="S15" s="286" t="s">
        <v>29</v>
      </c>
      <c r="T15" s="286" t="s">
        <v>30</v>
      </c>
      <c r="U15" s="286" t="s">
        <v>31</v>
      </c>
      <c r="V15" s="286" t="s">
        <v>32</v>
      </c>
      <c r="W15" s="286" t="s">
        <v>33</v>
      </c>
      <c r="X15" s="286" t="s">
        <v>34</v>
      </c>
      <c r="Y15" s="287" t="s">
        <v>35</v>
      </c>
      <c r="Z15" s="283" t="s">
        <v>298</v>
      </c>
      <c r="AA15" s="283" t="s">
        <v>1509</v>
      </c>
      <c r="AB15" s="281" t="s">
        <v>36</v>
      </c>
      <c r="AC15" s="311" t="s">
        <v>183</v>
      </c>
      <c r="AD15" s="311" t="s">
        <v>299</v>
      </c>
      <c r="AE15" s="311" t="s">
        <v>184</v>
      </c>
      <c r="AF15" s="311" t="s">
        <v>185</v>
      </c>
      <c r="AG15" s="311" t="s">
        <v>178</v>
      </c>
      <c r="AH15" s="311" t="s">
        <v>186</v>
      </c>
      <c r="AI15" s="311" t="s">
        <v>179</v>
      </c>
      <c r="AJ15" s="311" t="s">
        <v>180</v>
      </c>
      <c r="AK15" s="3275" t="s">
        <v>1523</v>
      </c>
      <c r="AL15" s="3275" t="s">
        <v>1816</v>
      </c>
      <c r="AM15" s="3275" t="s">
        <v>1490</v>
      </c>
      <c r="AN15" s="3275" t="s">
        <v>1491</v>
      </c>
      <c r="AO15" s="3275" t="s">
        <v>178</v>
      </c>
      <c r="AP15" s="3275" t="s">
        <v>1492</v>
      </c>
      <c r="AQ15" s="3275" t="s">
        <v>179</v>
      </c>
      <c r="AR15" s="3275" t="s">
        <v>180</v>
      </c>
      <c r="AS15" s="3275" t="s">
        <v>1488</v>
      </c>
      <c r="AT15" s="3275" t="s">
        <v>1489</v>
      </c>
      <c r="AU15" s="3275" t="s">
        <v>1490</v>
      </c>
      <c r="AV15" s="3275" t="s">
        <v>1491</v>
      </c>
      <c r="AW15" s="3275" t="s">
        <v>178</v>
      </c>
      <c r="AX15" s="3275" t="s">
        <v>1492</v>
      </c>
      <c r="AY15" s="3275" t="s">
        <v>179</v>
      </c>
      <c r="AZ15" s="3275" t="s">
        <v>180</v>
      </c>
      <c r="BA15" s="3275" t="s">
        <v>1493</v>
      </c>
      <c r="BB15" s="3275" t="s">
        <v>1494</v>
      </c>
      <c r="BC15" s="3275" t="s">
        <v>1495</v>
      </c>
      <c r="BD15" s="3275" t="s">
        <v>1496</v>
      </c>
      <c r="BE15" s="3275" t="s">
        <v>178</v>
      </c>
      <c r="BF15" s="3275" t="s">
        <v>1497</v>
      </c>
      <c r="BG15" s="3275" t="s">
        <v>179</v>
      </c>
      <c r="BH15" s="3275" t="s">
        <v>180</v>
      </c>
      <c r="BI15" s="3275" t="s">
        <v>1498</v>
      </c>
      <c r="BJ15" s="3275" t="s">
        <v>1499</v>
      </c>
      <c r="BK15" s="3275" t="s">
        <v>1500</v>
      </c>
      <c r="BL15" s="3275" t="s">
        <v>1501</v>
      </c>
      <c r="BM15" s="3275" t="s">
        <v>178</v>
      </c>
      <c r="BN15" s="3275" t="s">
        <v>1502</v>
      </c>
      <c r="BO15" s="3275" t="s">
        <v>179</v>
      </c>
      <c r="BP15" s="3275" t="s">
        <v>180</v>
      </c>
      <c r="BQ15" s="3275" t="s">
        <v>1503</v>
      </c>
      <c r="BR15" s="3275" t="s">
        <v>1504</v>
      </c>
      <c r="BS15" s="3275" t="s">
        <v>1505</v>
      </c>
      <c r="BT15" s="3275" t="s">
        <v>1506</v>
      </c>
      <c r="BU15" s="3275" t="s">
        <v>178</v>
      </c>
      <c r="BV15" s="3275" t="s">
        <v>1507</v>
      </c>
      <c r="BW15" s="3275" t="s">
        <v>179</v>
      </c>
      <c r="BX15" s="3275" t="s">
        <v>180</v>
      </c>
      <c r="BY15" s="3276" t="s">
        <v>181</v>
      </c>
      <c r="BZ15" s="3276" t="s">
        <v>182</v>
      </c>
    </row>
    <row r="16" spans="1:78" ht="63">
      <c r="A16">
        <v>1</v>
      </c>
      <c r="B16" t="s">
        <v>371</v>
      </c>
      <c r="C16" t="s">
        <v>487</v>
      </c>
      <c r="D16" s="312" t="s">
        <v>1155</v>
      </c>
      <c r="E16" s="313" t="s">
        <v>37</v>
      </c>
      <c r="F16" s="314">
        <v>1</v>
      </c>
      <c r="G16" s="314" t="s">
        <v>1156</v>
      </c>
      <c r="H16" s="314" t="s">
        <v>1344</v>
      </c>
      <c r="I16" s="315">
        <v>0.125</v>
      </c>
      <c r="J16" s="314" t="s">
        <v>1345</v>
      </c>
      <c r="K16" s="316">
        <v>42461</v>
      </c>
      <c r="L16" s="316">
        <v>42719</v>
      </c>
      <c r="M16" s="317"/>
      <c r="N16" s="317"/>
      <c r="O16" s="317"/>
      <c r="P16" s="317"/>
      <c r="Q16" s="317"/>
      <c r="R16" s="318"/>
      <c r="S16" s="318"/>
      <c r="T16" s="317"/>
      <c r="U16" s="318"/>
      <c r="V16" s="318"/>
      <c r="W16" s="318"/>
      <c r="X16" s="319">
        <v>1</v>
      </c>
      <c r="Y16" s="320">
        <v>1</v>
      </c>
      <c r="Z16" s="321">
        <v>237554617</v>
      </c>
      <c r="AA16" s="2333">
        <v>237554617</v>
      </c>
      <c r="AB16" s="490" t="s">
        <v>1158</v>
      </c>
      <c r="AC16" s="146">
        <v>0</v>
      </c>
      <c r="AD16" s="147">
        <v>0</v>
      </c>
      <c r="AE16" s="148">
        <v>0</v>
      </c>
      <c r="AF16" s="180">
        <v>0</v>
      </c>
      <c r="AG16" s="148"/>
      <c r="AH16" s="148"/>
      <c r="AI16" s="148"/>
      <c r="AJ16" s="148"/>
      <c r="AK16" s="2968">
        <f>SUM(M16:R16)</f>
        <v>0</v>
      </c>
      <c r="AL16" s="2969">
        <f>IF(AK16=0,0%,100%)</f>
        <v>0</v>
      </c>
      <c r="AM16" s="2968">
        <v>0</v>
      </c>
      <c r="AN16" s="3273" t="s">
        <v>55</v>
      </c>
      <c r="AO16" s="2968"/>
      <c r="AP16" s="2969">
        <v>0</v>
      </c>
      <c r="AQ16" s="2968"/>
      <c r="AR16" s="2968"/>
      <c r="AS16" s="2968"/>
      <c r="AT16" s="2968"/>
      <c r="AU16" s="2968"/>
      <c r="AV16" s="2968"/>
      <c r="AW16" s="2968"/>
      <c r="AX16" s="2968"/>
      <c r="AY16" s="2968"/>
      <c r="AZ16" s="2968"/>
      <c r="BA16" s="2968"/>
      <c r="BB16" s="2968"/>
      <c r="BC16" s="2968"/>
      <c r="BD16" s="2968"/>
      <c r="BE16" s="2968"/>
      <c r="BF16" s="2968"/>
      <c r="BG16" s="2968"/>
      <c r="BH16" s="2968"/>
      <c r="BI16" s="2968"/>
      <c r="BJ16" s="2968"/>
      <c r="BK16" s="2968"/>
      <c r="BL16" s="2968"/>
      <c r="BM16" s="2968"/>
      <c r="BN16" s="2968"/>
      <c r="BO16" s="2968"/>
      <c r="BP16" s="2968"/>
      <c r="BQ16" s="2968"/>
      <c r="BR16" s="2968"/>
      <c r="BS16" s="2968"/>
      <c r="BT16" s="2968"/>
      <c r="BU16" s="2968"/>
      <c r="BV16" s="2968"/>
      <c r="BW16" s="2968"/>
      <c r="BX16" s="2968"/>
      <c r="BY16" s="3023" t="s">
        <v>1847</v>
      </c>
      <c r="BZ16" s="3059"/>
    </row>
    <row r="17" spans="1:78" ht="63">
      <c r="A17"/>
      <c r="B17"/>
      <c r="C17"/>
      <c r="D17" s="322" t="s">
        <v>1513</v>
      </c>
      <c r="E17" s="323" t="s">
        <v>1159</v>
      </c>
      <c r="F17" s="303" t="s">
        <v>68</v>
      </c>
      <c r="G17" s="303" t="s">
        <v>1160</v>
      </c>
      <c r="H17" s="303" t="s">
        <v>1157</v>
      </c>
      <c r="I17" s="307">
        <v>0.125</v>
      </c>
      <c r="J17" s="303" t="s">
        <v>1160</v>
      </c>
      <c r="K17" s="305">
        <v>42370</v>
      </c>
      <c r="L17" s="305">
        <v>42735</v>
      </c>
      <c r="M17">
        <v>1</v>
      </c>
      <c r="N17"/>
      <c r="O17">
        <v>1</v>
      </c>
      <c r="P17"/>
      <c r="Q17">
        <v>1</v>
      </c>
      <c r="R17"/>
      <c r="S17">
        <v>1</v>
      </c>
      <c r="T17"/>
      <c r="U17">
        <v>1</v>
      </c>
      <c r="V17"/>
      <c r="W17">
        <v>1</v>
      </c>
      <c r="X17"/>
      <c r="Y17" s="325">
        <v>1</v>
      </c>
      <c r="Z17" s="321"/>
      <c r="AA17" s="321"/>
      <c r="AB17" s="2062"/>
      <c r="AC17" s="2060">
        <v>1</v>
      </c>
      <c r="AD17" s="150">
        <v>1</v>
      </c>
      <c r="AE17" s="150">
        <v>1</v>
      </c>
      <c r="AF17" s="150">
        <v>1</v>
      </c>
      <c r="AG17" s="151"/>
      <c r="AH17" s="151"/>
      <c r="AI17" s="151"/>
      <c r="AJ17" s="151"/>
      <c r="AK17" s="3032">
        <v>1</v>
      </c>
      <c r="AL17" s="2969">
        <f>IF(AK17=0,0%,100%)</f>
        <v>1</v>
      </c>
      <c r="AM17" s="3032">
        <v>1</v>
      </c>
      <c r="AN17" s="3273">
        <v>1</v>
      </c>
      <c r="AO17" s="2968"/>
      <c r="AP17" s="2969">
        <f>3/6</f>
        <v>0.5</v>
      </c>
      <c r="AQ17" s="2968"/>
      <c r="AR17" s="2968"/>
      <c r="AS17" s="2968"/>
      <c r="AT17" s="2968"/>
      <c r="AU17" s="2968"/>
      <c r="AV17" s="2968"/>
      <c r="AW17" s="2968"/>
      <c r="AX17" s="2968"/>
      <c r="AY17" s="2968"/>
      <c r="AZ17" s="2968"/>
      <c r="BA17" s="2968"/>
      <c r="BB17" s="2968"/>
      <c r="BC17" s="2968"/>
      <c r="BD17" s="2968"/>
      <c r="BE17" s="2968"/>
      <c r="BF17" s="2968"/>
      <c r="BG17" s="2968"/>
      <c r="BH17" s="2968"/>
      <c r="BI17" s="2968"/>
      <c r="BJ17" s="2968"/>
      <c r="BK17" s="2968"/>
      <c r="BL17" s="2968"/>
      <c r="BM17" s="2968"/>
      <c r="BN17" s="2968"/>
      <c r="BO17" s="2968"/>
      <c r="BP17" s="2968"/>
      <c r="BQ17" s="2968"/>
      <c r="BR17" s="2968"/>
      <c r="BS17" s="2968"/>
      <c r="BT17" s="2968"/>
      <c r="BU17" s="2968"/>
      <c r="BV17" s="2968"/>
      <c r="BW17" s="2968"/>
      <c r="BX17" s="2968"/>
      <c r="BY17" s="3023" t="s">
        <v>1852</v>
      </c>
      <c r="BZ17" s="3059"/>
    </row>
    <row r="18" spans="1:78" ht="90" customHeight="1">
      <c r="A18"/>
      <c r="B18"/>
      <c r="C18"/>
      <c r="D18" s="322" t="s">
        <v>1514</v>
      </c>
      <c r="E18" s="323" t="s">
        <v>1161</v>
      </c>
      <c r="F18" s="303">
        <v>1</v>
      </c>
      <c r="G18" s="303" t="s">
        <v>1162</v>
      </c>
      <c r="H18" s="303" t="s">
        <v>1163</v>
      </c>
      <c r="I18" s="307">
        <v>0.125</v>
      </c>
      <c r="J18" s="303" t="s">
        <v>1346</v>
      </c>
      <c r="K18" s="305">
        <v>42370</v>
      </c>
      <c r="L18" s="305">
        <v>42491</v>
      </c>
      <c r="M18" s="326"/>
      <c r="N18" s="326"/>
      <c r="O18" s="326"/>
      <c r="P18" s="326"/>
      <c r="Q18" s="326">
        <v>1</v>
      </c>
      <c r="R18" s="326"/>
      <c r="S18" s="326"/>
      <c r="T18" s="326"/>
      <c r="U18" s="327"/>
      <c r="V18" s="327"/>
      <c r="W18" s="327"/>
      <c r="X18" s="328"/>
      <c r="Y18" s="329">
        <v>1</v>
      </c>
      <c r="Z18" s="321"/>
      <c r="AA18" s="321"/>
      <c r="AB18" s="2062"/>
      <c r="AC18" s="2061">
        <v>0</v>
      </c>
      <c r="AD18" s="150">
        <v>0</v>
      </c>
      <c r="AE18" s="151">
        <v>0</v>
      </c>
      <c r="AF18" s="173">
        <v>0</v>
      </c>
      <c r="AG18" s="151"/>
      <c r="AH18" s="151"/>
      <c r="AI18" s="151"/>
      <c r="AJ18" s="151"/>
      <c r="AK18" s="2968">
        <f>SUM(M18:R18)</f>
        <v>1</v>
      </c>
      <c r="AL18" s="2969">
        <f>IF(AK18=0,0%,100%)</f>
        <v>1</v>
      </c>
      <c r="AM18" s="2968">
        <v>1</v>
      </c>
      <c r="AN18" s="3273">
        <f>AM18/AK18</f>
        <v>1</v>
      </c>
      <c r="AO18" s="2968"/>
      <c r="AP18" s="2969">
        <f>AM18/Y18</f>
        <v>1</v>
      </c>
      <c r="AQ18" s="2968"/>
      <c r="AR18" s="2968"/>
      <c r="AS18" s="2968"/>
      <c r="AT18" s="2968"/>
      <c r="AU18" s="2968"/>
      <c r="AV18" s="2968"/>
      <c r="AW18" s="2968"/>
      <c r="AX18" s="2968"/>
      <c r="AY18" s="2968"/>
      <c r="AZ18" s="2968"/>
      <c r="BA18" s="2968"/>
      <c r="BB18" s="2968"/>
      <c r="BC18" s="2968"/>
      <c r="BD18" s="2968"/>
      <c r="BE18" s="2968"/>
      <c r="BF18" s="2968"/>
      <c r="BG18" s="2968"/>
      <c r="BH18" s="2968"/>
      <c r="BI18" s="2968"/>
      <c r="BJ18" s="2968"/>
      <c r="BK18" s="2968"/>
      <c r="BL18" s="2968"/>
      <c r="BM18" s="2968"/>
      <c r="BN18" s="2968"/>
      <c r="BO18" s="2968"/>
      <c r="BP18" s="2968"/>
      <c r="BQ18" s="2968"/>
      <c r="BR18" s="2968"/>
      <c r="BS18" s="2968"/>
      <c r="BT18" s="2968"/>
      <c r="BU18" s="2968"/>
      <c r="BV18" s="2968"/>
      <c r="BW18" s="2968"/>
      <c r="BX18" s="2968"/>
      <c r="BY18" s="3023" t="s">
        <v>1846</v>
      </c>
      <c r="BZ18" s="3059"/>
    </row>
    <row r="19" spans="1:78" ht="63">
      <c r="A19"/>
      <c r="B19"/>
      <c r="C19"/>
      <c r="D19" s="322" t="s">
        <v>1164</v>
      </c>
      <c r="E19" s="323" t="s">
        <v>1165</v>
      </c>
      <c r="F19" s="303">
        <v>3</v>
      </c>
      <c r="G19" s="303" t="s">
        <v>1165</v>
      </c>
      <c r="H19" s="303" t="s">
        <v>1347</v>
      </c>
      <c r="I19" s="307">
        <v>0.125</v>
      </c>
      <c r="J19" s="303" t="s">
        <v>1166</v>
      </c>
      <c r="K19" s="305">
        <v>42370</v>
      </c>
      <c r="L19" s="305">
        <v>42735</v>
      </c>
      <c r="M19" s="326"/>
      <c r="N19" s="326"/>
      <c r="O19" s="326"/>
      <c r="P19" s="326"/>
      <c r="Q19" s="326"/>
      <c r="R19" s="326"/>
      <c r="S19" s="326"/>
      <c r="T19" s="326"/>
      <c r="U19" s="327">
        <v>1</v>
      </c>
      <c r="V19" s="327"/>
      <c r="W19" s="327"/>
      <c r="X19" s="328">
        <v>2</v>
      </c>
      <c r="Y19" s="329">
        <v>3</v>
      </c>
      <c r="Z19" s="321"/>
      <c r="AA19" s="321"/>
      <c r="AB19" s="491"/>
      <c r="AC19" s="149">
        <v>0</v>
      </c>
      <c r="AD19" s="150">
        <v>0</v>
      </c>
      <c r="AE19" s="151">
        <v>0</v>
      </c>
      <c r="AF19" s="173">
        <v>0</v>
      </c>
      <c r="AG19" s="151"/>
      <c r="AH19" s="151"/>
      <c r="AI19" s="151"/>
      <c r="AJ19" s="151"/>
      <c r="AK19" s="2968">
        <f>SUM(M19:R19)</f>
        <v>0</v>
      </c>
      <c r="AL19" s="2969">
        <f>IF(AK19=0,0%,100%)</f>
        <v>0</v>
      </c>
      <c r="AM19" s="2968">
        <v>0</v>
      </c>
      <c r="AN19" s="3273" t="s">
        <v>55</v>
      </c>
      <c r="AO19" s="2968"/>
      <c r="AP19" s="2969">
        <f>AM19/Y19</f>
        <v>0</v>
      </c>
      <c r="AQ19" s="2968"/>
      <c r="AR19" s="2968"/>
      <c r="AS19" s="2968"/>
      <c r="AT19" s="2968"/>
      <c r="AU19" s="2968"/>
      <c r="AV19" s="2968"/>
      <c r="AW19" s="2968"/>
      <c r="AX19" s="2968"/>
      <c r="AY19" s="2968"/>
      <c r="AZ19" s="2968"/>
      <c r="BA19" s="2968"/>
      <c r="BB19" s="2968"/>
      <c r="BC19" s="2968"/>
      <c r="BD19" s="2968"/>
      <c r="BE19" s="2968"/>
      <c r="BF19" s="2968"/>
      <c r="BG19" s="2968"/>
      <c r="BH19" s="2968"/>
      <c r="BI19" s="2968"/>
      <c r="BJ19" s="2968"/>
      <c r="BK19" s="2968"/>
      <c r="BL19" s="2968"/>
      <c r="BM19" s="2968"/>
      <c r="BN19" s="2968"/>
      <c r="BO19" s="2968"/>
      <c r="BP19" s="2968"/>
      <c r="BQ19" s="2968"/>
      <c r="BR19" s="2968"/>
      <c r="BS19" s="2968"/>
      <c r="BT19" s="2968"/>
      <c r="BU19" s="2968"/>
      <c r="BV19" s="2968"/>
      <c r="BW19" s="2968"/>
      <c r="BX19" s="2968"/>
      <c r="BY19" s="3023" t="s">
        <v>1845</v>
      </c>
      <c r="BZ19" s="3059"/>
    </row>
    <row r="20" spans="1:78" ht="94.5">
      <c r="A20"/>
      <c r="B20"/>
      <c r="C20"/>
      <c r="D20" s="330" t="s">
        <v>1167</v>
      </c>
      <c r="E20" s="323" t="s">
        <v>1516</v>
      </c>
      <c r="F20" s="303">
        <v>12</v>
      </c>
      <c r="G20" s="303" t="s">
        <v>1515</v>
      </c>
      <c r="H20" s="303" t="s">
        <v>1168</v>
      </c>
      <c r="I20" s="307">
        <v>0.125</v>
      </c>
      <c r="J20" s="303" t="s">
        <v>1169</v>
      </c>
      <c r="K20" s="331">
        <v>42370</v>
      </c>
      <c r="L20" s="331">
        <v>42735</v>
      </c>
      <c r="M20" s="492">
        <v>1</v>
      </c>
      <c r="N20" s="492">
        <v>1</v>
      </c>
      <c r="O20" s="492">
        <v>1</v>
      </c>
      <c r="P20" s="492">
        <v>1</v>
      </c>
      <c r="Q20" s="492">
        <v>1</v>
      </c>
      <c r="R20" s="492">
        <v>1</v>
      </c>
      <c r="S20" s="492">
        <v>1</v>
      </c>
      <c r="T20" s="492">
        <v>1</v>
      </c>
      <c r="U20" s="492">
        <v>1</v>
      </c>
      <c r="V20" s="492">
        <v>1</v>
      </c>
      <c r="W20" s="492">
        <v>1</v>
      </c>
      <c r="X20" s="492">
        <v>1</v>
      </c>
      <c r="Y20" s="493">
        <f>SUM(M20:X20)</f>
        <v>12</v>
      </c>
      <c r="Z20" s="265">
        <v>0</v>
      </c>
      <c r="AA20" s="265"/>
      <c r="AB20" s="333" t="s">
        <v>55</v>
      </c>
      <c r="AC20" s="494">
        <f>SUM(M20:N20)</f>
        <v>2</v>
      </c>
      <c r="AD20" s="150">
        <v>1</v>
      </c>
      <c r="AE20" s="495">
        <v>2</v>
      </c>
      <c r="AF20" s="173">
        <v>1</v>
      </c>
      <c r="AG20" s="151"/>
      <c r="AH20" s="151"/>
      <c r="AI20" s="151">
        <v>0</v>
      </c>
      <c r="AJ20" s="151">
        <v>0</v>
      </c>
      <c r="AK20" s="2968">
        <f>SUM(M20:R20)</f>
        <v>6</v>
      </c>
      <c r="AL20" s="2969">
        <f>IF(AK20=0,0%,100%)</f>
        <v>1</v>
      </c>
      <c r="AM20" s="2968">
        <v>6</v>
      </c>
      <c r="AN20" s="2969">
        <f>AM20/AK20</f>
        <v>1</v>
      </c>
      <c r="AO20" s="2968"/>
      <c r="AP20" s="2969">
        <f>AM20/Y20</f>
        <v>0.5</v>
      </c>
      <c r="AQ20" s="2968"/>
      <c r="AR20" s="2968"/>
      <c r="AS20" s="2968"/>
      <c r="AT20" s="2968"/>
      <c r="AU20" s="2968"/>
      <c r="AV20" s="2968"/>
      <c r="AW20" s="2968"/>
      <c r="AX20" s="2968"/>
      <c r="AY20" s="2968"/>
      <c r="AZ20" s="2968"/>
      <c r="BA20" s="2968"/>
      <c r="BB20" s="2968"/>
      <c r="BC20" s="2968"/>
      <c r="BD20" s="2968"/>
      <c r="BE20" s="2968"/>
      <c r="BF20" s="2968"/>
      <c r="BG20" s="2968"/>
      <c r="BH20" s="2968"/>
      <c r="BI20" s="2968"/>
      <c r="BJ20" s="2968"/>
      <c r="BK20" s="2968"/>
      <c r="BL20" s="2968"/>
      <c r="BM20" s="2968"/>
      <c r="BN20" s="2968"/>
      <c r="BO20" s="2968"/>
      <c r="BP20" s="2968"/>
      <c r="BQ20" s="2968"/>
      <c r="BR20" s="2968"/>
      <c r="BS20" s="2968"/>
      <c r="BT20" s="2968"/>
      <c r="BU20" s="2968"/>
      <c r="BV20" s="2968"/>
      <c r="BW20" s="2968"/>
      <c r="BX20" s="2968"/>
      <c r="BY20" s="3023" t="s">
        <v>1891</v>
      </c>
      <c r="BZ20" s="3059"/>
    </row>
    <row r="21" spans="1:78" ht="79.5" thickBot="1">
      <c r="A21"/>
      <c r="B21"/>
      <c r="C21"/>
      <c r="D21" s="334" t="s">
        <v>1170</v>
      </c>
      <c r="E21" s="335" t="s">
        <v>190</v>
      </c>
      <c r="F21" s="294">
        <v>4</v>
      </c>
      <c r="G21" s="294" t="s">
        <v>1171</v>
      </c>
      <c r="H21" s="294" t="s">
        <v>1321</v>
      </c>
      <c r="I21" s="293">
        <v>0.125</v>
      </c>
      <c r="J21" s="294" t="s">
        <v>1172</v>
      </c>
      <c r="K21" s="336">
        <v>42370</v>
      </c>
      <c r="L21" s="336">
        <v>42735</v>
      </c>
      <c r="M21" s="337">
        <v>0.25</v>
      </c>
      <c r="N21" s="338"/>
      <c r="O21" s="338"/>
      <c r="P21" s="337">
        <v>0.5</v>
      </c>
      <c r="Q21" s="338"/>
      <c r="R21" s="338"/>
      <c r="S21" s="337">
        <v>0.75</v>
      </c>
      <c r="T21" s="338"/>
      <c r="U21" s="339"/>
      <c r="V21" s="337">
        <v>1</v>
      </c>
      <c r="W21" s="339"/>
      <c r="X21" s="339"/>
      <c r="Y21" s="340">
        <v>1</v>
      </c>
      <c r="Z21" s="265">
        <v>0</v>
      </c>
      <c r="AA21" s="265"/>
      <c r="AB21" s="341" t="s">
        <v>55</v>
      </c>
      <c r="AC21" s="159">
        <v>0.25</v>
      </c>
      <c r="AD21" s="153">
        <v>1</v>
      </c>
      <c r="AE21" s="154"/>
      <c r="AF21" s="154"/>
      <c r="AG21" s="154"/>
      <c r="AH21" s="154"/>
      <c r="AI21" s="154"/>
      <c r="AJ21" s="154"/>
      <c r="AK21" s="2969">
        <v>0.5</v>
      </c>
      <c r="AL21" s="2969">
        <f>IF(AK21=0,0%,100%)</f>
        <v>1</v>
      </c>
      <c r="AM21" s="3032">
        <v>0.5</v>
      </c>
      <c r="AN21" s="2969">
        <f>AM21/AK21</f>
        <v>1</v>
      </c>
      <c r="AO21" s="2968"/>
      <c r="AP21" s="2969">
        <f>AM21/Y21</f>
        <v>0.5</v>
      </c>
      <c r="AQ21" s="2968"/>
      <c r="AR21" s="2968"/>
      <c r="AS21" s="2968"/>
      <c r="AT21" s="2968"/>
      <c r="AU21" s="2968"/>
      <c r="AV21" s="2968"/>
      <c r="AW21" s="2968"/>
      <c r="AX21" s="2968"/>
      <c r="AY21" s="2968"/>
      <c r="AZ21" s="2968"/>
      <c r="BA21" s="2968"/>
      <c r="BB21" s="2968"/>
      <c r="BC21" s="2968"/>
      <c r="BD21" s="2968"/>
      <c r="BE21" s="2968"/>
      <c r="BF21" s="2968"/>
      <c r="BG21" s="2968"/>
      <c r="BH21" s="2968"/>
      <c r="BI21" s="2968"/>
      <c r="BJ21" s="2968"/>
      <c r="BK21" s="2968"/>
      <c r="BL21" s="2968"/>
      <c r="BM21" s="2968"/>
      <c r="BN21" s="2968"/>
      <c r="BO21" s="2968"/>
      <c r="BP21" s="2968"/>
      <c r="BQ21" s="2968"/>
      <c r="BR21" s="2968"/>
      <c r="BS21" s="2968"/>
      <c r="BT21" s="2968"/>
      <c r="BU21" s="2968"/>
      <c r="BV21" s="2968"/>
      <c r="BW21" s="2968"/>
      <c r="BX21" s="2968"/>
      <c r="BY21" s="3023" t="s">
        <v>1848</v>
      </c>
      <c r="BZ21" s="3059"/>
    </row>
    <row r="22" spans="1:78" ht="22.5" customHeight="1" thickBot="1">
      <c r="A22" t="s">
        <v>38</v>
      </c>
      <c r="B22"/>
      <c r="C22"/>
      <c r="D22"/>
      <c r="E22" s="342"/>
      <c r="F22" s="343"/>
      <c r="G22" s="343"/>
      <c r="H22" s="343"/>
      <c r="I22" s="344">
        <v>0.75</v>
      </c>
      <c r="J22" s="343"/>
      <c r="K22" s="343"/>
      <c r="L22" s="343"/>
      <c r="M22" s="343"/>
      <c r="N22" s="343"/>
      <c r="O22" s="343"/>
      <c r="P22" s="343"/>
      <c r="Q22" s="343"/>
      <c r="R22" s="343"/>
      <c r="S22" s="343"/>
      <c r="T22" s="343"/>
      <c r="U22" s="343"/>
      <c r="V22" s="343"/>
      <c r="W22" s="343"/>
      <c r="X22" s="343"/>
      <c r="Y22" s="345"/>
      <c r="Z22" s="346">
        <f>+Z16</f>
        <v>237554617</v>
      </c>
      <c r="AA22" s="346">
        <f>SUM(AA16:AA21)</f>
        <v>237554617</v>
      </c>
      <c r="AB22" s="347"/>
      <c r="AC22" s="167"/>
      <c r="AD22" s="168"/>
      <c r="AE22" s="168"/>
      <c r="AF22" s="168"/>
      <c r="AG22" s="168"/>
      <c r="AH22" s="168"/>
      <c r="AI22" s="168"/>
      <c r="AJ22" s="168"/>
      <c r="AK22" s="3030"/>
      <c r="AL22" s="3031">
        <v>1</v>
      </c>
      <c r="AM22" s="3031"/>
      <c r="AN22" s="3031">
        <f>AVERAGE(AN16:AN21)</f>
        <v>1</v>
      </c>
      <c r="AO22" s="3031"/>
      <c r="AP22" s="3031">
        <f>AVERAGE(AP16:AP21)</f>
        <v>0.4166666666666667</v>
      </c>
      <c r="AQ22" s="3031"/>
      <c r="AR22" s="3031"/>
      <c r="AS22" s="3031"/>
      <c r="AT22" s="3031"/>
      <c r="AU22" s="3031"/>
      <c r="AV22" s="3031"/>
      <c r="AW22" s="3031"/>
      <c r="AX22" s="3031"/>
      <c r="AY22" s="3031"/>
      <c r="AZ22" s="3031"/>
      <c r="BA22" s="3031"/>
      <c r="BB22" s="3031"/>
      <c r="BC22" s="3031"/>
      <c r="BD22" s="3031"/>
      <c r="BE22" s="3031"/>
      <c r="BF22" s="3031"/>
      <c r="BG22" s="3031"/>
      <c r="BH22" s="3031"/>
      <c r="BI22" s="3031"/>
      <c r="BJ22" s="3031"/>
      <c r="BK22" s="3031"/>
      <c r="BL22" s="3031"/>
      <c r="BM22" s="3031"/>
      <c r="BN22" s="3031"/>
      <c r="BO22" s="3031"/>
      <c r="BP22" s="3031"/>
      <c r="BQ22" s="3031"/>
      <c r="BR22" s="3031"/>
      <c r="BS22" s="3031"/>
      <c r="BT22" s="3031"/>
      <c r="BU22" s="3031"/>
      <c r="BV22" s="3031"/>
      <c r="BW22" s="3031"/>
      <c r="BX22" s="3031"/>
      <c r="BY22" s="3031"/>
      <c r="BZ22" s="3031"/>
    </row>
    <row r="23" spans="1:78" ht="22.5" customHeight="1" thickBot="1">
      <c r="A23" t="s">
        <v>39</v>
      </c>
      <c r="B23"/>
      <c r="C23"/>
      <c r="D23"/>
      <c r="E23" s="348"/>
      <c r="F23" s="348"/>
      <c r="G23" s="348"/>
      <c r="H23" s="349"/>
      <c r="I23" s="349"/>
      <c r="J23" s="349"/>
      <c r="K23" s="349"/>
      <c r="L23" s="349"/>
      <c r="M23" s="349"/>
      <c r="N23" s="349"/>
      <c r="O23" s="349"/>
      <c r="P23" s="349"/>
      <c r="Q23" s="349"/>
      <c r="R23" s="349"/>
      <c r="S23" s="349"/>
      <c r="T23" s="349"/>
      <c r="U23" s="349"/>
      <c r="V23" s="349"/>
      <c r="W23" s="349"/>
      <c r="X23" s="349"/>
      <c r="Y23" s="350"/>
      <c r="Z23" s="351">
        <f>+Z22</f>
        <v>237554617</v>
      </c>
      <c r="AA23" s="351">
        <f>SUM(AA22)</f>
        <v>237554617</v>
      </c>
      <c r="AB23" s="352"/>
      <c r="AC23" s="353"/>
      <c r="AD23" s="354"/>
      <c r="AE23" s="354"/>
      <c r="AF23" s="354"/>
      <c r="AG23" s="354"/>
      <c r="AH23" s="354"/>
      <c r="AI23" s="354"/>
      <c r="AJ23" s="354"/>
      <c r="AK23" s="2543"/>
      <c r="AL23" s="2544">
        <v>1</v>
      </c>
      <c r="AM23" s="2544"/>
      <c r="AN23" s="2544">
        <f>AVERAGE(AN22)</f>
        <v>1</v>
      </c>
      <c r="AO23" s="2544"/>
      <c r="AP23" s="2544">
        <f>AVERAGE(AP22)</f>
        <v>0.4166666666666667</v>
      </c>
      <c r="AQ23" s="2544"/>
      <c r="AR23" s="2544"/>
      <c r="AS23" s="2544"/>
      <c r="AT23" s="2544"/>
      <c r="AU23" s="2544"/>
      <c r="AV23" s="2544"/>
      <c r="AW23" s="2544"/>
      <c r="AX23" s="2544"/>
      <c r="AY23" s="2544"/>
      <c r="AZ23" s="2544"/>
      <c r="BA23" s="2544"/>
      <c r="BB23" s="2544"/>
      <c r="BC23" s="2544"/>
      <c r="BD23" s="2544"/>
      <c r="BE23" s="2544"/>
      <c r="BF23" s="2544"/>
      <c r="BG23" s="2544"/>
      <c r="BH23" s="2544"/>
      <c r="BI23" s="2544"/>
      <c r="BJ23" s="2544"/>
      <c r="BK23" s="2544"/>
      <c r="BL23" s="2544"/>
      <c r="BM23" s="2544"/>
      <c r="BN23" s="2544"/>
      <c r="BO23" s="2544"/>
      <c r="BP23" s="2544"/>
      <c r="BQ23" s="2544"/>
      <c r="BR23" s="2544"/>
      <c r="BS23" s="2544"/>
      <c r="BT23" s="2544"/>
      <c r="BU23" s="2544"/>
      <c r="BV23" s="2544"/>
      <c r="BW23" s="2544"/>
      <c r="BX23" s="2544"/>
      <c r="BY23" s="2544"/>
      <c r="BZ23" s="2544"/>
    </row>
    <row r="24" spans="1:78" ht="15.75">
      <c r="A24"/>
      <c r="B24"/>
      <c r="C24"/>
      <c r="D24"/>
      <c r="E24"/>
      <c r="F24"/>
      <c r="G24"/>
      <c r="H24"/>
      <c r="I24"/>
      <c r="J24"/>
      <c r="K24"/>
      <c r="L24"/>
      <c r="M24"/>
      <c r="N24"/>
      <c r="O24"/>
      <c r="P24"/>
      <c r="Q24"/>
      <c r="R24"/>
      <c r="S24"/>
      <c r="T24"/>
      <c r="U24"/>
      <c r="V24"/>
      <c r="W24"/>
      <c r="X24"/>
      <c r="Y24"/>
      <c r="Z24"/>
      <c r="AA24"/>
      <c r="AB24"/>
      <c r="AK24" s="267"/>
      <c r="AL24" s="267"/>
      <c r="AM24" s="267"/>
      <c r="AN24" s="267"/>
      <c r="AO24" s="267"/>
      <c r="AP24" s="267"/>
      <c r="AQ24" s="267"/>
      <c r="AR24" s="267"/>
      <c r="AS24" s="267"/>
      <c r="AT24" s="267"/>
      <c r="AU24" s="267"/>
      <c r="AV24" s="267"/>
      <c r="AW24" s="267"/>
      <c r="AX24" s="267"/>
      <c r="AY24" s="267"/>
      <c r="AZ24" s="267"/>
      <c r="BA24" s="267"/>
      <c r="BB24" s="267"/>
      <c r="BC24" s="267"/>
      <c r="BD24" s="267"/>
      <c r="BE24" s="267"/>
      <c r="BF24" s="267"/>
      <c r="BG24" s="267"/>
      <c r="BH24" s="267"/>
      <c r="BI24" s="267"/>
      <c r="BJ24" s="267"/>
      <c r="BK24" s="267"/>
      <c r="BL24" s="267"/>
      <c r="BM24" s="267"/>
      <c r="BN24" s="267"/>
      <c r="BO24" s="267"/>
      <c r="BP24" s="267"/>
      <c r="BQ24" s="267"/>
      <c r="BR24" s="267"/>
      <c r="BS24" s="267"/>
      <c r="BT24" s="267"/>
      <c r="BU24" s="267"/>
      <c r="BV24" s="267"/>
      <c r="BW24" s="267"/>
      <c r="BX24" s="267"/>
      <c r="BY24" s="267"/>
      <c r="BZ24" s="267"/>
    </row>
    <row r="25" spans="1:78" ht="16.5" thickBot="1">
      <c r="A25"/>
      <c r="B25"/>
      <c r="C25"/>
      <c r="D25"/>
      <c r="E25"/>
      <c r="F25"/>
      <c r="G25"/>
      <c r="H25"/>
      <c r="I25"/>
      <c r="J25"/>
      <c r="K25"/>
      <c r="L25"/>
      <c r="M25"/>
      <c r="N25"/>
      <c r="O25"/>
      <c r="P25"/>
      <c r="Q25"/>
      <c r="R25"/>
      <c r="S25"/>
      <c r="T25"/>
      <c r="U25"/>
      <c r="V25"/>
      <c r="W25"/>
      <c r="X25"/>
      <c r="Y25"/>
      <c r="Z25"/>
      <c r="AA25"/>
      <c r="AB25"/>
      <c r="AK25" s="267"/>
      <c r="AL25" s="267"/>
      <c r="AM25" s="267"/>
      <c r="AN25" s="267"/>
      <c r="AO25" s="267"/>
      <c r="AP25" s="267"/>
      <c r="AQ25" s="267"/>
      <c r="AR25" s="267"/>
      <c r="AS25" s="267"/>
      <c r="AT25" s="267"/>
      <c r="AU25" s="267"/>
      <c r="AV25" s="267"/>
      <c r="AW25" s="267"/>
      <c r="AX25" s="267"/>
      <c r="AY25" s="267"/>
      <c r="AZ25" s="267"/>
      <c r="BA25" s="267"/>
      <c r="BB25" s="267"/>
      <c r="BC25" s="267"/>
      <c r="BD25" s="267"/>
      <c r="BE25" s="267"/>
      <c r="BF25" s="267"/>
      <c r="BG25" s="267"/>
      <c r="BH25" s="267"/>
      <c r="BI25" s="267"/>
      <c r="BJ25" s="267"/>
      <c r="BK25" s="267"/>
      <c r="BL25" s="267"/>
      <c r="BM25" s="267"/>
      <c r="BN25" s="267"/>
      <c r="BO25" s="267"/>
      <c r="BP25" s="267"/>
      <c r="BQ25" s="267"/>
      <c r="BR25" s="267"/>
      <c r="BS25" s="267"/>
      <c r="BT25" s="267"/>
      <c r="BU25" s="267"/>
      <c r="BV25" s="267"/>
      <c r="BW25" s="267"/>
      <c r="BX25" s="267"/>
      <c r="BY25" s="267"/>
      <c r="BZ25" s="267"/>
    </row>
    <row r="26" spans="1:78" ht="16.5" thickBot="1">
      <c r="A26" t="s">
        <v>9</v>
      </c>
      <c r="B26"/>
      <c r="C26"/>
      <c r="D26"/>
      <c r="E26" t="s">
        <v>297</v>
      </c>
      <c r="F26"/>
      <c r="G26"/>
      <c r="H26"/>
      <c r="I26"/>
      <c r="J26"/>
      <c r="K26"/>
      <c r="L26"/>
      <c r="M26"/>
      <c r="N26"/>
      <c r="O26"/>
      <c r="P26"/>
      <c r="Q26"/>
      <c r="R26"/>
      <c r="S26"/>
      <c r="T26"/>
      <c r="U26"/>
      <c r="V26"/>
      <c r="W26"/>
      <c r="X26"/>
      <c r="Y26"/>
      <c r="Z26"/>
      <c r="AA26"/>
      <c r="AB26"/>
      <c r="AC26" t="s">
        <v>297</v>
      </c>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row>
    <row r="27" spans="1:76" ht="16.5" thickBot="1">
      <c r="A27" s="275"/>
      <c r="B27" s="276"/>
      <c r="C27" s="275"/>
      <c r="D27" s="275"/>
      <c r="E27" s="275"/>
      <c r="F27" s="277"/>
      <c r="G27" s="275"/>
      <c r="H27" s="275"/>
      <c r="I27" s="278"/>
      <c r="J27" s="275"/>
      <c r="K27" s="275"/>
      <c r="L27" s="275"/>
      <c r="M27" s="275"/>
      <c r="N27" s="275"/>
      <c r="O27" s="275"/>
      <c r="P27" s="275"/>
      <c r="Q27" s="275"/>
      <c r="R27" s="275"/>
      <c r="S27" s="275"/>
      <c r="T27" s="275"/>
      <c r="U27" s="275"/>
      <c r="V27" s="275"/>
      <c r="W27" s="275"/>
      <c r="X27" s="275"/>
      <c r="Y27" s="282"/>
      <c r="Z27" s="275"/>
      <c r="AA27" s="275"/>
      <c r="AB27" s="275"/>
      <c r="AK27" s="185"/>
      <c r="AL27" s="185"/>
      <c r="AM27" s="3052"/>
      <c r="AN27" s="185"/>
      <c r="AO27" s="185"/>
      <c r="AP27" s="185"/>
      <c r="AQ27" s="185"/>
      <c r="AR27" s="185"/>
      <c r="AS27" s="185"/>
      <c r="AT27" s="185"/>
      <c r="AU27" s="185"/>
      <c r="AV27" s="185"/>
      <c r="AW27" s="185"/>
      <c r="AX27" s="185"/>
      <c r="AY27" s="185"/>
      <c r="AZ27" s="185"/>
      <c r="BA27" s="185"/>
      <c r="BB27" s="185"/>
      <c r="BC27" s="185"/>
      <c r="BD27" s="185"/>
      <c r="BE27" s="185"/>
      <c r="BF27" s="185"/>
      <c r="BG27" s="185"/>
      <c r="BH27" s="185"/>
      <c r="BI27" s="185"/>
      <c r="BJ27" s="185"/>
      <c r="BK27" s="185"/>
      <c r="BL27" s="185"/>
      <c r="BM27" s="185"/>
      <c r="BN27" s="185"/>
      <c r="BO27" s="185"/>
      <c r="BP27" s="185"/>
      <c r="BQ27" s="185"/>
      <c r="BR27" s="185"/>
      <c r="BS27" s="185"/>
      <c r="BT27" s="185"/>
      <c r="BU27" s="185"/>
      <c r="BV27" s="185"/>
      <c r="BW27" s="185"/>
      <c r="BX27" s="185"/>
    </row>
    <row r="28" spans="1:78" ht="48" thickBot="1">
      <c r="A28" s="281" t="s">
        <v>11</v>
      </c>
      <c r="B28" s="281" t="s">
        <v>12</v>
      </c>
      <c r="C28" s="281" t="s">
        <v>13</v>
      </c>
      <c r="D28" s="281" t="s">
        <v>14</v>
      </c>
      <c r="E28" s="281" t="s">
        <v>15</v>
      </c>
      <c r="F28" s="284" t="s">
        <v>16</v>
      </c>
      <c r="G28" s="281" t="s">
        <v>17</v>
      </c>
      <c r="H28" s="281" t="s">
        <v>18</v>
      </c>
      <c r="I28" s="285" t="s">
        <v>19</v>
      </c>
      <c r="J28" s="281" t="s">
        <v>20</v>
      </c>
      <c r="K28" s="281" t="s">
        <v>21</v>
      </c>
      <c r="L28" s="281" t="s">
        <v>22</v>
      </c>
      <c r="M28" s="286" t="s">
        <v>23</v>
      </c>
      <c r="N28" s="286" t="s">
        <v>24</v>
      </c>
      <c r="O28" s="286" t="s">
        <v>25</v>
      </c>
      <c r="P28" s="286" t="s">
        <v>26</v>
      </c>
      <c r="Q28" s="286" t="s">
        <v>27</v>
      </c>
      <c r="R28" s="286" t="s">
        <v>28</v>
      </c>
      <c r="S28" s="286" t="s">
        <v>29</v>
      </c>
      <c r="T28" s="286" t="s">
        <v>30</v>
      </c>
      <c r="U28" s="286" t="s">
        <v>31</v>
      </c>
      <c r="V28" s="286" t="s">
        <v>32</v>
      </c>
      <c r="W28" s="286" t="s">
        <v>33</v>
      </c>
      <c r="X28" s="286" t="s">
        <v>34</v>
      </c>
      <c r="Y28" s="287" t="s">
        <v>35</v>
      </c>
      <c r="Z28" s="43" t="s">
        <v>170</v>
      </c>
      <c r="AA28" s="43" t="s">
        <v>1509</v>
      </c>
      <c r="AB28" s="281" t="s">
        <v>36</v>
      </c>
      <c r="AC28" s="311" t="s">
        <v>183</v>
      </c>
      <c r="AD28" s="311" t="s">
        <v>299</v>
      </c>
      <c r="AE28" s="311" t="s">
        <v>184</v>
      </c>
      <c r="AF28" s="311" t="s">
        <v>185</v>
      </c>
      <c r="AG28" s="311" t="s">
        <v>178</v>
      </c>
      <c r="AH28" s="311" t="s">
        <v>186</v>
      </c>
      <c r="AI28" s="311" t="s">
        <v>179</v>
      </c>
      <c r="AJ28" s="311" t="s">
        <v>180</v>
      </c>
      <c r="AK28" s="3275" t="s">
        <v>1523</v>
      </c>
      <c r="AL28" s="3275" t="s">
        <v>1816</v>
      </c>
      <c r="AM28" s="3275" t="s">
        <v>1490</v>
      </c>
      <c r="AN28" s="3275" t="s">
        <v>1491</v>
      </c>
      <c r="AO28" s="3275" t="s">
        <v>178</v>
      </c>
      <c r="AP28" s="3275" t="s">
        <v>1492</v>
      </c>
      <c r="AQ28" s="3275" t="s">
        <v>179</v>
      </c>
      <c r="AR28" s="3275" t="s">
        <v>180</v>
      </c>
      <c r="AS28" s="3275" t="s">
        <v>1488</v>
      </c>
      <c r="AT28" s="3275" t="s">
        <v>1489</v>
      </c>
      <c r="AU28" s="3275" t="s">
        <v>1490</v>
      </c>
      <c r="AV28" s="3275" t="s">
        <v>1491</v>
      </c>
      <c r="AW28" s="3275" t="s">
        <v>178</v>
      </c>
      <c r="AX28" s="3275" t="s">
        <v>1492</v>
      </c>
      <c r="AY28" s="3275" t="s">
        <v>179</v>
      </c>
      <c r="AZ28" s="3275" t="s">
        <v>180</v>
      </c>
      <c r="BA28" s="3275" t="s">
        <v>1493</v>
      </c>
      <c r="BB28" s="3275" t="s">
        <v>1494</v>
      </c>
      <c r="BC28" s="3275" t="s">
        <v>1495</v>
      </c>
      <c r="BD28" s="3275" t="s">
        <v>1496</v>
      </c>
      <c r="BE28" s="3275" t="s">
        <v>178</v>
      </c>
      <c r="BF28" s="3275" t="s">
        <v>1497</v>
      </c>
      <c r="BG28" s="3275" t="s">
        <v>179</v>
      </c>
      <c r="BH28" s="3275" t="s">
        <v>180</v>
      </c>
      <c r="BI28" s="3275" t="s">
        <v>1498</v>
      </c>
      <c r="BJ28" s="3275" t="s">
        <v>1499</v>
      </c>
      <c r="BK28" s="3275" t="s">
        <v>1500</v>
      </c>
      <c r="BL28" s="3275" t="s">
        <v>1501</v>
      </c>
      <c r="BM28" s="3275" t="s">
        <v>178</v>
      </c>
      <c r="BN28" s="3275" t="s">
        <v>1502</v>
      </c>
      <c r="BO28" s="3275" t="s">
        <v>179</v>
      </c>
      <c r="BP28" s="3275" t="s">
        <v>180</v>
      </c>
      <c r="BQ28" s="3275" t="s">
        <v>1503</v>
      </c>
      <c r="BR28" s="3275" t="s">
        <v>1504</v>
      </c>
      <c r="BS28" s="3275" t="s">
        <v>1505</v>
      </c>
      <c r="BT28" s="3275" t="s">
        <v>1506</v>
      </c>
      <c r="BU28" s="3275" t="s">
        <v>178</v>
      </c>
      <c r="BV28" s="3275" t="s">
        <v>1507</v>
      </c>
      <c r="BW28" s="3275" t="s">
        <v>179</v>
      </c>
      <c r="BX28" s="3275" t="s">
        <v>180</v>
      </c>
      <c r="BY28" s="3275" t="s">
        <v>181</v>
      </c>
      <c r="BZ28" s="3275" t="s">
        <v>182</v>
      </c>
    </row>
    <row r="29" spans="1:78" ht="111" thickBot="1">
      <c r="A29">
        <v>1</v>
      </c>
      <c r="B29" t="s">
        <v>391</v>
      </c>
      <c r="C29" t="s">
        <v>392</v>
      </c>
      <c r="D29" s="356" t="s">
        <v>1173</v>
      </c>
      <c r="E29" s="313" t="s">
        <v>69</v>
      </c>
      <c r="F29" s="357">
        <v>1</v>
      </c>
      <c r="G29" s="357" t="s">
        <v>1174</v>
      </c>
      <c r="H29" s="357" t="s">
        <v>1175</v>
      </c>
      <c r="I29" s="2065">
        <v>0.0714</v>
      </c>
      <c r="J29" s="357" t="s">
        <v>1176</v>
      </c>
      <c r="K29" s="359">
        <v>42370</v>
      </c>
      <c r="L29" s="359">
        <v>42428</v>
      </c>
      <c r="M29" s="360"/>
      <c r="N29" s="360"/>
      <c r="O29" s="360">
        <v>1</v>
      </c>
      <c r="P29" s="360"/>
      <c r="Q29" s="360"/>
      <c r="R29" s="360"/>
      <c r="S29" s="360"/>
      <c r="T29" s="360"/>
      <c r="U29" s="361"/>
      <c r="V29" s="361"/>
      <c r="W29" s="361"/>
      <c r="X29" s="361"/>
      <c r="Y29" s="362">
        <v>1</v>
      </c>
      <c r="Z29" s="363">
        <v>0</v>
      </c>
      <c r="AA29" s="363"/>
      <c r="AB29" s="364" t="s">
        <v>55</v>
      </c>
      <c r="AC29" s="146">
        <v>0</v>
      </c>
      <c r="AD29" s="147">
        <v>0</v>
      </c>
      <c r="AE29" s="148">
        <v>0</v>
      </c>
      <c r="AF29" s="147" t="s">
        <v>1510</v>
      </c>
      <c r="AG29" s="148"/>
      <c r="AH29" s="148"/>
      <c r="AI29" s="148"/>
      <c r="AJ29" s="252"/>
      <c r="AK29" s="3033">
        <f>SUM(M29:R29)</f>
        <v>1</v>
      </c>
      <c r="AL29" s="3034">
        <f aca="true" t="shared" si="0" ref="AL29:AL89">IF(AK29=0,0%,100%)</f>
        <v>1</v>
      </c>
      <c r="AM29" s="3060">
        <v>1</v>
      </c>
      <c r="AN29" s="3034">
        <f>AM29/AK29</f>
        <v>1</v>
      </c>
      <c r="AO29" s="3033"/>
      <c r="AP29" s="3035">
        <f>AM29/Y29</f>
        <v>1</v>
      </c>
      <c r="AQ29" s="3047"/>
      <c r="AR29" s="3047"/>
      <c r="AS29" s="3047"/>
      <c r="AT29" s="3047"/>
      <c r="AU29" s="3047"/>
      <c r="AV29" s="3047"/>
      <c r="AW29" s="3047"/>
      <c r="AX29" s="3047"/>
      <c r="AY29" s="3047"/>
      <c r="AZ29" s="3047"/>
      <c r="BA29" s="3047"/>
      <c r="BB29" s="3047"/>
      <c r="BC29" s="3047"/>
      <c r="BD29" s="3047"/>
      <c r="BE29" s="3047"/>
      <c r="BF29" s="3047"/>
      <c r="BG29" s="3047"/>
      <c r="BH29" s="3047"/>
      <c r="BI29" s="3047"/>
      <c r="BJ29" s="3047"/>
      <c r="BK29" s="3047"/>
      <c r="BL29" s="3047"/>
      <c r="BM29" s="3047"/>
      <c r="BN29" s="3047"/>
      <c r="BO29" s="3047"/>
      <c r="BP29" s="3047"/>
      <c r="BQ29" s="3047"/>
      <c r="BR29" s="3047"/>
      <c r="BS29" s="3047"/>
      <c r="BT29" s="3047"/>
      <c r="BU29" s="3047"/>
      <c r="BV29" s="3047"/>
      <c r="BW29" s="3047"/>
      <c r="BX29" s="3047"/>
      <c r="BY29" s="3047" t="s">
        <v>1822</v>
      </c>
      <c r="BZ29" s="3047"/>
    </row>
    <row r="30" spans="1:78" ht="48" thickBot="1">
      <c r="A30"/>
      <c r="B30"/>
      <c r="C30"/>
      <c r="D30" s="365" t="s">
        <v>1177</v>
      </c>
      <c r="E30" s="323" t="s">
        <v>1178</v>
      </c>
      <c r="F30" s="366">
        <v>1</v>
      </c>
      <c r="G30" s="366" t="s">
        <v>1179</v>
      </c>
      <c r="H30" s="366" t="s">
        <v>1175</v>
      </c>
      <c r="I30" s="2065">
        <v>0.0714</v>
      </c>
      <c r="J30" s="366" t="s">
        <v>1180</v>
      </c>
      <c r="K30" s="331">
        <v>42370</v>
      </c>
      <c r="L30" s="305">
        <v>42428</v>
      </c>
      <c r="M30" s="306">
        <v>1</v>
      </c>
      <c r="N30" s="306"/>
      <c r="O30" s="306"/>
      <c r="P30" s="306"/>
      <c r="Q30" s="306"/>
      <c r="R30" s="306"/>
      <c r="S30" s="306"/>
      <c r="T30" s="306"/>
      <c r="U30" s="368"/>
      <c r="V30" s="368"/>
      <c r="W30" s="368"/>
      <c r="X30" s="368"/>
      <c r="Y30" s="369">
        <v>1</v>
      </c>
      <c r="Z30" s="111">
        <v>0</v>
      </c>
      <c r="AA30" s="111"/>
      <c r="AB30" s="370" t="s">
        <v>55</v>
      </c>
      <c r="AC30" s="149">
        <v>1</v>
      </c>
      <c r="AD30" s="150">
        <v>1</v>
      </c>
      <c r="AE30" s="151">
        <v>1</v>
      </c>
      <c r="AF30" s="147">
        <f aca="true" t="shared" si="1" ref="AF30:AF42">AE30/AC30</f>
        <v>1</v>
      </c>
      <c r="AG30" s="151"/>
      <c r="AH30" s="151"/>
      <c r="AI30" s="151">
        <v>0</v>
      </c>
      <c r="AJ30" s="253">
        <v>0</v>
      </c>
      <c r="AK30" s="3033">
        <f>SUM(M30:R30)</f>
        <v>1</v>
      </c>
      <c r="AL30" s="3034">
        <f t="shared" si="0"/>
        <v>1</v>
      </c>
      <c r="AM30" s="3033">
        <v>1</v>
      </c>
      <c r="AN30" s="3034">
        <f aca="true" t="shared" si="2" ref="AN30:AN42">AM30/AK30</f>
        <v>1</v>
      </c>
      <c r="AO30" s="3033"/>
      <c r="AP30" s="3035">
        <f aca="true" t="shared" si="3" ref="AP30:AP42">AM30/Y30</f>
        <v>1</v>
      </c>
      <c r="AQ30" s="3047"/>
      <c r="AR30" s="3047"/>
      <c r="AS30" s="3047"/>
      <c r="AT30" s="3047"/>
      <c r="AU30" s="3047"/>
      <c r="AV30" s="3047"/>
      <c r="AW30" s="3047"/>
      <c r="AX30" s="3047"/>
      <c r="AY30" s="3047"/>
      <c r="AZ30" s="3047"/>
      <c r="BA30" s="3047"/>
      <c r="BB30" s="3047"/>
      <c r="BC30" s="3047"/>
      <c r="BD30" s="3047"/>
      <c r="BE30" s="3047"/>
      <c r="BF30" s="3047"/>
      <c r="BG30" s="3047"/>
      <c r="BH30" s="3047"/>
      <c r="BI30" s="3047"/>
      <c r="BJ30" s="3047"/>
      <c r="BK30" s="3047"/>
      <c r="BL30" s="3047"/>
      <c r="BM30" s="3047"/>
      <c r="BN30" s="3047"/>
      <c r="BO30" s="3047"/>
      <c r="BP30" s="3047"/>
      <c r="BQ30" s="3047"/>
      <c r="BR30" s="3047"/>
      <c r="BS30" s="3047"/>
      <c r="BT30" s="3047"/>
      <c r="BU30" s="3047"/>
      <c r="BV30" s="3047"/>
      <c r="BW30" s="3047"/>
      <c r="BX30" s="3047"/>
      <c r="BY30" s="3047" t="s">
        <v>1822</v>
      </c>
      <c r="BZ30" s="3047"/>
    </row>
    <row r="31" spans="1:78" ht="48" thickBot="1">
      <c r="A31"/>
      <c r="B31"/>
      <c r="C31"/>
      <c r="D31" s="365" t="s">
        <v>1181</v>
      </c>
      <c r="E31" s="323" t="s">
        <v>69</v>
      </c>
      <c r="F31" s="366">
        <v>10</v>
      </c>
      <c r="G31" s="366" t="s">
        <v>1182</v>
      </c>
      <c r="H31" s="366" t="s">
        <v>1183</v>
      </c>
      <c r="I31" s="2065">
        <v>0.0714</v>
      </c>
      <c r="J31" s="366" t="s">
        <v>1184</v>
      </c>
      <c r="K31" s="331">
        <v>42370</v>
      </c>
      <c r="L31" s="331">
        <v>42735</v>
      </c>
      <c r="M31" s="306"/>
      <c r="N31" s="306"/>
      <c r="O31" s="306">
        <v>1</v>
      </c>
      <c r="P31" s="306">
        <v>1</v>
      </c>
      <c r="Q31" s="306">
        <v>1</v>
      </c>
      <c r="R31" s="306">
        <v>1</v>
      </c>
      <c r="S31" s="306">
        <v>1</v>
      </c>
      <c r="T31" s="306">
        <v>1</v>
      </c>
      <c r="U31" s="306">
        <v>1</v>
      </c>
      <c r="V31" s="306">
        <v>1</v>
      </c>
      <c r="W31" s="306">
        <v>1</v>
      </c>
      <c r="X31" s="306">
        <v>1</v>
      </c>
      <c r="Y31" s="369">
        <f>SUM(M31:X31)</f>
        <v>10</v>
      </c>
      <c r="Z31" s="111">
        <v>0</v>
      </c>
      <c r="AA31" s="111"/>
      <c r="AB31" s="370" t="s">
        <v>55</v>
      </c>
      <c r="AC31" s="149">
        <v>0</v>
      </c>
      <c r="AD31" s="150">
        <v>0</v>
      </c>
      <c r="AE31" s="151">
        <v>0</v>
      </c>
      <c r="AF31" s="147" t="s">
        <v>1510</v>
      </c>
      <c r="AG31" s="151"/>
      <c r="AH31" s="151"/>
      <c r="AI31" s="151">
        <v>0</v>
      </c>
      <c r="AJ31" s="253">
        <v>0</v>
      </c>
      <c r="AK31" s="3033">
        <f>SUM(M31:R31)</f>
        <v>4</v>
      </c>
      <c r="AL31" s="3034">
        <f t="shared" si="0"/>
        <v>1</v>
      </c>
      <c r="AM31" s="3033">
        <v>4</v>
      </c>
      <c r="AN31" s="3034">
        <f t="shared" si="2"/>
        <v>1</v>
      </c>
      <c r="AO31" s="3033"/>
      <c r="AP31" s="3035">
        <f t="shared" si="3"/>
        <v>0.4</v>
      </c>
      <c r="AQ31" s="3047"/>
      <c r="AR31" s="3047"/>
      <c r="AS31" s="3047"/>
      <c r="AT31" s="3047"/>
      <c r="AU31" s="3047"/>
      <c r="AV31" s="3047"/>
      <c r="AW31" s="3047"/>
      <c r="AX31" s="3047"/>
      <c r="AY31" s="3047"/>
      <c r="AZ31" s="3047"/>
      <c r="BA31" s="3047"/>
      <c r="BB31" s="3047"/>
      <c r="BC31" s="3047"/>
      <c r="BD31" s="3047"/>
      <c r="BE31" s="3047"/>
      <c r="BF31" s="3047"/>
      <c r="BG31" s="3047"/>
      <c r="BH31" s="3047"/>
      <c r="BI31" s="3047"/>
      <c r="BJ31" s="3047"/>
      <c r="BK31" s="3047"/>
      <c r="BL31" s="3047"/>
      <c r="BM31" s="3047"/>
      <c r="BN31" s="3047"/>
      <c r="BO31" s="3047"/>
      <c r="BP31" s="3047"/>
      <c r="BQ31" s="3047"/>
      <c r="BR31" s="3047"/>
      <c r="BS31" s="3047"/>
      <c r="BT31" s="3047"/>
      <c r="BU31" s="3047"/>
      <c r="BV31" s="3047"/>
      <c r="BW31" s="3047"/>
      <c r="BX31" s="3047"/>
      <c r="BY31" s="3047" t="s">
        <v>1819</v>
      </c>
      <c r="BZ31" s="3047"/>
    </row>
    <row r="32" spans="1:78" ht="48" thickBot="1">
      <c r="A32"/>
      <c r="B32"/>
      <c r="C32"/>
      <c r="D32" s="365" t="s">
        <v>1185</v>
      </c>
      <c r="E32" s="323" t="s">
        <v>69</v>
      </c>
      <c r="F32" s="366">
        <v>48</v>
      </c>
      <c r="G32" s="366" t="s">
        <v>1182</v>
      </c>
      <c r="H32" s="366" t="s">
        <v>1183</v>
      </c>
      <c r="I32" s="2065">
        <v>0.0714</v>
      </c>
      <c r="J32" s="366" t="s">
        <v>1186</v>
      </c>
      <c r="K32" s="331">
        <v>42370</v>
      </c>
      <c r="L32" s="331">
        <v>42735</v>
      </c>
      <c r="M32" s="306">
        <v>4</v>
      </c>
      <c r="N32" s="306">
        <v>4</v>
      </c>
      <c r="O32" s="306">
        <v>4</v>
      </c>
      <c r="P32" s="306">
        <v>4</v>
      </c>
      <c r="Q32" s="306">
        <v>4</v>
      </c>
      <c r="R32" s="306">
        <v>4</v>
      </c>
      <c r="S32" s="306">
        <v>4</v>
      </c>
      <c r="T32" s="306">
        <v>4</v>
      </c>
      <c r="U32" s="306">
        <v>4</v>
      </c>
      <c r="V32" s="306">
        <v>4</v>
      </c>
      <c r="W32" s="306">
        <v>4</v>
      </c>
      <c r="X32" s="306">
        <v>4</v>
      </c>
      <c r="Y32" s="369">
        <v>48</v>
      </c>
      <c r="Z32" s="111">
        <v>0</v>
      </c>
      <c r="AA32" s="111"/>
      <c r="AB32" s="370" t="s">
        <v>55</v>
      </c>
      <c r="AC32" s="149">
        <v>8</v>
      </c>
      <c r="AD32" s="150">
        <v>1</v>
      </c>
      <c r="AE32" s="151">
        <v>8</v>
      </c>
      <c r="AF32" s="147">
        <v>1</v>
      </c>
      <c r="AG32" s="150">
        <f>AE32/Y32</f>
        <v>0.16666666666666666</v>
      </c>
      <c r="AH32" s="151"/>
      <c r="AI32" s="151"/>
      <c r="AJ32" s="254"/>
      <c r="AK32" s="3033">
        <f>SUM(M32:R32)</f>
        <v>24</v>
      </c>
      <c r="AL32" s="3034">
        <f t="shared" si="0"/>
        <v>1</v>
      </c>
      <c r="AM32" s="3033">
        <v>24</v>
      </c>
      <c r="AN32" s="3034">
        <f t="shared" si="2"/>
        <v>1</v>
      </c>
      <c r="AO32" s="3035"/>
      <c r="AP32" s="3035">
        <f t="shared" si="3"/>
        <v>0.5</v>
      </c>
      <c r="AQ32" s="3047"/>
      <c r="AR32" s="3047"/>
      <c r="AS32" s="3047"/>
      <c r="AT32" s="3047"/>
      <c r="AU32" s="3047"/>
      <c r="AV32" s="3047"/>
      <c r="AW32" s="3047"/>
      <c r="AX32" s="3047"/>
      <c r="AY32" s="3047"/>
      <c r="AZ32" s="3047"/>
      <c r="BA32" s="3047"/>
      <c r="BB32" s="3047"/>
      <c r="BC32" s="3047"/>
      <c r="BD32" s="3047"/>
      <c r="BE32" s="3047"/>
      <c r="BF32" s="3047"/>
      <c r="BG32" s="3047"/>
      <c r="BH32" s="3047"/>
      <c r="BI32" s="3047"/>
      <c r="BJ32" s="3047"/>
      <c r="BK32" s="3047"/>
      <c r="BL32" s="3047"/>
      <c r="BM32" s="3047"/>
      <c r="BN32" s="3047"/>
      <c r="BO32" s="3047"/>
      <c r="BP32" s="3047"/>
      <c r="BQ32" s="3047"/>
      <c r="BR32" s="3047"/>
      <c r="BS32" s="3047"/>
      <c r="BT32" s="3047"/>
      <c r="BU32" s="3047"/>
      <c r="BV32" s="3047"/>
      <c r="BW32" s="3047"/>
      <c r="BX32" s="3047"/>
      <c r="BY32" s="3047" t="s">
        <v>1820</v>
      </c>
      <c r="BZ32" s="3047"/>
    </row>
    <row r="33" spans="1:78" ht="79.5" thickBot="1">
      <c r="A33"/>
      <c r="B33"/>
      <c r="C33"/>
      <c r="D33" s="365" t="s">
        <v>1187</v>
      </c>
      <c r="E33" s="323" t="s">
        <v>69</v>
      </c>
      <c r="F33" s="366">
        <v>12</v>
      </c>
      <c r="G33" s="366" t="s">
        <v>1188</v>
      </c>
      <c r="H33" s="366" t="s">
        <v>1183</v>
      </c>
      <c r="I33" s="2065">
        <v>0.0714</v>
      </c>
      <c r="J33" s="366" t="s">
        <v>1189</v>
      </c>
      <c r="K33" s="331">
        <v>42005</v>
      </c>
      <c r="L33" s="371">
        <v>42369</v>
      </c>
      <c r="M33" s="372">
        <v>1</v>
      </c>
      <c r="N33" s="372">
        <v>1</v>
      </c>
      <c r="O33" s="372">
        <v>1</v>
      </c>
      <c r="P33" s="372">
        <v>1</v>
      </c>
      <c r="Q33" s="372">
        <v>1</v>
      </c>
      <c r="R33" s="372">
        <v>1</v>
      </c>
      <c r="S33" s="372">
        <v>1</v>
      </c>
      <c r="T33" s="372">
        <v>1</v>
      </c>
      <c r="U33" s="368">
        <v>1</v>
      </c>
      <c r="V33" s="368">
        <v>1</v>
      </c>
      <c r="W33" s="368">
        <v>1</v>
      </c>
      <c r="X33" s="368">
        <v>1</v>
      </c>
      <c r="Y33" s="369">
        <v>12</v>
      </c>
      <c r="Z33" s="108">
        <v>0</v>
      </c>
      <c r="AA33" s="108"/>
      <c r="AB33" s="373" t="s">
        <v>55</v>
      </c>
      <c r="AC33" s="149">
        <v>2</v>
      </c>
      <c r="AD33" s="150">
        <v>1</v>
      </c>
      <c r="AE33" s="151">
        <v>2</v>
      </c>
      <c r="AF33" s="147">
        <f t="shared" si="1"/>
        <v>1</v>
      </c>
      <c r="AG33" s="151"/>
      <c r="AH33" s="151"/>
      <c r="AI33" s="151">
        <v>0</v>
      </c>
      <c r="AJ33" s="253">
        <v>0</v>
      </c>
      <c r="AK33" s="3033">
        <f>SUM(M33:R33)</f>
        <v>6</v>
      </c>
      <c r="AL33" s="3034">
        <f t="shared" si="0"/>
        <v>1</v>
      </c>
      <c r="AM33" s="3033">
        <v>6</v>
      </c>
      <c r="AN33" s="3034">
        <f t="shared" si="2"/>
        <v>1</v>
      </c>
      <c r="AO33" s="3033"/>
      <c r="AP33" s="3035">
        <f t="shared" si="3"/>
        <v>0.5</v>
      </c>
      <c r="AQ33" s="3047"/>
      <c r="AR33" s="3047"/>
      <c r="AS33" s="3047"/>
      <c r="AT33" s="3047"/>
      <c r="AU33" s="3047"/>
      <c r="AV33" s="3047"/>
      <c r="AW33" s="3047"/>
      <c r="AX33" s="3047"/>
      <c r="AY33" s="3047"/>
      <c r="AZ33" s="3047"/>
      <c r="BA33" s="3047"/>
      <c r="BB33" s="3047"/>
      <c r="BC33" s="3047"/>
      <c r="BD33" s="3047"/>
      <c r="BE33" s="3047"/>
      <c r="BF33" s="3047"/>
      <c r="BG33" s="3047"/>
      <c r="BH33" s="3047"/>
      <c r="BI33" s="3047"/>
      <c r="BJ33" s="3047"/>
      <c r="BK33" s="3047"/>
      <c r="BL33" s="3047"/>
      <c r="BM33" s="3047"/>
      <c r="BN33" s="3047"/>
      <c r="BO33" s="3047"/>
      <c r="BP33" s="3047"/>
      <c r="BQ33" s="3047"/>
      <c r="BR33" s="3047"/>
      <c r="BS33" s="3047"/>
      <c r="BT33" s="3047"/>
      <c r="BU33" s="3047"/>
      <c r="BV33" s="3047"/>
      <c r="BW33" s="3047"/>
      <c r="BX33" s="3047"/>
      <c r="BY33" s="3047" t="s">
        <v>1821</v>
      </c>
      <c r="BZ33" s="3047"/>
    </row>
    <row r="34" spans="1:78" ht="48" thickBot="1">
      <c r="A34"/>
      <c r="B34"/>
      <c r="C34"/>
      <c r="D34" s="374" t="s">
        <v>1190</v>
      </c>
      <c r="E34" s="375" t="s">
        <v>69</v>
      </c>
      <c r="F34" s="308">
        <v>1</v>
      </c>
      <c r="G34" s="308" t="s">
        <v>56</v>
      </c>
      <c r="H34" s="308" t="s">
        <v>1183</v>
      </c>
      <c r="I34" s="2065">
        <v>0.0714</v>
      </c>
      <c r="J34" s="308" t="s">
        <v>1191</v>
      </c>
      <c r="K34" s="371">
        <v>42370</v>
      </c>
      <c r="L34" s="371">
        <v>42389</v>
      </c>
      <c r="M34" s="372">
        <v>1</v>
      </c>
      <c r="N34" s="372"/>
      <c r="O34" s="372"/>
      <c r="P34" s="372"/>
      <c r="Q34" s="372"/>
      <c r="R34" s="372"/>
      <c r="S34" s="372"/>
      <c r="T34" s="372"/>
      <c r="U34" s="368"/>
      <c r="V34" s="368"/>
      <c r="W34" s="368"/>
      <c r="X34" s="368"/>
      <c r="Y34" s="369">
        <v>1</v>
      </c>
      <c r="Z34" s="108">
        <v>0</v>
      </c>
      <c r="AA34" s="108"/>
      <c r="AB34" s="373" t="s">
        <v>55</v>
      </c>
      <c r="AC34" s="149">
        <v>1</v>
      </c>
      <c r="AD34" s="150">
        <v>1</v>
      </c>
      <c r="AE34" s="151">
        <v>1</v>
      </c>
      <c r="AF34" s="147">
        <f t="shared" si="1"/>
        <v>1</v>
      </c>
      <c r="AG34" s="151"/>
      <c r="AH34" s="151"/>
      <c r="AI34" s="151">
        <v>0</v>
      </c>
      <c r="AJ34" s="253">
        <v>0</v>
      </c>
      <c r="AK34" s="3033">
        <f>SUM(M34:R34)</f>
        <v>1</v>
      </c>
      <c r="AL34" s="3034">
        <f t="shared" si="0"/>
        <v>1</v>
      </c>
      <c r="AM34" s="3033">
        <v>1</v>
      </c>
      <c r="AN34" s="3034">
        <f t="shared" si="2"/>
        <v>1</v>
      </c>
      <c r="AO34" s="3033"/>
      <c r="AP34" s="3035">
        <f t="shared" si="3"/>
        <v>1</v>
      </c>
      <c r="AQ34" s="3047"/>
      <c r="AR34" s="3047"/>
      <c r="AS34" s="3047"/>
      <c r="AT34" s="3047"/>
      <c r="AU34" s="3047"/>
      <c r="AV34" s="3047"/>
      <c r="AW34" s="3047"/>
      <c r="AX34" s="3047"/>
      <c r="AY34" s="3047"/>
      <c r="AZ34" s="3047"/>
      <c r="BA34" s="3047"/>
      <c r="BB34" s="3047"/>
      <c r="BC34" s="3047"/>
      <c r="BD34" s="3047"/>
      <c r="BE34" s="3047"/>
      <c r="BF34" s="3047"/>
      <c r="BG34" s="3047"/>
      <c r="BH34" s="3047"/>
      <c r="BI34" s="3047"/>
      <c r="BJ34" s="3047"/>
      <c r="BK34" s="3047"/>
      <c r="BL34" s="3047"/>
      <c r="BM34" s="3047"/>
      <c r="BN34" s="3047"/>
      <c r="BO34" s="3047"/>
      <c r="BP34" s="3047"/>
      <c r="BQ34" s="3047"/>
      <c r="BR34" s="3047"/>
      <c r="BS34" s="3047"/>
      <c r="BT34" s="3047"/>
      <c r="BU34" s="3047"/>
      <c r="BV34" s="3047"/>
      <c r="BW34" s="3047"/>
      <c r="BX34" s="3047"/>
      <c r="BY34" s="3047" t="s">
        <v>1822</v>
      </c>
      <c r="BZ34" s="3047"/>
    </row>
    <row r="35" spans="1:78" ht="111" thickBot="1">
      <c r="A35"/>
      <c r="B35"/>
      <c r="C35"/>
      <c r="D35" s="365" t="s">
        <v>1192</v>
      </c>
      <c r="E35" s="375" t="s">
        <v>190</v>
      </c>
      <c r="F35" s="376">
        <v>1</v>
      </c>
      <c r="G35" s="308" t="s">
        <v>1193</v>
      </c>
      <c r="H35" s="308" t="s">
        <v>1175</v>
      </c>
      <c r="I35" s="2065">
        <v>0.0714</v>
      </c>
      <c r="J35" s="366" t="s">
        <v>1194</v>
      </c>
      <c r="K35" s="331">
        <v>42370</v>
      </c>
      <c r="L35" s="331">
        <v>42735</v>
      </c>
      <c r="M35">
        <v>1</v>
      </c>
      <c r="N35"/>
      <c r="O35">
        <v>1</v>
      </c>
      <c r="P35"/>
      <c r="Q35">
        <v>1</v>
      </c>
      <c r="R35"/>
      <c r="S35">
        <v>1</v>
      </c>
      <c r="T35"/>
      <c r="U35">
        <v>1</v>
      </c>
      <c r="V35"/>
      <c r="W35">
        <v>1</v>
      </c>
      <c r="X35"/>
      <c r="Y35" s="367">
        <v>1</v>
      </c>
      <c r="Z35" s="111">
        <v>0</v>
      </c>
      <c r="AA35" s="111"/>
      <c r="AB35" s="370" t="s">
        <v>55</v>
      </c>
      <c r="AC35" s="158">
        <v>1</v>
      </c>
      <c r="AD35" s="150">
        <v>1</v>
      </c>
      <c r="AE35" s="151">
        <v>0</v>
      </c>
      <c r="AF35" s="147">
        <f t="shared" si="1"/>
        <v>0</v>
      </c>
      <c r="AG35" s="151"/>
      <c r="AH35" s="151"/>
      <c r="AI35" s="151">
        <v>0</v>
      </c>
      <c r="AJ35" s="253">
        <v>0</v>
      </c>
      <c r="AK35" s="3035">
        <v>1</v>
      </c>
      <c r="AL35" s="3034">
        <f t="shared" si="0"/>
        <v>1</v>
      </c>
      <c r="AM35" s="3034">
        <v>1</v>
      </c>
      <c r="AN35" s="3034">
        <f t="shared" si="2"/>
        <v>1</v>
      </c>
      <c r="AO35" s="3033"/>
      <c r="AP35" s="3035">
        <f>3/6</f>
        <v>0.5</v>
      </c>
      <c r="AQ35" s="3047"/>
      <c r="AR35" s="3047"/>
      <c r="AS35" s="3047"/>
      <c r="AT35" s="3047"/>
      <c r="AU35" s="3047"/>
      <c r="AV35" s="3047"/>
      <c r="AW35" s="3047"/>
      <c r="AX35" s="3047"/>
      <c r="AY35" s="3047"/>
      <c r="AZ35" s="3047"/>
      <c r="BA35" s="3047"/>
      <c r="BB35" s="3047"/>
      <c r="BC35" s="3047"/>
      <c r="BD35" s="3047"/>
      <c r="BE35" s="3047"/>
      <c r="BF35" s="3047"/>
      <c r="BG35" s="3047"/>
      <c r="BH35" s="3047"/>
      <c r="BI35" s="3047"/>
      <c r="BJ35" s="3047"/>
      <c r="BK35" s="3047"/>
      <c r="BL35" s="3047"/>
      <c r="BM35" s="3047"/>
      <c r="BN35" s="3047"/>
      <c r="BO35" s="3047"/>
      <c r="BP35" s="3047"/>
      <c r="BQ35" s="3047"/>
      <c r="BR35" s="3047"/>
      <c r="BS35" s="3047"/>
      <c r="BT35" s="3047"/>
      <c r="BU35" s="3047"/>
      <c r="BV35" s="3047"/>
      <c r="BW35" s="3047"/>
      <c r="BX35" s="3047"/>
      <c r="BY35" s="3047" t="s">
        <v>1843</v>
      </c>
      <c r="BZ35" s="3047"/>
    </row>
    <row r="36" spans="1:78" ht="63.75" thickBot="1">
      <c r="A36"/>
      <c r="B36"/>
      <c r="C36"/>
      <c r="D36" s="374" t="s">
        <v>1195</v>
      </c>
      <c r="E36" s="375" t="s">
        <v>69</v>
      </c>
      <c r="F36" s="308">
        <v>4</v>
      </c>
      <c r="G36" s="308" t="s">
        <v>1196</v>
      </c>
      <c r="H36" s="308" t="s">
        <v>1175</v>
      </c>
      <c r="I36" s="2065">
        <v>0.0714</v>
      </c>
      <c r="J36" s="308" t="s">
        <v>1197</v>
      </c>
      <c r="K36" s="371">
        <v>42370</v>
      </c>
      <c r="L36" s="371">
        <v>42735</v>
      </c>
      <c r="M36" s="372">
        <v>1</v>
      </c>
      <c r="N36" s="372"/>
      <c r="O36" s="372"/>
      <c r="P36" s="372">
        <v>1</v>
      </c>
      <c r="Q36" s="372"/>
      <c r="R36" s="372"/>
      <c r="S36" s="372">
        <v>1</v>
      </c>
      <c r="T36" s="372"/>
      <c r="U36" s="372"/>
      <c r="V36" s="372">
        <v>1</v>
      </c>
      <c r="W36" s="372"/>
      <c r="X36" s="372"/>
      <c r="Y36" s="369">
        <v>4</v>
      </c>
      <c r="Z36" s="111">
        <v>0</v>
      </c>
      <c r="AA36" s="111"/>
      <c r="AB36" s="370" t="s">
        <v>55</v>
      </c>
      <c r="AC36" s="149">
        <v>1</v>
      </c>
      <c r="AD36" s="150">
        <v>1</v>
      </c>
      <c r="AE36" s="151">
        <v>1</v>
      </c>
      <c r="AF36" s="147">
        <f t="shared" si="1"/>
        <v>1</v>
      </c>
      <c r="AG36" s="151"/>
      <c r="AH36" s="151"/>
      <c r="AI36" s="151">
        <v>0</v>
      </c>
      <c r="AJ36" s="253">
        <v>0</v>
      </c>
      <c r="AK36" s="3033">
        <f>SUM(M36:R36)</f>
        <v>2</v>
      </c>
      <c r="AL36" s="3034">
        <f t="shared" si="0"/>
        <v>1</v>
      </c>
      <c r="AM36" s="3033">
        <v>2</v>
      </c>
      <c r="AN36" s="3034">
        <f t="shared" si="2"/>
        <v>1</v>
      </c>
      <c r="AO36" s="3033"/>
      <c r="AP36" s="3035">
        <f t="shared" si="3"/>
        <v>0.5</v>
      </c>
      <c r="AQ36" s="3047"/>
      <c r="AR36" s="3047"/>
      <c r="AS36" s="3047"/>
      <c r="AT36" s="3047"/>
      <c r="AU36" s="3047"/>
      <c r="AV36" s="3047"/>
      <c r="AW36" s="3047"/>
      <c r="AX36" s="3047"/>
      <c r="AY36" s="3047"/>
      <c r="AZ36" s="3047"/>
      <c r="BA36" s="3047"/>
      <c r="BB36" s="3047"/>
      <c r="BC36" s="3047"/>
      <c r="BD36" s="3047"/>
      <c r="BE36" s="3047"/>
      <c r="BF36" s="3047"/>
      <c r="BG36" s="3047"/>
      <c r="BH36" s="3047"/>
      <c r="BI36" s="3047"/>
      <c r="BJ36" s="3047"/>
      <c r="BK36" s="3047"/>
      <c r="BL36" s="3047"/>
      <c r="BM36" s="3047"/>
      <c r="BN36" s="3047"/>
      <c r="BO36" s="3047"/>
      <c r="BP36" s="3047"/>
      <c r="BQ36" s="3047"/>
      <c r="BR36" s="3047"/>
      <c r="BS36" s="3047"/>
      <c r="BT36" s="3047"/>
      <c r="BU36" s="3047"/>
      <c r="BV36" s="3047"/>
      <c r="BW36" s="3047"/>
      <c r="BX36" s="3047"/>
      <c r="BY36" s="3047" t="s">
        <v>1822</v>
      </c>
      <c r="BZ36" s="3047"/>
    </row>
    <row r="37" spans="1:78" ht="79.5" thickBot="1">
      <c r="A37"/>
      <c r="B37"/>
      <c r="C37"/>
      <c r="D37" s="374" t="s">
        <v>1198</v>
      </c>
      <c r="E37" s="375" t="s">
        <v>190</v>
      </c>
      <c r="F37" s="376">
        <v>1</v>
      </c>
      <c r="G37" s="308" t="s">
        <v>1199</v>
      </c>
      <c r="H37" s="308" t="s">
        <v>1175</v>
      </c>
      <c r="I37" s="2065">
        <v>0.0714</v>
      </c>
      <c r="J37" s="308" t="s">
        <v>1200</v>
      </c>
      <c r="K37" s="371">
        <v>42370</v>
      </c>
      <c r="L37" s="371">
        <v>42735</v>
      </c>
      <c r="M37">
        <v>1</v>
      </c>
      <c r="N37"/>
      <c r="O37">
        <v>1</v>
      </c>
      <c r="P37"/>
      <c r="Q37">
        <v>1</v>
      </c>
      <c r="R37"/>
      <c r="S37">
        <v>1</v>
      </c>
      <c r="T37"/>
      <c r="U37">
        <v>1</v>
      </c>
      <c r="V37"/>
      <c r="W37">
        <v>1</v>
      </c>
      <c r="X37"/>
      <c r="Y37" s="378">
        <v>1</v>
      </c>
      <c r="Z37" s="111">
        <v>0</v>
      </c>
      <c r="AA37" s="111"/>
      <c r="AB37" s="370" t="s">
        <v>55</v>
      </c>
      <c r="AC37" s="158">
        <v>1</v>
      </c>
      <c r="AD37" s="150">
        <v>1</v>
      </c>
      <c r="AE37" s="173">
        <v>1</v>
      </c>
      <c r="AF37" s="147">
        <f t="shared" si="1"/>
        <v>1</v>
      </c>
      <c r="AG37" s="151"/>
      <c r="AH37" s="151"/>
      <c r="AI37" s="151">
        <v>0</v>
      </c>
      <c r="AJ37" s="253">
        <v>0</v>
      </c>
      <c r="AK37" s="3035">
        <v>1</v>
      </c>
      <c r="AL37" s="3034">
        <f t="shared" si="0"/>
        <v>1</v>
      </c>
      <c r="AM37" s="3034">
        <v>1</v>
      </c>
      <c r="AN37" s="3034">
        <f t="shared" si="2"/>
        <v>1</v>
      </c>
      <c r="AO37" s="3033"/>
      <c r="AP37" s="3035">
        <f>3/6</f>
        <v>0.5</v>
      </c>
      <c r="AQ37" s="3047"/>
      <c r="AR37" s="3047"/>
      <c r="AS37" s="3047"/>
      <c r="AT37" s="3047"/>
      <c r="AU37" s="3047"/>
      <c r="AV37" s="3047"/>
      <c r="AW37" s="3047"/>
      <c r="AX37" s="3047"/>
      <c r="AY37" s="3047"/>
      <c r="AZ37" s="3047"/>
      <c r="BA37" s="3047"/>
      <c r="BB37" s="3047"/>
      <c r="BC37" s="3047"/>
      <c r="BD37" s="3047"/>
      <c r="BE37" s="3047"/>
      <c r="BF37" s="3047"/>
      <c r="BG37" s="3047"/>
      <c r="BH37" s="3047"/>
      <c r="BI37" s="3047"/>
      <c r="BJ37" s="3047"/>
      <c r="BK37" s="3047"/>
      <c r="BL37" s="3047"/>
      <c r="BM37" s="3047"/>
      <c r="BN37" s="3047"/>
      <c r="BO37" s="3047"/>
      <c r="BP37" s="3047"/>
      <c r="BQ37" s="3047"/>
      <c r="BR37" s="3047"/>
      <c r="BS37" s="3047"/>
      <c r="BT37" s="3047"/>
      <c r="BU37" s="3047"/>
      <c r="BV37" s="3047"/>
      <c r="BW37" s="3047"/>
      <c r="BX37" s="3047"/>
      <c r="BY37" s="3047" t="s">
        <v>1836</v>
      </c>
      <c r="BZ37" s="3047"/>
    </row>
    <row r="38" spans="1:78" ht="95.25" thickBot="1">
      <c r="A38"/>
      <c r="B38"/>
      <c r="C38"/>
      <c r="D38" s="379" t="s">
        <v>1201</v>
      </c>
      <c r="E38" s="290" t="s">
        <v>190</v>
      </c>
      <c r="F38" s="380">
        <v>1</v>
      </c>
      <c r="G38" s="381" t="s">
        <v>1202</v>
      </c>
      <c r="H38" s="381" t="s">
        <v>1175</v>
      </c>
      <c r="I38" s="2065">
        <v>0.0714</v>
      </c>
      <c r="J38" s="381" t="s">
        <v>1203</v>
      </c>
      <c r="K38" s="382">
        <v>42370</v>
      </c>
      <c r="L38" s="382">
        <v>42735</v>
      </c>
      <c r="M38">
        <v>1</v>
      </c>
      <c r="N38"/>
      <c r="O38">
        <v>1</v>
      </c>
      <c r="P38"/>
      <c r="Q38">
        <v>1</v>
      </c>
      <c r="R38"/>
      <c r="S38">
        <v>1</v>
      </c>
      <c r="T38"/>
      <c r="U38">
        <v>1</v>
      </c>
      <c r="V38"/>
      <c r="W38">
        <v>1</v>
      </c>
      <c r="X38"/>
      <c r="Y38" s="383">
        <v>1</v>
      </c>
      <c r="Z38" s="296">
        <v>0</v>
      </c>
      <c r="AA38" s="296"/>
      <c r="AB38" s="384" t="s">
        <v>55</v>
      </c>
      <c r="AC38" s="159">
        <v>1</v>
      </c>
      <c r="AD38" s="153">
        <v>1</v>
      </c>
      <c r="AE38" s="174">
        <v>1</v>
      </c>
      <c r="AF38" s="147">
        <f t="shared" si="1"/>
        <v>1</v>
      </c>
      <c r="AG38" s="154"/>
      <c r="AH38" s="154"/>
      <c r="AI38" s="154">
        <v>0</v>
      </c>
      <c r="AJ38" s="255">
        <v>0</v>
      </c>
      <c r="AK38" s="3035">
        <v>1</v>
      </c>
      <c r="AL38" s="3034">
        <f t="shared" si="0"/>
        <v>1</v>
      </c>
      <c r="AM38" s="3034">
        <v>1</v>
      </c>
      <c r="AN38" s="3034">
        <f t="shared" si="2"/>
        <v>1</v>
      </c>
      <c r="AO38" s="3033"/>
      <c r="AP38" s="3035">
        <f>3/6</f>
        <v>0.5</v>
      </c>
      <c r="AQ38" s="3047"/>
      <c r="AR38" s="3047"/>
      <c r="AS38" s="3047"/>
      <c r="AT38" s="3047"/>
      <c r="AU38" s="3047"/>
      <c r="AV38" s="3047"/>
      <c r="AW38" s="3047"/>
      <c r="AX38" s="3047"/>
      <c r="AY38" s="3047"/>
      <c r="AZ38" s="3047"/>
      <c r="BA38" s="3047"/>
      <c r="BB38" s="3047"/>
      <c r="BC38" s="3047"/>
      <c r="BD38" s="3047"/>
      <c r="BE38" s="3047"/>
      <c r="BF38" s="3047"/>
      <c r="BG38" s="3047"/>
      <c r="BH38" s="3047"/>
      <c r="BI38" s="3047"/>
      <c r="BJ38" s="3047"/>
      <c r="BK38" s="3047"/>
      <c r="BL38" s="3047"/>
      <c r="BM38" s="3047"/>
      <c r="BN38" s="3047"/>
      <c r="BO38" s="3047"/>
      <c r="BP38" s="3047"/>
      <c r="BQ38" s="3047"/>
      <c r="BR38" s="3047"/>
      <c r="BS38" s="3047"/>
      <c r="BT38" s="3047"/>
      <c r="BU38" s="3047"/>
      <c r="BV38" s="3047"/>
      <c r="BW38" s="3047"/>
      <c r="BX38" s="3047"/>
      <c r="BY38" s="3047" t="s">
        <v>1837</v>
      </c>
      <c r="BZ38" s="3047"/>
    </row>
    <row r="39" spans="1:78" ht="63.75" thickBot="1">
      <c r="A39"/>
      <c r="B39"/>
      <c r="C39" t="s">
        <v>400</v>
      </c>
      <c r="D39" s="385" t="s">
        <v>1204</v>
      </c>
      <c r="E39" s="386" t="s">
        <v>69</v>
      </c>
      <c r="F39" s="387">
        <v>1</v>
      </c>
      <c r="G39" s="388" t="s">
        <v>1205</v>
      </c>
      <c r="H39" s="388" t="s">
        <v>1175</v>
      </c>
      <c r="I39" s="2065">
        <v>0.0714</v>
      </c>
      <c r="J39" s="388" t="s">
        <v>1206</v>
      </c>
      <c r="K39" s="389">
        <v>42705</v>
      </c>
      <c r="L39" s="389">
        <v>42722</v>
      </c>
      <c r="M39" s="390"/>
      <c r="N39" s="390"/>
      <c r="O39" s="390"/>
      <c r="P39" s="390"/>
      <c r="Q39" s="390"/>
      <c r="R39" s="390"/>
      <c r="S39" s="390"/>
      <c r="T39" s="390"/>
      <c r="U39" s="390"/>
      <c r="V39" s="390"/>
      <c r="W39" s="390"/>
      <c r="X39" s="391">
        <v>1</v>
      </c>
      <c r="Y39" s="362">
        <v>1</v>
      </c>
      <c r="Z39" s="363">
        <v>0</v>
      </c>
      <c r="AA39" s="363"/>
      <c r="AB39" s="364" t="s">
        <v>55</v>
      </c>
      <c r="AC39" s="155">
        <v>0</v>
      </c>
      <c r="AD39" s="156">
        <v>0</v>
      </c>
      <c r="AE39" s="157">
        <v>0</v>
      </c>
      <c r="AF39" s="147" t="s">
        <v>1510</v>
      </c>
      <c r="AG39" s="157"/>
      <c r="AH39" s="157"/>
      <c r="AI39" s="157"/>
      <c r="AJ39" s="256"/>
      <c r="AK39" s="3033">
        <f>SUM(M39:R39)</f>
        <v>0</v>
      </c>
      <c r="AL39" s="3034">
        <f t="shared" si="0"/>
        <v>0</v>
      </c>
      <c r="AM39" s="3033">
        <v>0</v>
      </c>
      <c r="AN39" s="3034" t="s">
        <v>55</v>
      </c>
      <c r="AO39" s="3033"/>
      <c r="AP39" s="3035">
        <f t="shared" si="3"/>
        <v>0</v>
      </c>
      <c r="AQ39" s="3047"/>
      <c r="AR39" s="3047"/>
      <c r="AS39" s="3047"/>
      <c r="AT39" s="3047"/>
      <c r="AU39" s="3047"/>
      <c r="AV39" s="3047"/>
      <c r="AW39" s="3047"/>
      <c r="AX39" s="3047"/>
      <c r="AY39" s="3047"/>
      <c r="AZ39" s="3047"/>
      <c r="BA39" s="3047"/>
      <c r="BB39" s="3047"/>
      <c r="BC39" s="3047"/>
      <c r="BD39" s="3047"/>
      <c r="BE39" s="3047"/>
      <c r="BF39" s="3047"/>
      <c r="BG39" s="3047"/>
      <c r="BH39" s="3047"/>
      <c r="BI39" s="3047"/>
      <c r="BJ39" s="3047"/>
      <c r="BK39" s="3047"/>
      <c r="BL39" s="3047"/>
      <c r="BM39" s="3047"/>
      <c r="BN39" s="3047"/>
      <c r="BO39" s="3047"/>
      <c r="BP39" s="3047"/>
      <c r="BQ39" s="3047"/>
      <c r="BR39" s="3047"/>
      <c r="BS39" s="3047"/>
      <c r="BT39" s="3047"/>
      <c r="BU39" s="3047"/>
      <c r="BV39" s="3047"/>
      <c r="BW39" s="3047"/>
      <c r="BX39" s="3047"/>
      <c r="BY39" s="3047" t="s">
        <v>1838</v>
      </c>
      <c r="BZ39" s="3047"/>
    </row>
    <row r="40" spans="1:78" ht="63.75" thickBot="1">
      <c r="A40"/>
      <c r="B40"/>
      <c r="C40"/>
      <c r="D40" s="289" t="s">
        <v>1207</v>
      </c>
      <c r="E40" s="386" t="s">
        <v>69</v>
      </c>
      <c r="F40" s="380" t="s">
        <v>68</v>
      </c>
      <c r="G40" s="381" t="s">
        <v>1208</v>
      </c>
      <c r="H40" s="292" t="s">
        <v>1209</v>
      </c>
      <c r="I40" s="2065">
        <v>0.0714</v>
      </c>
      <c r="J40" s="292" t="s">
        <v>1210</v>
      </c>
      <c r="K40" s="382">
        <v>42370</v>
      </c>
      <c r="L40" s="382">
        <v>42735</v>
      </c>
      <c r="M40" s="2063">
        <v>1</v>
      </c>
      <c r="N40" s="2063">
        <v>1</v>
      </c>
      <c r="O40" s="2063">
        <v>1</v>
      </c>
      <c r="P40" s="2063">
        <v>1</v>
      </c>
      <c r="Q40" s="2063">
        <v>1</v>
      </c>
      <c r="R40" s="2063">
        <v>1</v>
      </c>
      <c r="S40" s="2063">
        <v>1</v>
      </c>
      <c r="T40" s="2063">
        <v>1</v>
      </c>
      <c r="U40" s="2063">
        <v>1</v>
      </c>
      <c r="V40" s="2063">
        <v>1</v>
      </c>
      <c r="W40" s="2063">
        <v>1</v>
      </c>
      <c r="X40" s="2063">
        <v>1</v>
      </c>
      <c r="Y40" s="2064">
        <v>12</v>
      </c>
      <c r="Z40" s="296">
        <v>0</v>
      </c>
      <c r="AA40" s="296"/>
      <c r="AB40" s="384" t="s">
        <v>55</v>
      </c>
      <c r="AC40" s="159">
        <v>1</v>
      </c>
      <c r="AD40" s="153">
        <v>1</v>
      </c>
      <c r="AE40" s="174">
        <v>1</v>
      </c>
      <c r="AF40" s="147">
        <f t="shared" si="1"/>
        <v>1</v>
      </c>
      <c r="AG40" s="154"/>
      <c r="AH40" s="154"/>
      <c r="AI40" s="154">
        <v>0</v>
      </c>
      <c r="AJ40" s="255">
        <v>0</v>
      </c>
      <c r="AK40" s="3033">
        <f>SUM(M40:R40)</f>
        <v>6</v>
      </c>
      <c r="AL40" s="3034">
        <f t="shared" si="0"/>
        <v>1</v>
      </c>
      <c r="AM40" s="3033">
        <v>6</v>
      </c>
      <c r="AN40" s="3034">
        <f t="shared" si="2"/>
        <v>1</v>
      </c>
      <c r="AO40" s="3033"/>
      <c r="AP40" s="3035">
        <f t="shared" si="3"/>
        <v>0.5</v>
      </c>
      <c r="AQ40" s="3047"/>
      <c r="AR40" s="3047"/>
      <c r="AS40" s="3047"/>
      <c r="AT40" s="3047"/>
      <c r="AU40" s="3047"/>
      <c r="AV40" s="3047"/>
      <c r="AW40" s="3047"/>
      <c r="AX40" s="3047"/>
      <c r="AY40" s="3047"/>
      <c r="AZ40" s="3047"/>
      <c r="BA40" s="3047"/>
      <c r="BB40" s="3047"/>
      <c r="BC40" s="3047"/>
      <c r="BD40" s="3047"/>
      <c r="BE40" s="3047"/>
      <c r="BF40" s="3047"/>
      <c r="BG40" s="3047"/>
      <c r="BH40" s="3047"/>
      <c r="BI40" s="3047"/>
      <c r="BJ40" s="3047"/>
      <c r="BK40" s="3047"/>
      <c r="BL40" s="3047"/>
      <c r="BM40" s="3047"/>
      <c r="BN40" s="3047"/>
      <c r="BO40" s="3047"/>
      <c r="BP40" s="3047"/>
      <c r="BQ40" s="3047"/>
      <c r="BR40" s="3047"/>
      <c r="BS40" s="3047"/>
      <c r="BT40" s="3047"/>
      <c r="BU40" s="3047"/>
      <c r="BV40" s="3047"/>
      <c r="BW40" s="3047"/>
      <c r="BX40" s="3047"/>
      <c r="BY40" s="3047" t="s">
        <v>1839</v>
      </c>
      <c r="BZ40" s="3047"/>
    </row>
    <row r="41" spans="1:78" ht="79.5" thickBot="1">
      <c r="A41"/>
      <c r="B41"/>
      <c r="C41" t="s">
        <v>1211</v>
      </c>
      <c r="D41" s="392" t="s">
        <v>1212</v>
      </c>
      <c r="E41" s="386" t="s">
        <v>69</v>
      </c>
      <c r="F41" s="388">
        <v>1</v>
      </c>
      <c r="G41" s="388" t="s">
        <v>1213</v>
      </c>
      <c r="H41" s="388" t="s">
        <v>1321</v>
      </c>
      <c r="I41" s="2065">
        <v>0.0714</v>
      </c>
      <c r="J41" s="387" t="s">
        <v>1214</v>
      </c>
      <c r="K41" s="393">
        <v>42370</v>
      </c>
      <c r="L41" s="393">
        <v>42399</v>
      </c>
      <c r="M41" s="394">
        <v>1</v>
      </c>
      <c r="N41" s="394"/>
      <c r="O41" s="394"/>
      <c r="P41" s="394"/>
      <c r="Q41" s="394"/>
      <c r="R41" s="394"/>
      <c r="S41" s="394"/>
      <c r="T41" s="394"/>
      <c r="U41" s="361"/>
      <c r="V41" s="361"/>
      <c r="W41" s="361"/>
      <c r="X41" s="361"/>
      <c r="Y41" s="362">
        <v>1</v>
      </c>
      <c r="Z41" s="363">
        <v>0</v>
      </c>
      <c r="AA41" s="363"/>
      <c r="AB41" s="364" t="s">
        <v>55</v>
      </c>
      <c r="AC41" s="155">
        <v>1</v>
      </c>
      <c r="AD41" s="156">
        <v>1</v>
      </c>
      <c r="AE41" s="157">
        <v>1</v>
      </c>
      <c r="AF41" s="147">
        <f t="shared" si="1"/>
        <v>1</v>
      </c>
      <c r="AG41" s="157"/>
      <c r="AH41" s="157"/>
      <c r="AI41" s="157">
        <v>0</v>
      </c>
      <c r="AJ41" s="257">
        <v>0</v>
      </c>
      <c r="AK41" s="3033">
        <f>SUM(M41:R41)</f>
        <v>1</v>
      </c>
      <c r="AL41" s="3034">
        <f t="shared" si="0"/>
        <v>1</v>
      </c>
      <c r="AM41" s="3033">
        <v>1</v>
      </c>
      <c r="AN41" s="3034">
        <f t="shared" si="2"/>
        <v>1</v>
      </c>
      <c r="AO41" s="3033"/>
      <c r="AP41" s="3035">
        <f t="shared" si="3"/>
        <v>1</v>
      </c>
      <c r="AQ41" s="3047"/>
      <c r="AR41" s="3047"/>
      <c r="AS41" s="3047"/>
      <c r="AT41" s="3047"/>
      <c r="AU41" s="3047"/>
      <c r="AV41" s="3047"/>
      <c r="AW41" s="3047"/>
      <c r="AX41" s="3047"/>
      <c r="AY41" s="3047"/>
      <c r="AZ41" s="3047"/>
      <c r="BA41" s="3047"/>
      <c r="BB41" s="3047"/>
      <c r="BC41" s="3047"/>
      <c r="BD41" s="3047"/>
      <c r="BE41" s="3047"/>
      <c r="BF41" s="3047"/>
      <c r="BG41" s="3047"/>
      <c r="BH41" s="3047"/>
      <c r="BI41" s="3047"/>
      <c r="BJ41" s="3047"/>
      <c r="BK41" s="3047"/>
      <c r="BL41" s="3047"/>
      <c r="BM41" s="3047"/>
      <c r="BN41" s="3047"/>
      <c r="BO41" s="3047"/>
      <c r="BP41" s="3047"/>
      <c r="BQ41" s="3047"/>
      <c r="BR41" s="3047"/>
      <c r="BS41" s="3047"/>
      <c r="BT41" s="3047"/>
      <c r="BU41" s="3047"/>
      <c r="BV41" s="3047"/>
      <c r="BW41" s="3047"/>
      <c r="BX41" s="3047"/>
      <c r="BY41" s="3047" t="s">
        <v>1840</v>
      </c>
      <c r="BZ41" s="3047"/>
    </row>
    <row r="42" spans="1:78" ht="79.5" thickBot="1">
      <c r="A42"/>
      <c r="B42"/>
      <c r="C42"/>
      <c r="D42" s="289" t="s">
        <v>1215</v>
      </c>
      <c r="E42" s="290" t="s">
        <v>190</v>
      </c>
      <c r="F42" s="381">
        <v>6</v>
      </c>
      <c r="G42" s="381" t="s">
        <v>1216</v>
      </c>
      <c r="H42" s="292" t="s">
        <v>1323</v>
      </c>
      <c r="I42" s="2065">
        <v>0.0714</v>
      </c>
      <c r="J42" s="292" t="s">
        <v>1214</v>
      </c>
      <c r="K42" s="395">
        <v>42370</v>
      </c>
      <c r="L42" s="395">
        <v>42734</v>
      </c>
      <c r="M42" s="295">
        <v>1</v>
      </c>
      <c r="N42" s="295"/>
      <c r="O42" s="295">
        <v>1</v>
      </c>
      <c r="P42" s="295"/>
      <c r="Q42" s="295">
        <v>1</v>
      </c>
      <c r="R42" s="295"/>
      <c r="S42" s="295">
        <v>1</v>
      </c>
      <c r="T42" s="295"/>
      <c r="U42" s="295">
        <v>1</v>
      </c>
      <c r="V42" s="295"/>
      <c r="W42" s="295">
        <v>1</v>
      </c>
      <c r="X42" s="295"/>
      <c r="Y42" s="396">
        <v>6</v>
      </c>
      <c r="Z42" s="296">
        <v>0</v>
      </c>
      <c r="AA42" s="296"/>
      <c r="AB42" s="384" t="s">
        <v>55</v>
      </c>
      <c r="AC42" s="152">
        <v>1</v>
      </c>
      <c r="AD42" s="153">
        <v>1</v>
      </c>
      <c r="AE42" s="154">
        <v>1</v>
      </c>
      <c r="AF42" s="147">
        <f t="shared" si="1"/>
        <v>1</v>
      </c>
      <c r="AG42" s="154"/>
      <c r="AH42" s="154"/>
      <c r="AI42" s="154">
        <v>0</v>
      </c>
      <c r="AJ42" s="255">
        <v>0</v>
      </c>
      <c r="AK42" s="3033">
        <f>SUM(M42:R42)</f>
        <v>3</v>
      </c>
      <c r="AL42" s="3034">
        <f t="shared" si="0"/>
        <v>1</v>
      </c>
      <c r="AM42" s="3036">
        <v>3</v>
      </c>
      <c r="AN42" s="3034">
        <f t="shared" si="2"/>
        <v>1</v>
      </c>
      <c r="AO42" s="3036"/>
      <c r="AP42" s="3035">
        <f t="shared" si="3"/>
        <v>0.5</v>
      </c>
      <c r="AQ42" s="3047"/>
      <c r="AR42" s="3047"/>
      <c r="AS42" s="3047"/>
      <c r="AT42" s="3047"/>
      <c r="AU42" s="3047"/>
      <c r="AV42" s="3047"/>
      <c r="AW42" s="3047"/>
      <c r="AX42" s="3047"/>
      <c r="AY42" s="3047"/>
      <c r="AZ42" s="3047"/>
      <c r="BA42" s="3047"/>
      <c r="BB42" s="3047"/>
      <c r="BC42" s="3047"/>
      <c r="BD42" s="3047"/>
      <c r="BE42" s="3047"/>
      <c r="BF42" s="3047"/>
      <c r="BG42" s="3047"/>
      <c r="BH42" s="3047"/>
      <c r="BI42" s="3047"/>
      <c r="BJ42" s="3047"/>
      <c r="BK42" s="3047"/>
      <c r="BL42" s="3047"/>
      <c r="BM42" s="3047"/>
      <c r="BN42" s="3047"/>
      <c r="BO42" s="3047"/>
      <c r="BP42" s="3047"/>
      <c r="BQ42" s="3047"/>
      <c r="BR42" s="3047"/>
      <c r="BS42" s="3047"/>
      <c r="BT42" s="3047"/>
      <c r="BU42" s="3047"/>
      <c r="BV42" s="3047"/>
      <c r="BW42" s="3047"/>
      <c r="BX42" s="3047"/>
      <c r="BY42" s="3047" t="s">
        <v>1823</v>
      </c>
      <c r="BZ42" s="3047"/>
    </row>
    <row r="43" spans="1:78" ht="33" customHeight="1" thickBot="1">
      <c r="A43" t="s">
        <v>38</v>
      </c>
      <c r="B43"/>
      <c r="C43"/>
      <c r="D43"/>
      <c r="E43" s="195"/>
      <c r="F43" s="195"/>
      <c r="G43" s="195"/>
      <c r="H43" s="195"/>
      <c r="I43" s="397">
        <f>SUM(I29:I42)</f>
        <v>0.9996000000000002</v>
      </c>
      <c r="J43" s="195"/>
      <c r="K43" s="195"/>
      <c r="L43" s="195"/>
      <c r="M43" s="195"/>
      <c r="N43" s="195"/>
      <c r="O43" s="195"/>
      <c r="P43" s="195"/>
      <c r="Q43" s="195"/>
      <c r="R43" s="195"/>
      <c r="S43" s="195"/>
      <c r="T43" s="195"/>
      <c r="U43" s="195"/>
      <c r="V43" s="195"/>
      <c r="W43" s="195"/>
      <c r="X43" s="195"/>
      <c r="Y43" s="398"/>
      <c r="Z43" s="399">
        <v>0</v>
      </c>
      <c r="AA43" s="399">
        <f>SUM(AA29:AA42)</f>
        <v>0</v>
      </c>
      <c r="AB43" s="297"/>
      <c r="AC43" s="160"/>
      <c r="AD43" s="161"/>
      <c r="AE43" s="161"/>
      <c r="AF43" s="489">
        <f>AVERAGE(AF33:AF42)</f>
        <v>0.8888888888888888</v>
      </c>
      <c r="AG43" s="161"/>
      <c r="AH43" s="161"/>
      <c r="AI43" s="161"/>
      <c r="AJ43" s="244"/>
      <c r="AK43" s="2546"/>
      <c r="AL43" s="2547">
        <v>1</v>
      </c>
      <c r="AM43" s="2547"/>
      <c r="AN43" s="2547">
        <f>AVERAGE(AN29:AN42)</f>
        <v>1</v>
      </c>
      <c r="AO43" s="2546"/>
      <c r="AP43" s="2547">
        <f>AVERAGE(AP29:AP42)</f>
        <v>0.6</v>
      </c>
      <c r="AQ43" s="3048"/>
      <c r="AR43" s="3048"/>
      <c r="AS43" s="3048"/>
      <c r="AT43" s="3048"/>
      <c r="AU43" s="3048"/>
      <c r="AV43" s="3048"/>
      <c r="AW43" s="3048"/>
      <c r="AX43" s="3048"/>
      <c r="AY43" s="3048"/>
      <c r="AZ43" s="3048"/>
      <c r="BA43" s="3048"/>
      <c r="BB43" s="3048"/>
      <c r="BC43" s="3048"/>
      <c r="BD43" s="3048"/>
      <c r="BE43" s="3048"/>
      <c r="BF43" s="3048"/>
      <c r="BG43" s="3048"/>
      <c r="BH43" s="3048"/>
      <c r="BI43" s="3048"/>
      <c r="BJ43" s="3048"/>
      <c r="BK43" s="3048"/>
      <c r="BL43" s="3048"/>
      <c r="BM43" s="3048"/>
      <c r="BN43" s="3048"/>
      <c r="BO43" s="3048"/>
      <c r="BP43" s="3048"/>
      <c r="BQ43" s="3048"/>
      <c r="BR43" s="3048"/>
      <c r="BS43" s="3048"/>
      <c r="BT43" s="3048"/>
      <c r="BU43" s="3048"/>
      <c r="BV43" s="3048"/>
      <c r="BW43" s="3048"/>
      <c r="BX43" s="3048"/>
      <c r="BY43" s="3048"/>
      <c r="BZ43" s="3048"/>
    </row>
    <row r="44" spans="1:78" ht="48" thickBot="1">
      <c r="A44">
        <v>2</v>
      </c>
      <c r="B44" t="s">
        <v>305</v>
      </c>
      <c r="C44" t="s">
        <v>1217</v>
      </c>
      <c r="D44" s="385" t="s">
        <v>1218</v>
      </c>
      <c r="E44" s="400" t="s">
        <v>69</v>
      </c>
      <c r="F44" s="388">
        <v>1</v>
      </c>
      <c r="G44" s="388" t="s">
        <v>56</v>
      </c>
      <c r="H44" s="357" t="s">
        <v>1175</v>
      </c>
      <c r="I44" s="358">
        <v>0.05</v>
      </c>
      <c r="J44" s="388" t="s">
        <v>1219</v>
      </c>
      <c r="K44" s="359">
        <v>42374</v>
      </c>
      <c r="L44" s="359">
        <v>42428</v>
      </c>
      <c r="M44" s="360">
        <v>1</v>
      </c>
      <c r="N44" s="360"/>
      <c r="O44" s="360"/>
      <c r="P44" s="360"/>
      <c r="Q44" s="360"/>
      <c r="R44" s="360"/>
      <c r="S44" s="360"/>
      <c r="T44" s="360"/>
      <c r="U44" s="360"/>
      <c r="V44" s="360"/>
      <c r="W44" s="360"/>
      <c r="X44" s="360"/>
      <c r="Y44" s="401">
        <v>1</v>
      </c>
      <c r="Z44" s="363">
        <v>0</v>
      </c>
      <c r="AA44" s="363"/>
      <c r="AB44" s="364" t="s">
        <v>55</v>
      </c>
      <c r="AC44" s="146">
        <v>1</v>
      </c>
      <c r="AD44" s="147">
        <v>1</v>
      </c>
      <c r="AE44" s="148"/>
      <c r="AF44" s="148"/>
      <c r="AG44" s="148"/>
      <c r="AH44" s="148"/>
      <c r="AI44" s="148"/>
      <c r="AJ44" s="252"/>
      <c r="AK44" s="3037">
        <f>SUM(M44:R44)</f>
        <v>1</v>
      </c>
      <c r="AL44" s="3038">
        <f t="shared" si="0"/>
        <v>1</v>
      </c>
      <c r="AM44" s="3037">
        <v>1</v>
      </c>
      <c r="AN44" s="3039">
        <f>AM44/AK44</f>
        <v>1</v>
      </c>
      <c r="AO44" s="3037"/>
      <c r="AP44" s="3039">
        <f>AM44/Y44</f>
        <v>1</v>
      </c>
      <c r="AQ44" s="3047"/>
      <c r="AR44" s="3047"/>
      <c r="AS44" s="3047"/>
      <c r="AT44" s="3047"/>
      <c r="AU44" s="3047"/>
      <c r="AV44" s="3047"/>
      <c r="AW44" s="3047"/>
      <c r="AX44" s="3047"/>
      <c r="AY44" s="3047"/>
      <c r="AZ44" s="3047"/>
      <c r="BA44" s="3047"/>
      <c r="BB44" s="3047"/>
      <c r="BC44" s="3047"/>
      <c r="BD44" s="3047"/>
      <c r="BE44" s="3047"/>
      <c r="BF44" s="3047"/>
      <c r="BG44" s="3047"/>
      <c r="BH44" s="3047"/>
      <c r="BI44" s="3047"/>
      <c r="BJ44" s="3047"/>
      <c r="BK44" s="3047"/>
      <c r="BL44" s="3047"/>
      <c r="BM44" s="3047"/>
      <c r="BN44" s="3047"/>
      <c r="BO44" s="3047"/>
      <c r="BP44" s="3047"/>
      <c r="BQ44" s="3047"/>
      <c r="BR44" s="3047"/>
      <c r="BS44" s="3047"/>
      <c r="BT44" s="3047"/>
      <c r="BU44" s="3047"/>
      <c r="BV44" s="3047"/>
      <c r="BW44" s="3047"/>
      <c r="BX44" s="3047"/>
      <c r="BY44" s="3047" t="s">
        <v>1822</v>
      </c>
      <c r="BZ44" s="3047"/>
    </row>
    <row r="45" spans="1:78" ht="48" thickBot="1">
      <c r="A45"/>
      <c r="B45"/>
      <c r="C45"/>
      <c r="D45" s="374" t="s">
        <v>1220</v>
      </c>
      <c r="E45" s="402" t="s">
        <v>69</v>
      </c>
      <c r="F45" s="303">
        <v>1</v>
      </c>
      <c r="G45" s="308" t="s">
        <v>56</v>
      </c>
      <c r="H45" s="366" t="s">
        <v>1324</v>
      </c>
      <c r="I45" s="358">
        <v>0.05</v>
      </c>
      <c r="J45" s="308" t="s">
        <v>1221</v>
      </c>
      <c r="K45" s="331">
        <v>42370</v>
      </c>
      <c r="L45" s="331">
        <v>42389</v>
      </c>
      <c r="M45" s="306">
        <v>1</v>
      </c>
      <c r="N45" s="306"/>
      <c r="O45" s="306"/>
      <c r="P45" s="306"/>
      <c r="Q45" s="306"/>
      <c r="R45" s="306"/>
      <c r="S45" s="306"/>
      <c r="T45" s="306"/>
      <c r="U45" s="306"/>
      <c r="V45" s="306"/>
      <c r="W45" s="306"/>
      <c r="X45" s="306"/>
      <c r="Y45" s="303">
        <v>1</v>
      </c>
      <c r="Z45" s="111">
        <v>0</v>
      </c>
      <c r="AA45" s="111"/>
      <c r="AB45" s="370" t="s">
        <v>55</v>
      </c>
      <c r="AC45" s="149">
        <v>1</v>
      </c>
      <c r="AD45" s="150">
        <v>1</v>
      </c>
      <c r="AE45" s="151">
        <v>1</v>
      </c>
      <c r="AF45" s="173">
        <v>1</v>
      </c>
      <c r="AG45" s="151"/>
      <c r="AH45" s="151"/>
      <c r="AI45" s="151">
        <v>0</v>
      </c>
      <c r="AJ45" s="253">
        <v>0</v>
      </c>
      <c r="AK45" s="3037">
        <f aca="true" t="shared" si="4" ref="AK45:AK50">SUM(M45:R45)</f>
        <v>1</v>
      </c>
      <c r="AL45" s="3038">
        <f t="shared" si="0"/>
        <v>1</v>
      </c>
      <c r="AM45" s="3040">
        <v>1</v>
      </c>
      <c r="AN45" s="3039">
        <f aca="true" t="shared" si="5" ref="AN45:AN65">AM45/AK45</f>
        <v>1</v>
      </c>
      <c r="AO45" s="3040"/>
      <c r="AP45" s="3039">
        <f aca="true" t="shared" si="6" ref="AP45:AP65">AM45/Y45</f>
        <v>1</v>
      </c>
      <c r="AQ45" s="3047"/>
      <c r="AR45" s="3047"/>
      <c r="AS45" s="3047"/>
      <c r="AT45" s="3047"/>
      <c r="AU45" s="3047"/>
      <c r="AV45" s="3047"/>
      <c r="AW45" s="3047"/>
      <c r="AX45" s="3047"/>
      <c r="AY45" s="3047"/>
      <c r="AZ45" s="3047"/>
      <c r="BA45" s="3047"/>
      <c r="BB45" s="3047"/>
      <c r="BC45" s="3047"/>
      <c r="BD45" s="3047"/>
      <c r="BE45" s="3047"/>
      <c r="BF45" s="3047"/>
      <c r="BG45" s="3047"/>
      <c r="BH45" s="3047"/>
      <c r="BI45" s="3047"/>
      <c r="BJ45" s="3047"/>
      <c r="BK45" s="3047"/>
      <c r="BL45" s="3047"/>
      <c r="BM45" s="3047"/>
      <c r="BN45" s="3047"/>
      <c r="BO45" s="3047"/>
      <c r="BP45" s="3047"/>
      <c r="BQ45" s="3047"/>
      <c r="BR45" s="3047"/>
      <c r="BS45" s="3047"/>
      <c r="BT45" s="3047"/>
      <c r="BU45" s="3047"/>
      <c r="BV45" s="3047"/>
      <c r="BW45" s="3047"/>
      <c r="BX45" s="3047"/>
      <c r="BY45" s="3047" t="s">
        <v>1822</v>
      </c>
      <c r="BZ45" s="3047"/>
    </row>
    <row r="46" spans="1:78" ht="79.5" thickBot="1">
      <c r="A46"/>
      <c r="B46"/>
      <c r="C46"/>
      <c r="D46" s="374" t="s">
        <v>1222</v>
      </c>
      <c r="E46" s="402" t="s">
        <v>69</v>
      </c>
      <c r="F46" s="303">
        <v>1</v>
      </c>
      <c r="G46" s="308" t="s">
        <v>56</v>
      </c>
      <c r="H46" s="366" t="s">
        <v>1183</v>
      </c>
      <c r="I46" s="358">
        <v>0.05</v>
      </c>
      <c r="J46" s="308" t="s">
        <v>1223</v>
      </c>
      <c r="K46" s="331">
        <v>42370</v>
      </c>
      <c r="L46" s="331">
        <v>42389</v>
      </c>
      <c r="M46" s="306">
        <v>1</v>
      </c>
      <c r="N46" s="306"/>
      <c r="O46" s="306"/>
      <c r="P46" s="306"/>
      <c r="Q46" s="306"/>
      <c r="R46" s="306"/>
      <c r="S46" s="306"/>
      <c r="T46" s="306"/>
      <c r="U46" s="306"/>
      <c r="V46" s="306"/>
      <c r="W46" s="306"/>
      <c r="X46" s="306"/>
      <c r="Y46" s="403">
        <v>1</v>
      </c>
      <c r="Z46" s="111">
        <v>0</v>
      </c>
      <c r="AA46" s="111"/>
      <c r="AB46" s="370" t="s">
        <v>55</v>
      </c>
      <c r="AC46" s="149">
        <v>1</v>
      </c>
      <c r="AD46" s="150">
        <v>1</v>
      </c>
      <c r="AE46" s="151">
        <v>1</v>
      </c>
      <c r="AF46" s="173">
        <v>1</v>
      </c>
      <c r="AG46" s="151"/>
      <c r="AH46" s="151"/>
      <c r="AI46" s="151">
        <v>0</v>
      </c>
      <c r="AJ46" s="253">
        <v>0</v>
      </c>
      <c r="AK46" s="3037">
        <f t="shared" si="4"/>
        <v>1</v>
      </c>
      <c r="AL46" s="3038">
        <f t="shared" si="0"/>
        <v>1</v>
      </c>
      <c r="AM46" s="3040">
        <v>1</v>
      </c>
      <c r="AN46" s="3039">
        <f t="shared" si="5"/>
        <v>1</v>
      </c>
      <c r="AO46" s="3040"/>
      <c r="AP46" s="3039">
        <f t="shared" si="6"/>
        <v>1</v>
      </c>
      <c r="AQ46" s="3047"/>
      <c r="AR46" s="3047"/>
      <c r="AS46" s="3047"/>
      <c r="AT46" s="3047"/>
      <c r="AU46" s="3047"/>
      <c r="AV46" s="3047"/>
      <c r="AW46" s="3047"/>
      <c r="AX46" s="3047"/>
      <c r="AY46" s="3047"/>
      <c r="AZ46" s="3047"/>
      <c r="BA46" s="3047"/>
      <c r="BB46" s="3047"/>
      <c r="BC46" s="3047"/>
      <c r="BD46" s="3047"/>
      <c r="BE46" s="3047"/>
      <c r="BF46" s="3047"/>
      <c r="BG46" s="3047"/>
      <c r="BH46" s="3047"/>
      <c r="BI46" s="3047"/>
      <c r="BJ46" s="3047"/>
      <c r="BK46" s="3047"/>
      <c r="BL46" s="3047"/>
      <c r="BM46" s="3047"/>
      <c r="BN46" s="3047"/>
      <c r="BO46" s="3047"/>
      <c r="BP46" s="3047"/>
      <c r="BQ46" s="3047"/>
      <c r="BR46" s="3047"/>
      <c r="BS46" s="3047"/>
      <c r="BT46" s="3047"/>
      <c r="BU46" s="3047"/>
      <c r="BV46" s="3047"/>
      <c r="BW46" s="3047"/>
      <c r="BX46" s="3047"/>
      <c r="BY46" s="3047" t="s">
        <v>1822</v>
      </c>
      <c r="BZ46" s="3047"/>
    </row>
    <row r="47" spans="1:78" ht="63.75" thickBot="1">
      <c r="A47"/>
      <c r="B47"/>
      <c r="C47"/>
      <c r="D47" s="374" t="s">
        <v>1224</v>
      </c>
      <c r="E47" s="402" t="s">
        <v>69</v>
      </c>
      <c r="F47" s="308">
        <v>1</v>
      </c>
      <c r="G47" s="308" t="s">
        <v>56</v>
      </c>
      <c r="H47" s="366" t="s">
        <v>1183</v>
      </c>
      <c r="I47" s="358">
        <v>0.05</v>
      </c>
      <c r="J47" s="308" t="s">
        <v>1225</v>
      </c>
      <c r="K47" s="331">
        <v>42361</v>
      </c>
      <c r="L47" s="331">
        <v>42379</v>
      </c>
      <c r="M47" s="306"/>
      <c r="N47" s="306"/>
      <c r="O47" s="306"/>
      <c r="P47" s="306"/>
      <c r="Q47" s="306"/>
      <c r="R47" s="306"/>
      <c r="S47" s="306"/>
      <c r="T47" s="306"/>
      <c r="U47" s="306"/>
      <c r="V47" s="306">
        <v>1</v>
      </c>
      <c r="W47" s="306"/>
      <c r="X47" s="306"/>
      <c r="Y47" s="403">
        <v>1</v>
      </c>
      <c r="Z47" s="111">
        <v>0</v>
      </c>
      <c r="AA47" s="111"/>
      <c r="AB47" s="370" t="s">
        <v>55</v>
      </c>
      <c r="AC47" s="149">
        <v>1</v>
      </c>
      <c r="AD47" s="150">
        <v>1</v>
      </c>
      <c r="AE47" s="151">
        <v>1</v>
      </c>
      <c r="AF47" s="173">
        <v>1</v>
      </c>
      <c r="AG47" s="151"/>
      <c r="AH47" s="151"/>
      <c r="AI47" s="151">
        <v>0</v>
      </c>
      <c r="AJ47" s="253">
        <v>0</v>
      </c>
      <c r="AK47" s="3037">
        <f t="shared" si="4"/>
        <v>0</v>
      </c>
      <c r="AL47" s="3038">
        <f t="shared" si="0"/>
        <v>0</v>
      </c>
      <c r="AM47" s="3040">
        <v>0</v>
      </c>
      <c r="AN47" s="3039" t="s">
        <v>55</v>
      </c>
      <c r="AO47" s="3040"/>
      <c r="AP47" s="3039">
        <f t="shared" si="6"/>
        <v>0</v>
      </c>
      <c r="AQ47" s="3047"/>
      <c r="AR47" s="3047"/>
      <c r="AS47" s="3047"/>
      <c r="AT47" s="3047"/>
      <c r="AU47" s="3047"/>
      <c r="AV47" s="3047"/>
      <c r="AW47" s="3047"/>
      <c r="AX47" s="3047"/>
      <c r="AY47" s="3047"/>
      <c r="AZ47" s="3047"/>
      <c r="BA47" s="3047"/>
      <c r="BB47" s="3047"/>
      <c r="BC47" s="3047"/>
      <c r="BD47" s="3047"/>
      <c r="BE47" s="3047"/>
      <c r="BF47" s="3047"/>
      <c r="BG47" s="3047"/>
      <c r="BH47" s="3047"/>
      <c r="BI47" s="3047"/>
      <c r="BJ47" s="3047"/>
      <c r="BK47" s="3047"/>
      <c r="BL47" s="3047"/>
      <c r="BM47" s="3047"/>
      <c r="BN47" s="3047"/>
      <c r="BO47" s="3047"/>
      <c r="BP47" s="3047"/>
      <c r="BQ47" s="3047"/>
      <c r="BR47" s="3047"/>
      <c r="BS47" s="3047"/>
      <c r="BT47" s="3047"/>
      <c r="BU47" s="3047"/>
      <c r="BV47" s="3047"/>
      <c r="BW47" s="3047"/>
      <c r="BX47" s="3047"/>
      <c r="BY47" s="3047" t="s">
        <v>1824</v>
      </c>
      <c r="BZ47" s="3047"/>
    </row>
    <row r="48" spans="1:78" ht="95.25" thickBot="1">
      <c r="A48"/>
      <c r="B48"/>
      <c r="C48"/>
      <c r="D48" s="379" t="s">
        <v>1226</v>
      </c>
      <c r="E48" s="404" t="s">
        <v>190</v>
      </c>
      <c r="F48" s="405">
        <v>1</v>
      </c>
      <c r="G48" s="381" t="s">
        <v>1227</v>
      </c>
      <c r="H48" s="406" t="s">
        <v>1322</v>
      </c>
      <c r="I48" s="358">
        <v>0.05</v>
      </c>
      <c r="J48" s="381" t="s">
        <v>1228</v>
      </c>
      <c r="K48" s="336">
        <v>42370</v>
      </c>
      <c r="L48" s="336">
        <v>42735</v>
      </c>
      <c r="M48" s="407">
        <v>0.166</v>
      </c>
      <c r="N48" s="407"/>
      <c r="O48" s="407">
        <v>0.166</v>
      </c>
      <c r="P48" s="407"/>
      <c r="Q48" s="407">
        <v>0.166</v>
      </c>
      <c r="R48" s="407"/>
      <c r="S48" s="407">
        <v>0.166</v>
      </c>
      <c r="T48" s="407"/>
      <c r="U48" s="407">
        <v>0.166</v>
      </c>
      <c r="V48" s="407"/>
      <c r="W48" s="407">
        <v>0.166</v>
      </c>
      <c r="X48" s="407"/>
      <c r="Y48" s="293">
        <v>1</v>
      </c>
      <c r="Z48" s="296">
        <v>0</v>
      </c>
      <c r="AA48" s="296"/>
      <c r="AB48" s="384" t="s">
        <v>55</v>
      </c>
      <c r="AC48" s="162">
        <v>0.166</v>
      </c>
      <c r="AD48" s="153">
        <v>1</v>
      </c>
      <c r="AE48" s="176">
        <v>0.166</v>
      </c>
      <c r="AF48" s="174">
        <v>1</v>
      </c>
      <c r="AG48" s="154"/>
      <c r="AH48" s="154"/>
      <c r="AI48" s="154">
        <v>0</v>
      </c>
      <c r="AJ48" s="255">
        <v>0</v>
      </c>
      <c r="AK48" s="3039">
        <f t="shared" si="4"/>
        <v>0.498</v>
      </c>
      <c r="AL48" s="3038">
        <f t="shared" si="0"/>
        <v>1</v>
      </c>
      <c r="AM48" s="3061">
        <v>0.5</v>
      </c>
      <c r="AN48" s="3039">
        <f t="shared" si="5"/>
        <v>1.0040160642570282</v>
      </c>
      <c r="AO48" s="3040"/>
      <c r="AP48" s="3039">
        <f t="shared" si="6"/>
        <v>0.5</v>
      </c>
      <c r="AQ48" s="3047"/>
      <c r="AR48" s="3047"/>
      <c r="AS48" s="3047"/>
      <c r="AT48" s="3047"/>
      <c r="AU48" s="3047"/>
      <c r="AV48" s="3047"/>
      <c r="AW48" s="3047"/>
      <c r="AX48" s="3047"/>
      <c r="AY48" s="3047"/>
      <c r="AZ48" s="3047"/>
      <c r="BA48" s="3047"/>
      <c r="BB48" s="3047"/>
      <c r="BC48" s="3047"/>
      <c r="BD48" s="3047"/>
      <c r="BE48" s="3047"/>
      <c r="BF48" s="3047"/>
      <c r="BG48" s="3047"/>
      <c r="BH48" s="3047"/>
      <c r="BI48" s="3047"/>
      <c r="BJ48" s="3047"/>
      <c r="BK48" s="3047"/>
      <c r="BL48" s="3047"/>
      <c r="BM48" s="3047"/>
      <c r="BN48" s="3047"/>
      <c r="BO48" s="3047"/>
      <c r="BP48" s="3047"/>
      <c r="BQ48" s="3047"/>
      <c r="BR48" s="3047"/>
      <c r="BS48" s="3047"/>
      <c r="BT48" s="3047"/>
      <c r="BU48" s="3047"/>
      <c r="BV48" s="3047"/>
      <c r="BW48" s="3047"/>
      <c r="BX48" s="3047"/>
      <c r="BY48" s="3047" t="s">
        <v>1825</v>
      </c>
      <c r="BZ48" s="3047"/>
    </row>
    <row r="49" spans="1:78" ht="63.75" thickBot="1">
      <c r="A49"/>
      <c r="B49"/>
      <c r="C49" t="s">
        <v>1229</v>
      </c>
      <c r="D49" s="385" t="s">
        <v>1325</v>
      </c>
      <c r="E49" s="400" t="s">
        <v>190</v>
      </c>
      <c r="F49" s="388">
        <v>4</v>
      </c>
      <c r="G49" s="388" t="s">
        <v>1230</v>
      </c>
      <c r="H49" s="388" t="s">
        <v>1175</v>
      </c>
      <c r="I49" s="358">
        <v>0.05</v>
      </c>
      <c r="J49" s="388" t="s">
        <v>1231</v>
      </c>
      <c r="K49" s="389">
        <v>42370</v>
      </c>
      <c r="L49" s="389">
        <v>42735</v>
      </c>
      <c r="M49" s="394"/>
      <c r="N49" s="394"/>
      <c r="O49" s="394"/>
      <c r="P49" s="390"/>
      <c r="Q49" s="390">
        <v>1</v>
      </c>
      <c r="R49" s="394"/>
      <c r="S49" s="394"/>
      <c r="T49" s="394"/>
      <c r="U49" s="394"/>
      <c r="V49" s="394"/>
      <c r="W49" s="394"/>
      <c r="X49" s="394"/>
      <c r="Y49" s="408">
        <v>1</v>
      </c>
      <c r="Z49" s="409">
        <v>0</v>
      </c>
      <c r="AA49" s="409"/>
      <c r="AB49" s="410" t="s">
        <v>55</v>
      </c>
      <c r="AC49" s="155">
        <v>0</v>
      </c>
      <c r="AD49" s="156">
        <v>1</v>
      </c>
      <c r="AE49" s="175">
        <v>0</v>
      </c>
      <c r="AF49" s="175">
        <v>1</v>
      </c>
      <c r="AG49" s="157"/>
      <c r="AH49" s="157"/>
      <c r="AI49" s="157">
        <v>0</v>
      </c>
      <c r="AJ49" s="257">
        <v>0</v>
      </c>
      <c r="AK49" s="3039">
        <f t="shared" si="4"/>
        <v>1</v>
      </c>
      <c r="AL49" s="3038">
        <f t="shared" si="0"/>
        <v>1</v>
      </c>
      <c r="AM49" s="3062">
        <v>1</v>
      </c>
      <c r="AN49" s="3039">
        <f t="shared" si="5"/>
        <v>1</v>
      </c>
      <c r="AO49" s="3040"/>
      <c r="AP49" s="3039">
        <f t="shared" si="6"/>
        <v>1</v>
      </c>
      <c r="AQ49" s="3047"/>
      <c r="AR49" s="3047"/>
      <c r="AS49" s="3047"/>
      <c r="AT49" s="3047"/>
      <c r="AU49" s="3047"/>
      <c r="AV49" s="3047"/>
      <c r="AW49" s="3047"/>
      <c r="AX49" s="3047"/>
      <c r="AY49" s="3047"/>
      <c r="AZ49" s="3047"/>
      <c r="BA49" s="3047"/>
      <c r="BB49" s="3047"/>
      <c r="BC49" s="3047"/>
      <c r="BD49" s="3047"/>
      <c r="BE49" s="3047"/>
      <c r="BF49" s="3047"/>
      <c r="BG49" s="3047"/>
      <c r="BH49" s="3047"/>
      <c r="BI49" s="3047"/>
      <c r="BJ49" s="3047"/>
      <c r="BK49" s="3047"/>
      <c r="BL49" s="3047"/>
      <c r="BM49" s="3047"/>
      <c r="BN49" s="3047"/>
      <c r="BO49" s="3047"/>
      <c r="BP49" s="3047"/>
      <c r="BQ49" s="3047"/>
      <c r="BR49" s="3047"/>
      <c r="BS49" s="3047"/>
      <c r="BT49" s="3047"/>
      <c r="BU49" s="3047"/>
      <c r="BV49" s="3047"/>
      <c r="BW49" s="3047"/>
      <c r="BX49" s="3047"/>
      <c r="BY49" s="3047" t="s">
        <v>1841</v>
      </c>
      <c r="BZ49" s="3047"/>
    </row>
    <row r="50" spans="1:78" ht="95.25" thickBot="1">
      <c r="A50"/>
      <c r="B50"/>
      <c r="C50"/>
      <c r="D50" s="374" t="s">
        <v>1234</v>
      </c>
      <c r="E50" s="402" t="s">
        <v>1232</v>
      </c>
      <c r="F50" s="378">
        <v>1</v>
      </c>
      <c r="G50" s="308" t="s">
        <v>1326</v>
      </c>
      <c r="H50" s="308" t="s">
        <v>1175</v>
      </c>
      <c r="I50" s="358">
        <v>0.05</v>
      </c>
      <c r="J50" s="308" t="s">
        <v>1233</v>
      </c>
      <c r="K50" s="371">
        <v>42036</v>
      </c>
      <c r="L50" s="371">
        <v>42109</v>
      </c>
      <c r="M50" s="377"/>
      <c r="N50" s="377"/>
      <c r="O50" s="377"/>
      <c r="P50" s="377">
        <v>1</v>
      </c>
      <c r="Q50" s="377"/>
      <c r="R50" s="377"/>
      <c r="S50" s="377"/>
      <c r="T50" s="377"/>
      <c r="U50" s="377"/>
      <c r="V50" s="377"/>
      <c r="W50" s="377"/>
      <c r="X50" s="377"/>
      <c r="Y50" s="411">
        <v>1</v>
      </c>
      <c r="Z50" s="108">
        <v>0</v>
      </c>
      <c r="AA50" s="108"/>
      <c r="AB50" s="373" t="s">
        <v>55</v>
      </c>
      <c r="AC50" s="165">
        <v>1</v>
      </c>
      <c r="AD50" s="156">
        <v>1</v>
      </c>
      <c r="AE50" s="175">
        <v>1</v>
      </c>
      <c r="AF50" s="175">
        <v>1</v>
      </c>
      <c r="AG50" s="151"/>
      <c r="AH50" s="151"/>
      <c r="AI50" s="151">
        <v>0</v>
      </c>
      <c r="AJ50" s="253">
        <v>0</v>
      </c>
      <c r="AK50" s="3039">
        <f t="shared" si="4"/>
        <v>1</v>
      </c>
      <c r="AL50" s="3038">
        <f t="shared" si="0"/>
        <v>1</v>
      </c>
      <c r="AM50" s="3062">
        <v>1</v>
      </c>
      <c r="AN50" s="3039">
        <f t="shared" si="5"/>
        <v>1</v>
      </c>
      <c r="AO50" s="3040"/>
      <c r="AP50" s="3039">
        <f t="shared" si="6"/>
        <v>1</v>
      </c>
      <c r="AQ50" s="3047"/>
      <c r="AR50" s="3047"/>
      <c r="AS50" s="3047"/>
      <c r="AT50" s="3047"/>
      <c r="AU50" s="3047"/>
      <c r="AV50" s="3047"/>
      <c r="AW50" s="3047"/>
      <c r="AX50" s="3047"/>
      <c r="AY50" s="3047"/>
      <c r="AZ50" s="3047"/>
      <c r="BA50" s="3047"/>
      <c r="BB50" s="3047"/>
      <c r="BC50" s="3047"/>
      <c r="BD50" s="3047"/>
      <c r="BE50" s="3047"/>
      <c r="BF50" s="3047"/>
      <c r="BG50" s="3047"/>
      <c r="BH50" s="3047"/>
      <c r="BI50" s="3047"/>
      <c r="BJ50" s="3047"/>
      <c r="BK50" s="3047"/>
      <c r="BL50" s="3047"/>
      <c r="BM50" s="3047"/>
      <c r="BN50" s="3047"/>
      <c r="BO50" s="3047"/>
      <c r="BP50" s="3047"/>
      <c r="BQ50" s="3047"/>
      <c r="BR50" s="3047"/>
      <c r="BS50" s="3047"/>
      <c r="BT50" s="3047"/>
      <c r="BU50" s="3047"/>
      <c r="BV50" s="3047"/>
      <c r="BW50" s="3047"/>
      <c r="BX50" s="3047"/>
      <c r="BY50" s="3047" t="s">
        <v>1822</v>
      </c>
      <c r="BZ50" s="3047"/>
    </row>
    <row r="51" spans="1:78" ht="95.25" thickBot="1">
      <c r="A51"/>
      <c r="B51"/>
      <c r="C51"/>
      <c r="D51" s="374" t="s">
        <v>1327</v>
      </c>
      <c r="E51" s="402" t="s">
        <v>190</v>
      </c>
      <c r="F51" s="378">
        <v>1</v>
      </c>
      <c r="G51" s="308" t="s">
        <v>1328</v>
      </c>
      <c r="H51" s="308" t="s">
        <v>1175</v>
      </c>
      <c r="I51" s="358">
        <v>0.05</v>
      </c>
      <c r="J51" s="308" t="s">
        <v>1235</v>
      </c>
      <c r="K51" s="371">
        <v>42370</v>
      </c>
      <c r="L51" s="371">
        <v>42734</v>
      </c>
      <c r="M51">
        <v>1</v>
      </c>
      <c r="N51"/>
      <c r="O51">
        <v>1</v>
      </c>
      <c r="P51"/>
      <c r="Q51">
        <v>1</v>
      </c>
      <c r="R51"/>
      <c r="S51">
        <v>1</v>
      </c>
      <c r="T51"/>
      <c r="U51">
        <v>1</v>
      </c>
      <c r="V51"/>
      <c r="W51">
        <v>1</v>
      </c>
      <c r="X51"/>
      <c r="Y51" s="411">
        <v>1</v>
      </c>
      <c r="Z51" s="108">
        <v>0</v>
      </c>
      <c r="AA51" s="108"/>
      <c r="AB51" s="412" t="s">
        <v>55</v>
      </c>
      <c r="AC51" s="158">
        <v>1</v>
      </c>
      <c r="AD51" s="150">
        <v>1</v>
      </c>
      <c r="AE51" s="150">
        <v>1</v>
      </c>
      <c r="AF51" s="173">
        <v>1</v>
      </c>
      <c r="AG51" s="151"/>
      <c r="AH51" s="151"/>
      <c r="AI51" s="151">
        <v>0</v>
      </c>
      <c r="AJ51" s="253">
        <v>0</v>
      </c>
      <c r="AK51" s="3039">
        <v>1</v>
      </c>
      <c r="AL51" s="3038">
        <f t="shared" si="0"/>
        <v>1</v>
      </c>
      <c r="AM51" s="3062">
        <v>1</v>
      </c>
      <c r="AN51" s="3039">
        <f t="shared" si="5"/>
        <v>1</v>
      </c>
      <c r="AO51" s="3040"/>
      <c r="AP51" s="3039">
        <f>3/6</f>
        <v>0.5</v>
      </c>
      <c r="AQ51" s="3047"/>
      <c r="AR51" s="3047"/>
      <c r="AS51" s="3047"/>
      <c r="AT51" s="3047"/>
      <c r="AU51" s="3047"/>
      <c r="AV51" s="3047"/>
      <c r="AW51" s="3047"/>
      <c r="AX51" s="3047"/>
      <c r="AY51" s="3047"/>
      <c r="AZ51" s="3047"/>
      <c r="BA51" s="3047"/>
      <c r="BB51" s="3047"/>
      <c r="BC51" s="3047"/>
      <c r="BD51" s="3047"/>
      <c r="BE51" s="3047"/>
      <c r="BF51" s="3047"/>
      <c r="BG51" s="3047"/>
      <c r="BH51" s="3047"/>
      <c r="BI51" s="3047"/>
      <c r="BJ51" s="3047"/>
      <c r="BK51" s="3047"/>
      <c r="BL51" s="3047"/>
      <c r="BM51" s="3047"/>
      <c r="BN51" s="3047"/>
      <c r="BO51" s="3047"/>
      <c r="BP51" s="3047"/>
      <c r="BQ51" s="3047"/>
      <c r="BR51" s="3047"/>
      <c r="BS51" s="3047"/>
      <c r="BT51" s="3047"/>
      <c r="BU51" s="3047"/>
      <c r="BV51" s="3047"/>
      <c r="BW51" s="3047"/>
      <c r="BX51" s="3047"/>
      <c r="BY51" s="3047" t="s">
        <v>1842</v>
      </c>
      <c r="BZ51" s="3047"/>
    </row>
    <row r="52" spans="1:78" ht="95.25" thickBot="1">
      <c r="A52"/>
      <c r="B52"/>
      <c r="C52"/>
      <c r="D52" s="379" t="s">
        <v>1236</v>
      </c>
      <c r="E52" s="404" t="s">
        <v>69</v>
      </c>
      <c r="F52" s="413">
        <v>1</v>
      </c>
      <c r="G52" s="381" t="s">
        <v>1329</v>
      </c>
      <c r="H52" s="406" t="s">
        <v>1237</v>
      </c>
      <c r="I52" s="358">
        <v>0.05</v>
      </c>
      <c r="J52" s="381" t="s">
        <v>1238</v>
      </c>
      <c r="K52" s="336">
        <v>42370</v>
      </c>
      <c r="L52" s="336">
        <v>42735</v>
      </c>
      <c r="M52">
        <v>1</v>
      </c>
      <c r="N52"/>
      <c r="O52">
        <v>1</v>
      </c>
      <c r="P52"/>
      <c r="Q52">
        <v>1</v>
      </c>
      <c r="R52"/>
      <c r="S52">
        <v>1</v>
      </c>
      <c r="T52"/>
      <c r="U52">
        <v>1</v>
      </c>
      <c r="V52"/>
      <c r="W52">
        <v>1</v>
      </c>
      <c r="X52"/>
      <c r="Y52" s="414">
        <v>1</v>
      </c>
      <c r="Z52" s="296">
        <v>0</v>
      </c>
      <c r="AA52" s="296"/>
      <c r="AB52" s="384" t="s">
        <v>55</v>
      </c>
      <c r="AC52" s="177">
        <v>1</v>
      </c>
      <c r="AD52" s="163">
        <v>1</v>
      </c>
      <c r="AE52" s="178">
        <v>1</v>
      </c>
      <c r="AF52" s="178">
        <v>1</v>
      </c>
      <c r="AG52" s="164"/>
      <c r="AH52" s="164"/>
      <c r="AI52" s="164">
        <v>0</v>
      </c>
      <c r="AJ52" s="258">
        <v>0</v>
      </c>
      <c r="AK52" s="3039">
        <v>1</v>
      </c>
      <c r="AL52" s="3038">
        <f t="shared" si="0"/>
        <v>1</v>
      </c>
      <c r="AM52" s="3062">
        <v>1</v>
      </c>
      <c r="AN52" s="3039">
        <f t="shared" si="5"/>
        <v>1</v>
      </c>
      <c r="AO52" s="3040"/>
      <c r="AP52" s="3039">
        <f>3/6</f>
        <v>0.5</v>
      </c>
      <c r="AQ52" s="3047"/>
      <c r="AR52" s="3047"/>
      <c r="AS52" s="3047"/>
      <c r="AT52" s="3047"/>
      <c r="AU52" s="3047"/>
      <c r="AV52" s="3047"/>
      <c r="AW52" s="3047"/>
      <c r="AX52" s="3047"/>
      <c r="AY52" s="3047"/>
      <c r="AZ52" s="3047"/>
      <c r="BA52" s="3047"/>
      <c r="BB52" s="3047"/>
      <c r="BC52" s="3047"/>
      <c r="BD52" s="3047"/>
      <c r="BE52" s="3047"/>
      <c r="BF52" s="3047"/>
      <c r="BG52" s="3047"/>
      <c r="BH52" s="3047"/>
      <c r="BI52" s="3047"/>
      <c r="BJ52" s="3047"/>
      <c r="BK52" s="3047"/>
      <c r="BL52" s="3047"/>
      <c r="BM52" s="3047"/>
      <c r="BN52" s="3047"/>
      <c r="BO52" s="3047"/>
      <c r="BP52" s="3047"/>
      <c r="BQ52" s="3047"/>
      <c r="BR52" s="3047"/>
      <c r="BS52" s="3047"/>
      <c r="BT52" s="3047"/>
      <c r="BU52" s="3047"/>
      <c r="BV52" s="3047"/>
      <c r="BW52" s="3047"/>
      <c r="BX52" s="3047"/>
      <c r="BY52" s="3047" t="s">
        <v>1831</v>
      </c>
      <c r="BZ52" s="3047"/>
    </row>
    <row r="53" spans="1:78" ht="79.5" thickBot="1">
      <c r="A53"/>
      <c r="B53"/>
      <c r="C53" s="415" t="s">
        <v>306</v>
      </c>
      <c r="D53" s="416" t="s">
        <v>627</v>
      </c>
      <c r="E53" s="417" t="s">
        <v>37</v>
      </c>
      <c r="F53" s="418">
        <v>1</v>
      </c>
      <c r="G53" s="419" t="s">
        <v>1330</v>
      </c>
      <c r="H53" s="420" t="s">
        <v>1239</v>
      </c>
      <c r="I53" s="358">
        <v>0.05</v>
      </c>
      <c r="J53" s="419" t="s">
        <v>57</v>
      </c>
      <c r="K53" s="421">
        <v>42370</v>
      </c>
      <c r="L53" s="421">
        <v>42735</v>
      </c>
      <c r="M53">
        <v>1</v>
      </c>
      <c r="N53"/>
      <c r="O53">
        <v>1</v>
      </c>
      <c r="P53"/>
      <c r="Q53">
        <v>1</v>
      </c>
      <c r="R53"/>
      <c r="S53">
        <v>1</v>
      </c>
      <c r="T53"/>
      <c r="U53">
        <v>1</v>
      </c>
      <c r="V53"/>
      <c r="W53">
        <v>1</v>
      </c>
      <c r="X53"/>
      <c r="Y53" s="2730">
        <v>1</v>
      </c>
      <c r="Z53" s="422">
        <v>0</v>
      </c>
      <c r="AA53" s="422"/>
      <c r="AB53" s="423" t="s">
        <v>55</v>
      </c>
      <c r="AC53" s="250">
        <v>1</v>
      </c>
      <c r="AD53" s="251">
        <v>1</v>
      </c>
      <c r="AE53" s="250">
        <v>1</v>
      </c>
      <c r="AF53" s="250">
        <v>1</v>
      </c>
      <c r="AG53" s="248"/>
      <c r="AH53" s="166"/>
      <c r="AI53" s="166">
        <v>0</v>
      </c>
      <c r="AJ53" s="259">
        <v>0</v>
      </c>
      <c r="AK53" s="3039">
        <v>1</v>
      </c>
      <c r="AL53" s="3038">
        <f t="shared" si="0"/>
        <v>1</v>
      </c>
      <c r="AM53" s="3063">
        <v>1</v>
      </c>
      <c r="AN53" s="3039">
        <f t="shared" si="5"/>
        <v>1</v>
      </c>
      <c r="AO53" s="3040"/>
      <c r="AP53" s="3039">
        <f>3/6</f>
        <v>0.5</v>
      </c>
      <c r="AQ53" s="3047"/>
      <c r="AR53" s="3047"/>
      <c r="AS53" s="3047"/>
      <c r="AT53" s="3047"/>
      <c r="AU53" s="3047"/>
      <c r="AV53" s="3047"/>
      <c r="AW53" s="3047"/>
      <c r="AX53" s="3047"/>
      <c r="AY53" s="3047"/>
      <c r="AZ53" s="3047"/>
      <c r="BA53" s="3047"/>
      <c r="BB53" s="3047"/>
      <c r="BC53" s="3047"/>
      <c r="BD53" s="3047"/>
      <c r="BE53" s="3047"/>
      <c r="BF53" s="3047"/>
      <c r="BG53" s="3047"/>
      <c r="BH53" s="3047"/>
      <c r="BI53" s="3047"/>
      <c r="BJ53" s="3047"/>
      <c r="BK53" s="3047"/>
      <c r="BL53" s="3047"/>
      <c r="BM53" s="3047"/>
      <c r="BN53" s="3047"/>
      <c r="BO53" s="3047"/>
      <c r="BP53" s="3047"/>
      <c r="BQ53" s="3047"/>
      <c r="BR53" s="3047"/>
      <c r="BS53" s="3047"/>
      <c r="BT53" s="3047"/>
      <c r="BU53" s="3047"/>
      <c r="BV53" s="3047"/>
      <c r="BW53" s="3047"/>
      <c r="BX53" s="3047"/>
      <c r="BY53" s="3047" t="s">
        <v>1832</v>
      </c>
      <c r="BZ53" s="3047"/>
    </row>
    <row r="54" spans="1:78" ht="95.25" thickBot="1">
      <c r="A54"/>
      <c r="B54"/>
      <c r="C54" t="s">
        <v>441</v>
      </c>
      <c r="D54" s="312" t="s">
        <v>1240</v>
      </c>
      <c r="E54" s="313" t="s">
        <v>190</v>
      </c>
      <c r="F54" s="424">
        <v>1</v>
      </c>
      <c r="G54" s="388" t="s">
        <v>1241</v>
      </c>
      <c r="H54" s="357" t="s">
        <v>1242</v>
      </c>
      <c r="I54" s="358">
        <v>0.05</v>
      </c>
      <c r="J54" s="314" t="s">
        <v>1243</v>
      </c>
      <c r="K54" s="359">
        <v>42371</v>
      </c>
      <c r="L54" s="359">
        <v>42459</v>
      </c>
      <c r="M54" s="390">
        <v>0.3</v>
      </c>
      <c r="N54" s="390">
        <v>0.7</v>
      </c>
      <c r="O54" s="390">
        <v>1</v>
      </c>
      <c r="P54" s="425"/>
      <c r="Q54" s="425"/>
      <c r="R54" s="425"/>
      <c r="S54" s="425"/>
      <c r="T54" s="425"/>
      <c r="U54" s="360"/>
      <c r="V54" s="360"/>
      <c r="W54" s="360"/>
      <c r="X54" s="360"/>
      <c r="Y54" s="315">
        <v>1</v>
      </c>
      <c r="Z54" s="363">
        <v>0</v>
      </c>
      <c r="AA54" s="363"/>
      <c r="AB54" s="288" t="s">
        <v>55</v>
      </c>
      <c r="AC54" s="250">
        <v>0.7</v>
      </c>
      <c r="AD54" s="251">
        <v>0.7</v>
      </c>
      <c r="AE54" s="250">
        <v>0.7</v>
      </c>
      <c r="AF54" s="250">
        <v>0.7</v>
      </c>
      <c r="AG54" s="249"/>
      <c r="AH54" s="157"/>
      <c r="AI54" s="157"/>
      <c r="AJ54" s="256"/>
      <c r="AK54" s="3038">
        <v>1</v>
      </c>
      <c r="AL54" s="3038">
        <f t="shared" si="0"/>
        <v>1</v>
      </c>
      <c r="AM54" s="3063">
        <v>1</v>
      </c>
      <c r="AN54" s="3039">
        <f t="shared" si="5"/>
        <v>1</v>
      </c>
      <c r="AO54" s="3040"/>
      <c r="AP54" s="3039">
        <f t="shared" si="6"/>
        <v>1</v>
      </c>
      <c r="AQ54" s="3047"/>
      <c r="AR54" s="3047"/>
      <c r="AS54" s="3047"/>
      <c r="AT54" s="3047"/>
      <c r="AU54" s="3047"/>
      <c r="AV54" s="3047"/>
      <c r="AW54" s="3047"/>
      <c r="AX54" s="3047"/>
      <c r="AY54" s="3047"/>
      <c r="AZ54" s="3047"/>
      <c r="BA54" s="3047"/>
      <c r="BB54" s="3047"/>
      <c r="BC54" s="3047"/>
      <c r="BD54" s="3047"/>
      <c r="BE54" s="3047"/>
      <c r="BF54" s="3047"/>
      <c r="BG54" s="3047"/>
      <c r="BH54" s="3047"/>
      <c r="BI54" s="3047"/>
      <c r="BJ54" s="3047"/>
      <c r="BK54" s="3047"/>
      <c r="BL54" s="3047"/>
      <c r="BM54" s="3047"/>
      <c r="BN54" s="3047"/>
      <c r="BO54" s="3047"/>
      <c r="BP54" s="3047"/>
      <c r="BQ54" s="3047"/>
      <c r="BR54" s="3047"/>
      <c r="BS54" s="3047"/>
      <c r="BT54" s="3047"/>
      <c r="BU54" s="3047"/>
      <c r="BV54" s="3047"/>
      <c r="BW54" s="3047"/>
      <c r="BX54" s="3047"/>
      <c r="BY54" s="3047" t="s">
        <v>1840</v>
      </c>
      <c r="BZ54" s="3047"/>
    </row>
    <row r="55" spans="1:78" ht="48" thickBot="1">
      <c r="A55"/>
      <c r="B55"/>
      <c r="C55"/>
      <c r="D55" s="322" t="s">
        <v>1244</v>
      </c>
      <c r="E55" s="323" t="s">
        <v>361</v>
      </c>
      <c r="F55" s="366">
        <v>12</v>
      </c>
      <c r="G55" s="366" t="s">
        <v>1245</v>
      </c>
      <c r="H55" s="366" t="s">
        <v>1773</v>
      </c>
      <c r="I55" s="358">
        <v>0.05</v>
      </c>
      <c r="J55" s="366" t="s">
        <v>1246</v>
      </c>
      <c r="K55" s="331">
        <v>42371</v>
      </c>
      <c r="L55" s="331">
        <v>42735</v>
      </c>
      <c r="M55" s="306">
        <v>1</v>
      </c>
      <c r="N55" s="306">
        <v>1</v>
      </c>
      <c r="O55" s="306">
        <v>1</v>
      </c>
      <c r="P55" s="306">
        <v>1</v>
      </c>
      <c r="Q55" s="306">
        <v>1</v>
      </c>
      <c r="R55" s="306">
        <v>1</v>
      </c>
      <c r="S55" s="306">
        <v>1</v>
      </c>
      <c r="T55" s="372">
        <v>1</v>
      </c>
      <c r="U55" s="306">
        <v>1</v>
      </c>
      <c r="V55" s="306">
        <v>1</v>
      </c>
      <c r="W55" s="306">
        <v>1</v>
      </c>
      <c r="X55" s="306">
        <v>1</v>
      </c>
      <c r="Y55" s="403">
        <v>12</v>
      </c>
      <c r="Z55" s="111">
        <v>0</v>
      </c>
      <c r="AA55" s="111"/>
      <c r="AB55" s="370" t="s">
        <v>55</v>
      </c>
      <c r="AC55" s="149">
        <v>2</v>
      </c>
      <c r="AD55" s="488">
        <v>1</v>
      </c>
      <c r="AE55" s="173">
        <v>1</v>
      </c>
      <c r="AF55" s="173">
        <v>1</v>
      </c>
      <c r="AG55" s="151"/>
      <c r="AH55" s="151"/>
      <c r="AI55" s="151">
        <v>0</v>
      </c>
      <c r="AJ55" s="253">
        <v>0</v>
      </c>
      <c r="AK55" s="3037">
        <f>SUM(M55:R55)</f>
        <v>6</v>
      </c>
      <c r="AL55" s="3038">
        <f t="shared" si="0"/>
        <v>1</v>
      </c>
      <c r="AM55" s="3040">
        <v>6</v>
      </c>
      <c r="AN55" s="3039">
        <f t="shared" si="5"/>
        <v>1</v>
      </c>
      <c r="AO55" s="3040"/>
      <c r="AP55" s="3039">
        <f t="shared" si="6"/>
        <v>0.5</v>
      </c>
      <c r="AQ55" s="3047"/>
      <c r="AR55" s="3047"/>
      <c r="AS55" s="3047"/>
      <c r="AT55" s="3047"/>
      <c r="AU55" s="3047"/>
      <c r="AV55" s="3047"/>
      <c r="AW55" s="3047"/>
      <c r="AX55" s="3047"/>
      <c r="AY55" s="3047"/>
      <c r="AZ55" s="3047"/>
      <c r="BA55" s="3047"/>
      <c r="BB55" s="3047"/>
      <c r="BC55" s="3047"/>
      <c r="BD55" s="3047"/>
      <c r="BE55" s="3047"/>
      <c r="BF55" s="3047"/>
      <c r="BG55" s="3047"/>
      <c r="BH55" s="3047"/>
      <c r="BI55" s="3047"/>
      <c r="BJ55" s="3047"/>
      <c r="BK55" s="3047"/>
      <c r="BL55" s="3047"/>
      <c r="BM55" s="3047"/>
      <c r="BN55" s="3047"/>
      <c r="BO55" s="3047"/>
      <c r="BP55" s="3047"/>
      <c r="BQ55" s="3047"/>
      <c r="BR55" s="3047"/>
      <c r="BS55" s="3047"/>
      <c r="BT55" s="3047"/>
      <c r="BU55" s="3047"/>
      <c r="BV55" s="3047"/>
      <c r="BW55" s="3047"/>
      <c r="BX55" s="3047"/>
      <c r="BY55" s="3047" t="s">
        <v>1890</v>
      </c>
      <c r="BZ55" s="3047"/>
    </row>
    <row r="56" spans="1:78" ht="57" customHeight="1" thickBot="1">
      <c r="A56"/>
      <c r="B56"/>
      <c r="C56"/>
      <c r="D56" s="322" t="s">
        <v>1247</v>
      </c>
      <c r="E56" s="323" t="s">
        <v>1248</v>
      </c>
      <c r="F56" s="366">
        <v>4</v>
      </c>
      <c r="G56" s="366" t="s">
        <v>1249</v>
      </c>
      <c r="H56" s="366" t="s">
        <v>1773</v>
      </c>
      <c r="I56" s="358">
        <v>0.05</v>
      </c>
      <c r="J56" s="366" t="s">
        <v>1250</v>
      </c>
      <c r="K56" s="331">
        <v>42371</v>
      </c>
      <c r="L56" s="331">
        <v>42735</v>
      </c>
      <c r="M56" s="306"/>
      <c r="N56" s="306"/>
      <c r="O56" s="306">
        <v>1</v>
      </c>
      <c r="P56" s="306"/>
      <c r="Q56" s="306"/>
      <c r="R56" s="306">
        <v>1</v>
      </c>
      <c r="S56" s="306"/>
      <c r="T56" s="306"/>
      <c r="U56" s="306">
        <v>1</v>
      </c>
      <c r="V56" s="426"/>
      <c r="W56" s="426"/>
      <c r="X56" s="306">
        <v>1</v>
      </c>
      <c r="Y56" s="473">
        <f>SUM(M56:X56)</f>
        <v>4</v>
      </c>
      <c r="Z56" s="112">
        <v>20000000</v>
      </c>
      <c r="AA56" s="112"/>
      <c r="AB56" s="370" t="s">
        <v>1251</v>
      </c>
      <c r="AC56" s="149">
        <v>0</v>
      </c>
      <c r="AD56" s="150">
        <v>0</v>
      </c>
      <c r="AE56" s="151"/>
      <c r="AF56" s="151"/>
      <c r="AG56" s="151"/>
      <c r="AH56" s="151"/>
      <c r="AI56" s="151"/>
      <c r="AJ56" s="254"/>
      <c r="AK56" s="3037">
        <f aca="true" t="shared" si="7" ref="AK56:AK64">SUM(M56:R56)</f>
        <v>2</v>
      </c>
      <c r="AL56" s="3038">
        <f t="shared" si="0"/>
        <v>1</v>
      </c>
      <c r="AM56" s="3040">
        <v>2</v>
      </c>
      <c r="AN56" s="3039">
        <f t="shared" si="5"/>
        <v>1</v>
      </c>
      <c r="AO56" s="3040"/>
      <c r="AP56" s="3039">
        <f t="shared" si="6"/>
        <v>0.5</v>
      </c>
      <c r="AQ56" s="3058">
        <v>0</v>
      </c>
      <c r="AR56" s="3047">
        <v>0</v>
      </c>
      <c r="AS56" s="3047"/>
      <c r="AT56" s="3047"/>
      <c r="AU56" s="3047"/>
      <c r="AV56" s="3047"/>
      <c r="AW56" s="3047"/>
      <c r="AX56" s="3047"/>
      <c r="AY56" s="3047"/>
      <c r="AZ56" s="3047"/>
      <c r="BA56" s="3047"/>
      <c r="BB56" s="3047"/>
      <c r="BC56" s="3047"/>
      <c r="BD56" s="3047"/>
      <c r="BE56" s="3047"/>
      <c r="BF56" s="3047"/>
      <c r="BG56" s="3047"/>
      <c r="BH56" s="3047"/>
      <c r="BI56" s="3047"/>
      <c r="BJ56" s="3047"/>
      <c r="BK56" s="3047"/>
      <c r="BL56" s="3047"/>
      <c r="BM56" s="3047"/>
      <c r="BN56" s="3047"/>
      <c r="BO56" s="3047"/>
      <c r="BP56" s="3047"/>
      <c r="BQ56" s="3047"/>
      <c r="BR56" s="3047"/>
      <c r="BS56" s="3047"/>
      <c r="BT56" s="3047"/>
      <c r="BU56" s="3047"/>
      <c r="BV56" s="3047"/>
      <c r="BW56" s="3047"/>
      <c r="BX56" s="3047"/>
      <c r="BY56" s="3047" t="s">
        <v>1895</v>
      </c>
      <c r="BZ56" s="3047"/>
    </row>
    <row r="57" spans="1:78" ht="48" thickBot="1">
      <c r="A57"/>
      <c r="B57"/>
      <c r="C57"/>
      <c r="D57" s="322" t="s">
        <v>1252</v>
      </c>
      <c r="E57" s="323" t="s">
        <v>1253</v>
      </c>
      <c r="F57" s="366">
        <v>1</v>
      </c>
      <c r="G57" s="366" t="s">
        <v>1254</v>
      </c>
      <c r="H57" s="366" t="s">
        <v>1773</v>
      </c>
      <c r="I57" s="358">
        <v>0.05</v>
      </c>
      <c r="J57" s="366" t="s">
        <v>1255</v>
      </c>
      <c r="K57" s="331">
        <v>42491</v>
      </c>
      <c r="L57" s="331">
        <v>42613</v>
      </c>
      <c r="M57" s="306"/>
      <c r="N57" s="306"/>
      <c r="O57" s="306"/>
      <c r="P57" s="306"/>
      <c r="Q57" s="306"/>
      <c r="R57" s="306"/>
      <c r="S57" s="306"/>
      <c r="T57" s="306">
        <v>1</v>
      </c>
      <c r="U57" s="426"/>
      <c r="V57" s="426"/>
      <c r="W57" s="426"/>
      <c r="X57" s="426"/>
      <c r="Y57" s="307">
        <v>1</v>
      </c>
      <c r="Z57" s="112">
        <v>10000000</v>
      </c>
      <c r="AA57" s="112"/>
      <c r="AB57" s="370" t="s">
        <v>1251</v>
      </c>
      <c r="AC57" s="149">
        <v>0</v>
      </c>
      <c r="AD57" s="150">
        <v>0</v>
      </c>
      <c r="AE57" s="151"/>
      <c r="AF57" s="151"/>
      <c r="AG57" s="151"/>
      <c r="AH57" s="151"/>
      <c r="AI57" s="151"/>
      <c r="AJ57" s="254"/>
      <c r="AK57" s="3037">
        <f t="shared" si="7"/>
        <v>0</v>
      </c>
      <c r="AL57" s="3038">
        <f t="shared" si="0"/>
        <v>0</v>
      </c>
      <c r="AM57" s="3040">
        <v>0</v>
      </c>
      <c r="AN57" s="3039" t="s">
        <v>55</v>
      </c>
      <c r="AO57" s="3040"/>
      <c r="AP57" s="3039">
        <f t="shared" si="6"/>
        <v>0</v>
      </c>
      <c r="AQ57" s="3058">
        <v>0</v>
      </c>
      <c r="AR57" s="3047">
        <v>0</v>
      </c>
      <c r="AS57" s="3047"/>
      <c r="AT57" s="3047"/>
      <c r="AU57" s="3047"/>
      <c r="AV57" s="3047"/>
      <c r="AW57" s="3047"/>
      <c r="AX57" s="3047"/>
      <c r="AY57" s="3047"/>
      <c r="AZ57" s="3047"/>
      <c r="BA57" s="3047"/>
      <c r="BB57" s="3047"/>
      <c r="BC57" s="3047"/>
      <c r="BD57" s="3047"/>
      <c r="BE57" s="3047"/>
      <c r="BF57" s="3047"/>
      <c r="BG57" s="3047"/>
      <c r="BH57" s="3047"/>
      <c r="BI57" s="3047"/>
      <c r="BJ57" s="3047"/>
      <c r="BK57" s="3047"/>
      <c r="BL57" s="3047"/>
      <c r="BM57" s="3047"/>
      <c r="BN57" s="3047"/>
      <c r="BO57" s="3047"/>
      <c r="BP57" s="3047"/>
      <c r="BQ57" s="3047"/>
      <c r="BR57" s="3047"/>
      <c r="BS57" s="3047"/>
      <c r="BT57" s="3047"/>
      <c r="BU57" s="3047"/>
      <c r="BV57" s="3047"/>
      <c r="BW57" s="3047"/>
      <c r="BX57" s="3047"/>
      <c r="BY57" s="3047" t="s">
        <v>1824</v>
      </c>
      <c r="BZ57" s="3047"/>
    </row>
    <row r="58" spans="1:78" ht="48" thickBot="1">
      <c r="A58"/>
      <c r="B58"/>
      <c r="C58"/>
      <c r="D58" s="374" t="s">
        <v>1256</v>
      </c>
      <c r="E58" s="402" t="s">
        <v>361</v>
      </c>
      <c r="F58" s="427">
        <v>12</v>
      </c>
      <c r="G58" s="308" t="s">
        <v>310</v>
      </c>
      <c r="H58" s="366" t="s">
        <v>1237</v>
      </c>
      <c r="I58" s="358">
        <v>0.05</v>
      </c>
      <c r="J58" s="308" t="s">
        <v>311</v>
      </c>
      <c r="K58" s="331">
        <v>42371</v>
      </c>
      <c r="L58" s="331">
        <v>42735</v>
      </c>
      <c r="M58" s="306">
        <v>1</v>
      </c>
      <c r="N58" s="306">
        <v>1</v>
      </c>
      <c r="O58" s="306">
        <v>1</v>
      </c>
      <c r="P58" s="306">
        <v>1</v>
      </c>
      <c r="Q58" s="306">
        <v>1</v>
      </c>
      <c r="R58" s="306">
        <v>1</v>
      </c>
      <c r="S58" s="306">
        <v>1</v>
      </c>
      <c r="T58" s="306">
        <v>1</v>
      </c>
      <c r="U58" s="306">
        <v>1</v>
      </c>
      <c r="V58" s="306">
        <v>1</v>
      </c>
      <c r="W58" s="306">
        <v>1</v>
      </c>
      <c r="X58" s="306">
        <v>1</v>
      </c>
      <c r="Y58" s="403">
        <v>12</v>
      </c>
      <c r="Z58" s="111">
        <v>0</v>
      </c>
      <c r="AA58" s="111"/>
      <c r="AB58" s="370" t="s">
        <v>55</v>
      </c>
      <c r="AC58" s="149">
        <v>2</v>
      </c>
      <c r="AD58" s="150">
        <v>1</v>
      </c>
      <c r="AE58" s="151"/>
      <c r="AF58" s="151"/>
      <c r="AG58" s="151"/>
      <c r="AH58" s="151"/>
      <c r="AI58" s="151"/>
      <c r="AJ58" s="254"/>
      <c r="AK58" s="3037">
        <f t="shared" si="7"/>
        <v>6</v>
      </c>
      <c r="AL58" s="3038">
        <f t="shared" si="0"/>
        <v>1</v>
      </c>
      <c r="AM58" s="3040">
        <v>6</v>
      </c>
      <c r="AN58" s="3039">
        <f t="shared" si="5"/>
        <v>1</v>
      </c>
      <c r="AO58" s="3040"/>
      <c r="AP58" s="3039">
        <f t="shared" si="6"/>
        <v>0.5</v>
      </c>
      <c r="AQ58" s="3058"/>
      <c r="AR58" s="3047"/>
      <c r="AS58" s="3047"/>
      <c r="AT58" s="3047"/>
      <c r="AU58" s="3047"/>
      <c r="AV58" s="3047"/>
      <c r="AW58" s="3047"/>
      <c r="AX58" s="3047"/>
      <c r="AY58" s="3047"/>
      <c r="AZ58" s="3047"/>
      <c r="BA58" s="3047"/>
      <c r="BB58" s="3047"/>
      <c r="BC58" s="3047"/>
      <c r="BD58" s="3047"/>
      <c r="BE58" s="3047"/>
      <c r="BF58" s="3047"/>
      <c r="BG58" s="3047"/>
      <c r="BH58" s="3047"/>
      <c r="BI58" s="3047"/>
      <c r="BJ58" s="3047"/>
      <c r="BK58" s="3047"/>
      <c r="BL58" s="3047"/>
      <c r="BM58" s="3047"/>
      <c r="BN58" s="3047"/>
      <c r="BO58" s="3047"/>
      <c r="BP58" s="3047"/>
      <c r="BQ58" s="3047"/>
      <c r="BR58" s="3047"/>
      <c r="BS58" s="3047"/>
      <c r="BT58" s="3047"/>
      <c r="BU58" s="3047"/>
      <c r="BV58" s="3047"/>
      <c r="BW58" s="3047"/>
      <c r="BX58" s="3047"/>
      <c r="BY58" s="3047" t="s">
        <v>1833</v>
      </c>
      <c r="BZ58" s="3047"/>
    </row>
    <row r="59" spans="1:78" ht="48" thickBot="1">
      <c r="A59"/>
      <c r="B59"/>
      <c r="C59"/>
      <c r="D59" s="322" t="s">
        <v>631</v>
      </c>
      <c r="E59" s="323" t="s">
        <v>61</v>
      </c>
      <c r="F59" s="428">
        <v>26</v>
      </c>
      <c r="G59" s="303" t="s">
        <v>1257</v>
      </c>
      <c r="H59" s="366" t="s">
        <v>1157</v>
      </c>
      <c r="I59" s="358">
        <v>0.05</v>
      </c>
      <c r="J59" s="303" t="s">
        <v>64</v>
      </c>
      <c r="K59" s="331">
        <v>42371</v>
      </c>
      <c r="L59" s="331">
        <v>42735</v>
      </c>
      <c r="M59" s="429">
        <v>3</v>
      </c>
      <c r="N59" s="429">
        <v>2</v>
      </c>
      <c r="O59" s="429">
        <v>2</v>
      </c>
      <c r="P59" s="429">
        <v>2</v>
      </c>
      <c r="Q59" s="429">
        <v>2</v>
      </c>
      <c r="R59" s="429">
        <v>2</v>
      </c>
      <c r="S59" s="429">
        <v>3</v>
      </c>
      <c r="T59" s="429">
        <v>2</v>
      </c>
      <c r="U59" s="429">
        <v>2</v>
      </c>
      <c r="V59" s="429">
        <v>2</v>
      </c>
      <c r="W59" s="429">
        <v>2</v>
      </c>
      <c r="X59" s="429">
        <v>2</v>
      </c>
      <c r="Y59" s="430">
        <v>26</v>
      </c>
      <c r="Z59" s="111">
        <v>0</v>
      </c>
      <c r="AA59" s="111"/>
      <c r="AB59" s="370" t="s">
        <v>55</v>
      </c>
      <c r="AC59" s="149">
        <v>5</v>
      </c>
      <c r="AD59" s="150">
        <v>1</v>
      </c>
      <c r="AE59" s="151">
        <v>5</v>
      </c>
      <c r="AF59" s="150">
        <f>5/26</f>
        <v>0.19230769230769232</v>
      </c>
      <c r="AG59" s="151"/>
      <c r="AH59" s="151"/>
      <c r="AI59" s="151"/>
      <c r="AJ59" s="254"/>
      <c r="AK59" s="3037">
        <f t="shared" si="7"/>
        <v>13</v>
      </c>
      <c r="AL59" s="3038">
        <f t="shared" si="0"/>
        <v>1</v>
      </c>
      <c r="AM59" s="3040">
        <v>13</v>
      </c>
      <c r="AN59" s="3039">
        <f t="shared" si="5"/>
        <v>1</v>
      </c>
      <c r="AO59" s="3040"/>
      <c r="AP59" s="3039">
        <f t="shared" si="6"/>
        <v>0.5</v>
      </c>
      <c r="AQ59" s="3058"/>
      <c r="AR59" s="3047"/>
      <c r="AS59" s="3047"/>
      <c r="AT59" s="3047"/>
      <c r="AU59" s="3047"/>
      <c r="AV59" s="3047"/>
      <c r="AW59" s="3047"/>
      <c r="AX59" s="3047"/>
      <c r="AY59" s="3047"/>
      <c r="AZ59" s="3047"/>
      <c r="BA59" s="3047"/>
      <c r="BB59" s="3047"/>
      <c r="BC59" s="3047"/>
      <c r="BD59" s="3047"/>
      <c r="BE59" s="3047"/>
      <c r="BF59" s="3047"/>
      <c r="BG59" s="3047"/>
      <c r="BH59" s="3047"/>
      <c r="BI59" s="3047"/>
      <c r="BJ59" s="3047"/>
      <c r="BK59" s="3047"/>
      <c r="BL59" s="3047"/>
      <c r="BM59" s="3047"/>
      <c r="BN59" s="3047"/>
      <c r="BO59" s="3047"/>
      <c r="BP59" s="3047"/>
      <c r="BQ59" s="3047"/>
      <c r="BR59" s="3047"/>
      <c r="BS59" s="3047"/>
      <c r="BT59" s="3047"/>
      <c r="BU59" s="3047"/>
      <c r="BV59" s="3047"/>
      <c r="BW59" s="3047"/>
      <c r="BX59" s="3047"/>
      <c r="BY59" s="3047" t="s">
        <v>1830</v>
      </c>
      <c r="BZ59" s="3047"/>
    </row>
    <row r="60" spans="1:78" ht="48" thickBot="1">
      <c r="A60"/>
      <c r="B60"/>
      <c r="C60"/>
      <c r="D60" s="322" t="s">
        <v>1331</v>
      </c>
      <c r="E60" s="323" t="s">
        <v>65</v>
      </c>
      <c r="F60" s="302">
        <v>32</v>
      </c>
      <c r="G60" s="303" t="s">
        <v>1333</v>
      </c>
      <c r="H60" s="431" t="s">
        <v>1259</v>
      </c>
      <c r="I60" s="358">
        <v>0.05</v>
      </c>
      <c r="J60" s="303" t="s">
        <v>1336</v>
      </c>
      <c r="K60" s="331">
        <v>42371</v>
      </c>
      <c r="L60" s="331">
        <v>42735</v>
      </c>
      <c r="M60" s="306">
        <v>32</v>
      </c>
      <c r="N60" s="306"/>
      <c r="O60" s="306"/>
      <c r="P60" s="306"/>
      <c r="Q60" s="306">
        <v>32</v>
      </c>
      <c r="R60" s="306"/>
      <c r="S60" s="306"/>
      <c r="T60" s="306"/>
      <c r="U60" s="306">
        <v>32</v>
      </c>
      <c r="V60" s="306"/>
      <c r="W60" s="306"/>
      <c r="X60" s="306"/>
      <c r="Y60" s="403">
        <v>96</v>
      </c>
      <c r="Z60" s="111">
        <v>0</v>
      </c>
      <c r="AA60" s="111"/>
      <c r="AB60" s="370" t="s">
        <v>55</v>
      </c>
      <c r="AC60" s="149">
        <v>32</v>
      </c>
      <c r="AD60" s="150">
        <v>1</v>
      </c>
      <c r="AE60" s="151">
        <v>32</v>
      </c>
      <c r="AF60" s="151" t="s">
        <v>1332</v>
      </c>
      <c r="AG60" s="151"/>
      <c r="AH60" s="151"/>
      <c r="AI60" s="151"/>
      <c r="AJ60" s="254"/>
      <c r="AK60" s="3037">
        <f t="shared" si="7"/>
        <v>64</v>
      </c>
      <c r="AL60" s="3038">
        <f t="shared" si="0"/>
        <v>1</v>
      </c>
      <c r="AM60" s="3040">
        <v>64</v>
      </c>
      <c r="AN60" s="3039">
        <f t="shared" si="5"/>
        <v>1</v>
      </c>
      <c r="AO60" s="3040"/>
      <c r="AP60" s="3039">
        <f t="shared" si="6"/>
        <v>0.6666666666666666</v>
      </c>
      <c r="AQ60" s="3058"/>
      <c r="AR60" s="3047"/>
      <c r="AS60" s="3047"/>
      <c r="AT60" s="3047"/>
      <c r="AU60" s="3047"/>
      <c r="AV60" s="3047"/>
      <c r="AW60" s="3047"/>
      <c r="AX60" s="3047"/>
      <c r="AY60" s="3047"/>
      <c r="AZ60" s="3047"/>
      <c r="BA60" s="3047"/>
      <c r="BB60" s="3047"/>
      <c r="BC60" s="3047"/>
      <c r="BD60" s="3047"/>
      <c r="BE60" s="3047"/>
      <c r="BF60" s="3047"/>
      <c r="BG60" s="3047"/>
      <c r="BH60" s="3047"/>
      <c r="BI60" s="3047"/>
      <c r="BJ60" s="3047"/>
      <c r="BK60" s="3047"/>
      <c r="BL60" s="3047"/>
      <c r="BM60" s="3047"/>
      <c r="BN60" s="3047"/>
      <c r="BO60" s="3047"/>
      <c r="BP60" s="3047"/>
      <c r="BQ60" s="3047"/>
      <c r="BR60" s="3047"/>
      <c r="BS60" s="3047"/>
      <c r="BT60" s="3047"/>
      <c r="BU60" s="3047"/>
      <c r="BV60" s="3047"/>
      <c r="BW60" s="3047"/>
      <c r="BX60" s="3047"/>
      <c r="BY60" s="3047" t="s">
        <v>1896</v>
      </c>
      <c r="BZ60" s="3047"/>
    </row>
    <row r="61" spans="1:78" ht="32.25" thickBot="1">
      <c r="A61"/>
      <c r="B61"/>
      <c r="C61"/>
      <c r="D61" s="432" t="s">
        <v>1334</v>
      </c>
      <c r="E61" s="323" t="s">
        <v>1335</v>
      </c>
      <c r="F61" s="302">
        <v>32</v>
      </c>
      <c r="G61" s="303" t="s">
        <v>1337</v>
      </c>
      <c r="H61" s="431" t="s">
        <v>1259</v>
      </c>
      <c r="I61" s="358">
        <v>0.05</v>
      </c>
      <c r="J61" s="303" t="s">
        <v>1260</v>
      </c>
      <c r="K61" s="331">
        <v>42461</v>
      </c>
      <c r="L61" s="331">
        <v>42490</v>
      </c>
      <c r="M61" s="306"/>
      <c r="N61" s="306"/>
      <c r="O61" s="306"/>
      <c r="P61" s="306">
        <v>32</v>
      </c>
      <c r="Q61" s="306"/>
      <c r="R61" s="306"/>
      <c r="S61" s="306"/>
      <c r="T61" s="306"/>
      <c r="U61" s="306"/>
      <c r="V61" s="306"/>
      <c r="W61" s="306"/>
      <c r="X61" s="306"/>
      <c r="Y61" s="403">
        <v>32</v>
      </c>
      <c r="Z61" s="111">
        <v>0</v>
      </c>
      <c r="AA61" s="111"/>
      <c r="AB61" s="370" t="s">
        <v>55</v>
      </c>
      <c r="AC61" s="149">
        <v>0</v>
      </c>
      <c r="AD61" s="150">
        <v>0</v>
      </c>
      <c r="AE61" s="151">
        <v>0</v>
      </c>
      <c r="AF61" s="173">
        <v>0</v>
      </c>
      <c r="AG61" s="151"/>
      <c r="AH61" s="151"/>
      <c r="AI61" s="151"/>
      <c r="AJ61" s="254"/>
      <c r="AK61" s="3037">
        <f t="shared" si="7"/>
        <v>32</v>
      </c>
      <c r="AL61" s="3038">
        <f t="shared" si="0"/>
        <v>1</v>
      </c>
      <c r="AM61" s="3040">
        <v>32</v>
      </c>
      <c r="AN61" s="3039">
        <f t="shared" si="5"/>
        <v>1</v>
      </c>
      <c r="AO61" s="3040"/>
      <c r="AP61" s="3039">
        <f t="shared" si="6"/>
        <v>1</v>
      </c>
      <c r="AQ61" s="3058"/>
      <c r="AR61" s="3047"/>
      <c r="AS61" s="3047"/>
      <c r="AT61" s="3047"/>
      <c r="AU61" s="3047"/>
      <c r="AV61" s="3047"/>
      <c r="AW61" s="3047"/>
      <c r="AX61" s="3047"/>
      <c r="AY61" s="3047"/>
      <c r="AZ61" s="3047"/>
      <c r="BA61" s="3047"/>
      <c r="BB61" s="3047"/>
      <c r="BC61" s="3047"/>
      <c r="BD61" s="3047"/>
      <c r="BE61" s="3047"/>
      <c r="BF61" s="3047"/>
      <c r="BG61" s="3047"/>
      <c r="BH61" s="3047"/>
      <c r="BI61" s="3047"/>
      <c r="BJ61" s="3047"/>
      <c r="BK61" s="3047"/>
      <c r="BL61" s="3047"/>
      <c r="BM61" s="3047"/>
      <c r="BN61" s="3047"/>
      <c r="BO61" s="3047"/>
      <c r="BP61" s="3047"/>
      <c r="BQ61" s="3047"/>
      <c r="BR61" s="3047"/>
      <c r="BS61" s="3047"/>
      <c r="BT61" s="3047"/>
      <c r="BU61" s="3047"/>
      <c r="BV61" s="3047"/>
      <c r="BW61" s="3047"/>
      <c r="BX61" s="3047"/>
      <c r="BY61" s="3047" t="s">
        <v>1822</v>
      </c>
      <c r="BZ61" s="3047"/>
    </row>
    <row r="62" spans="1:78" ht="63.75" thickBot="1">
      <c r="A62"/>
      <c r="B62"/>
      <c r="C62"/>
      <c r="D62" s="322" t="s">
        <v>1339</v>
      </c>
      <c r="E62" s="323" t="s">
        <v>195</v>
      </c>
      <c r="F62" s="302">
        <v>12</v>
      </c>
      <c r="G62" s="303" t="s">
        <v>1261</v>
      </c>
      <c r="H62" s="431" t="s">
        <v>1259</v>
      </c>
      <c r="I62" s="358">
        <v>0.05</v>
      </c>
      <c r="J62" s="303" t="s">
        <v>1262</v>
      </c>
      <c r="K62" s="331">
        <v>42371</v>
      </c>
      <c r="L62" s="331">
        <v>42735</v>
      </c>
      <c r="M62" s="433">
        <v>1</v>
      </c>
      <c r="N62" s="433">
        <v>1</v>
      </c>
      <c r="O62" s="433">
        <v>1</v>
      </c>
      <c r="P62" s="433">
        <v>1</v>
      </c>
      <c r="Q62" s="433">
        <v>1</v>
      </c>
      <c r="R62" s="433">
        <v>1</v>
      </c>
      <c r="S62" s="433">
        <v>1</v>
      </c>
      <c r="T62" s="433">
        <v>1</v>
      </c>
      <c r="U62" s="433">
        <v>1</v>
      </c>
      <c r="V62" s="433">
        <v>1</v>
      </c>
      <c r="W62" s="433">
        <v>1</v>
      </c>
      <c r="X62" s="433">
        <v>1</v>
      </c>
      <c r="Y62" s="403">
        <f>SUM(M62:X62)</f>
        <v>12</v>
      </c>
      <c r="Z62" s="111"/>
      <c r="AA62" s="111"/>
      <c r="AB62" s="370"/>
      <c r="AC62" s="179">
        <v>2</v>
      </c>
      <c r="AD62" s="150">
        <v>0.16666666666666666</v>
      </c>
      <c r="AE62" s="151">
        <v>2</v>
      </c>
      <c r="AF62" s="173">
        <v>0.17</v>
      </c>
      <c r="AG62" s="151"/>
      <c r="AH62" s="151"/>
      <c r="AI62" s="151"/>
      <c r="AJ62" s="254"/>
      <c r="AK62" s="3037">
        <f t="shared" si="7"/>
        <v>6</v>
      </c>
      <c r="AL62" s="3038">
        <f t="shared" si="0"/>
        <v>1</v>
      </c>
      <c r="AM62" s="3040">
        <v>6</v>
      </c>
      <c r="AN62" s="3039">
        <f t="shared" si="5"/>
        <v>1</v>
      </c>
      <c r="AO62" s="3040"/>
      <c r="AP62" s="3039">
        <f t="shared" si="6"/>
        <v>0.5</v>
      </c>
      <c r="AQ62" s="3058"/>
      <c r="AR62" s="3047"/>
      <c r="AS62" s="3047"/>
      <c r="AT62" s="3047"/>
      <c r="AU62" s="3047"/>
      <c r="AV62" s="3047"/>
      <c r="AW62" s="3047"/>
      <c r="AX62" s="3047"/>
      <c r="AY62" s="3047"/>
      <c r="AZ62" s="3047"/>
      <c r="BA62" s="3047"/>
      <c r="BB62" s="3047"/>
      <c r="BC62" s="3047"/>
      <c r="BD62" s="3047"/>
      <c r="BE62" s="3047"/>
      <c r="BF62" s="3047"/>
      <c r="BG62" s="3047"/>
      <c r="BH62" s="3047"/>
      <c r="BI62" s="3047"/>
      <c r="BJ62" s="3047"/>
      <c r="BK62" s="3047"/>
      <c r="BL62" s="3047"/>
      <c r="BM62" s="3047"/>
      <c r="BN62" s="3047"/>
      <c r="BO62" s="3047"/>
      <c r="BP62" s="3047"/>
      <c r="BQ62" s="3047"/>
      <c r="BR62" s="3047"/>
      <c r="BS62" s="3047"/>
      <c r="BT62" s="3047"/>
      <c r="BU62" s="3047"/>
      <c r="BV62" s="3047"/>
      <c r="BW62" s="3047"/>
      <c r="BX62" s="3047"/>
      <c r="BY62" s="3047" t="s">
        <v>1897</v>
      </c>
      <c r="BZ62" s="3047"/>
    </row>
    <row r="63" spans="1:78" ht="48" thickBot="1">
      <c r="A63"/>
      <c r="B63"/>
      <c r="C63"/>
      <c r="D63" s="322" t="s">
        <v>1348</v>
      </c>
      <c r="E63" s="323" t="s">
        <v>65</v>
      </c>
      <c r="F63" s="302">
        <v>3</v>
      </c>
      <c r="G63" s="303" t="s">
        <v>1258</v>
      </c>
      <c r="H63" s="431" t="s">
        <v>1157</v>
      </c>
      <c r="I63" s="358">
        <v>0.05</v>
      </c>
      <c r="J63" s="303" t="s">
        <v>1260</v>
      </c>
      <c r="K63" s="331">
        <v>42430</v>
      </c>
      <c r="L63" s="331">
        <v>42461</v>
      </c>
      <c r="M63" s="434"/>
      <c r="N63" s="434"/>
      <c r="O63" s="434"/>
      <c r="P63" s="434">
        <v>1</v>
      </c>
      <c r="Q63" s="434"/>
      <c r="R63" s="434"/>
      <c r="S63" s="434"/>
      <c r="T63" s="434">
        <v>1</v>
      </c>
      <c r="U63" s="434"/>
      <c r="V63" s="434"/>
      <c r="W63" s="434"/>
      <c r="X63" s="434">
        <v>1</v>
      </c>
      <c r="Y63" s="403">
        <v>3</v>
      </c>
      <c r="Z63" s="111">
        <v>0</v>
      </c>
      <c r="AA63" s="111"/>
      <c r="AB63" s="370" t="s">
        <v>55</v>
      </c>
      <c r="AC63" s="149">
        <v>0</v>
      </c>
      <c r="AD63" s="150">
        <v>0</v>
      </c>
      <c r="AE63" s="151">
        <v>0</v>
      </c>
      <c r="AF63" s="173">
        <v>0</v>
      </c>
      <c r="AG63" s="151"/>
      <c r="AH63" s="151"/>
      <c r="AI63" s="151"/>
      <c r="AJ63" s="254"/>
      <c r="AK63" s="3037">
        <f t="shared" si="7"/>
        <v>1</v>
      </c>
      <c r="AL63" s="3038">
        <f t="shared" si="0"/>
        <v>1</v>
      </c>
      <c r="AM63" s="3040">
        <v>1</v>
      </c>
      <c r="AN63" s="3039">
        <f t="shared" si="5"/>
        <v>1</v>
      </c>
      <c r="AO63" s="3040"/>
      <c r="AP63" s="3039">
        <f t="shared" si="6"/>
        <v>0.3333333333333333</v>
      </c>
      <c r="AQ63" s="3058"/>
      <c r="AR63" s="3047"/>
      <c r="AS63" s="3047"/>
      <c r="AT63" s="3047"/>
      <c r="AU63" s="3047"/>
      <c r="AV63" s="3047"/>
      <c r="AW63" s="3047"/>
      <c r="AX63" s="3047"/>
      <c r="AY63" s="3047"/>
      <c r="AZ63" s="3047"/>
      <c r="BA63" s="3047"/>
      <c r="BB63" s="3047"/>
      <c r="BC63" s="3047"/>
      <c r="BD63" s="3047"/>
      <c r="BE63" s="3047"/>
      <c r="BF63" s="3047"/>
      <c r="BG63" s="3047"/>
      <c r="BH63" s="3047"/>
      <c r="BI63" s="3047"/>
      <c r="BJ63" s="3047"/>
      <c r="BK63" s="3047"/>
      <c r="BL63" s="3047"/>
      <c r="BM63" s="3047"/>
      <c r="BN63" s="3047"/>
      <c r="BO63" s="3047"/>
      <c r="BP63" s="3047"/>
      <c r="BQ63" s="3047"/>
      <c r="BR63" s="3047"/>
      <c r="BS63" s="3047"/>
      <c r="BT63" s="3047"/>
      <c r="BU63" s="3047"/>
      <c r="BV63" s="3047"/>
      <c r="BW63" s="3047"/>
      <c r="BX63" s="3047"/>
      <c r="BY63" s="3047" t="s">
        <v>1822</v>
      </c>
      <c r="BZ63" s="3047"/>
    </row>
    <row r="64" spans="1:78" ht="48" thickBot="1">
      <c r="A64"/>
      <c r="B64"/>
      <c r="C64"/>
      <c r="D64" s="322" t="s">
        <v>1263</v>
      </c>
      <c r="E64" s="323" t="s">
        <v>65</v>
      </c>
      <c r="F64" s="302">
        <v>3</v>
      </c>
      <c r="G64" s="303" t="s">
        <v>1258</v>
      </c>
      <c r="H64" s="431" t="s">
        <v>1264</v>
      </c>
      <c r="I64" s="358">
        <v>0.05</v>
      </c>
      <c r="J64" s="303" t="s">
        <v>1260</v>
      </c>
      <c r="K64" s="331">
        <v>42430</v>
      </c>
      <c r="L64" s="331">
        <v>42461</v>
      </c>
      <c r="M64" s="434"/>
      <c r="N64" s="434"/>
      <c r="O64" s="434"/>
      <c r="P64" s="434">
        <v>1</v>
      </c>
      <c r="Q64" s="434"/>
      <c r="R64" s="434"/>
      <c r="S64" s="434"/>
      <c r="T64" s="434">
        <v>1</v>
      </c>
      <c r="U64" s="434"/>
      <c r="V64" s="434"/>
      <c r="W64" s="434"/>
      <c r="X64" s="434">
        <v>1</v>
      </c>
      <c r="Y64" s="403">
        <v>3</v>
      </c>
      <c r="Z64" s="111"/>
      <c r="AA64" s="111"/>
      <c r="AB64" s="370"/>
      <c r="AC64" s="149">
        <v>0</v>
      </c>
      <c r="AD64" s="150">
        <v>0</v>
      </c>
      <c r="AE64" s="151"/>
      <c r="AF64" s="151"/>
      <c r="AG64" s="151"/>
      <c r="AH64" s="151"/>
      <c r="AI64" s="151"/>
      <c r="AJ64" s="254"/>
      <c r="AK64" s="3037">
        <f t="shared" si="7"/>
        <v>1</v>
      </c>
      <c r="AL64" s="3038">
        <f t="shared" si="0"/>
        <v>1</v>
      </c>
      <c r="AM64" s="3040">
        <v>1</v>
      </c>
      <c r="AN64" s="3039">
        <f t="shared" si="5"/>
        <v>1</v>
      </c>
      <c r="AO64" s="3040"/>
      <c r="AP64" s="3039">
        <f t="shared" si="6"/>
        <v>0.3333333333333333</v>
      </c>
      <c r="AQ64" s="3058"/>
      <c r="AR64" s="3047"/>
      <c r="AS64" s="3047"/>
      <c r="AT64" s="3047"/>
      <c r="AU64" s="3047"/>
      <c r="AV64" s="3047"/>
      <c r="AW64" s="3047"/>
      <c r="AX64" s="3047"/>
      <c r="AY64" s="3047"/>
      <c r="AZ64" s="3047"/>
      <c r="BA64" s="3047"/>
      <c r="BB64" s="3047"/>
      <c r="BC64" s="3047"/>
      <c r="BD64" s="3047"/>
      <c r="BE64" s="3047"/>
      <c r="BF64" s="3047"/>
      <c r="BG64" s="3047"/>
      <c r="BH64" s="3047"/>
      <c r="BI64" s="3047"/>
      <c r="BJ64" s="3047"/>
      <c r="BK64" s="3047"/>
      <c r="BL64" s="3047"/>
      <c r="BM64" s="3047"/>
      <c r="BN64" s="3047"/>
      <c r="BO64" s="3047"/>
      <c r="BP64" s="3047"/>
      <c r="BQ64" s="3047"/>
      <c r="BR64" s="3047"/>
      <c r="BS64" s="3047"/>
      <c r="BT64" s="3047"/>
      <c r="BU64" s="3047"/>
      <c r="BV64" s="3047"/>
      <c r="BW64" s="3047"/>
      <c r="BX64" s="3047"/>
      <c r="BY64" s="3047" t="s">
        <v>1834</v>
      </c>
      <c r="BZ64" s="3047"/>
    </row>
    <row r="65" spans="1:78" ht="63.75" thickBot="1">
      <c r="A65"/>
      <c r="B65"/>
      <c r="C65"/>
      <c r="D65" s="435" t="s">
        <v>1338</v>
      </c>
      <c r="E65" s="335" t="s">
        <v>1673</v>
      </c>
      <c r="F65" s="293">
        <v>0.85</v>
      </c>
      <c r="G65" s="335" t="s">
        <v>1672</v>
      </c>
      <c r="H65" s="406" t="s">
        <v>1242</v>
      </c>
      <c r="I65" s="358">
        <v>0.05</v>
      </c>
      <c r="J65" s="294" t="s">
        <v>1340</v>
      </c>
      <c r="K65" s="336">
        <v>42370</v>
      </c>
      <c r="L65" s="336">
        <v>42735</v>
      </c>
      <c r="M65" s="300"/>
      <c r="N65" s="300"/>
      <c r="O65" s="461">
        <v>0.15</v>
      </c>
      <c r="P65" s="300"/>
      <c r="Q65" s="300"/>
      <c r="R65" s="461">
        <v>0.4</v>
      </c>
      <c r="S65" s="300"/>
      <c r="T65" s="300"/>
      <c r="U65" s="461">
        <v>0.6</v>
      </c>
      <c r="V65" s="437"/>
      <c r="W65" s="437"/>
      <c r="X65" s="461">
        <v>0.85</v>
      </c>
      <c r="Y65" s="293">
        <v>0.85</v>
      </c>
      <c r="Z65" s="109">
        <v>10750000</v>
      </c>
      <c r="AA65" s="109"/>
      <c r="AB65" s="438" t="s">
        <v>1251</v>
      </c>
      <c r="AC65" s="262">
        <v>0</v>
      </c>
      <c r="AD65" s="263">
        <v>0</v>
      </c>
      <c r="AE65" s="247">
        <v>0</v>
      </c>
      <c r="AF65" s="247">
        <v>0</v>
      </c>
      <c r="AG65" s="247"/>
      <c r="AH65" s="247"/>
      <c r="AI65" s="247"/>
      <c r="AJ65" s="264"/>
      <c r="AK65" s="3038">
        <v>0.4</v>
      </c>
      <c r="AL65" s="3038">
        <f t="shared" si="0"/>
        <v>1</v>
      </c>
      <c r="AM65" s="3064">
        <v>0.4</v>
      </c>
      <c r="AN65" s="3039">
        <f t="shared" si="5"/>
        <v>1</v>
      </c>
      <c r="AO65" s="3041"/>
      <c r="AP65" s="3039">
        <f t="shared" si="6"/>
        <v>0.4705882352941177</v>
      </c>
      <c r="AQ65" s="3058">
        <v>0</v>
      </c>
      <c r="AR65" s="3047">
        <v>0</v>
      </c>
      <c r="AS65" s="3047"/>
      <c r="AT65" s="3047"/>
      <c r="AU65" s="3047"/>
      <c r="AV65" s="3047"/>
      <c r="AW65" s="3047"/>
      <c r="AX65" s="3047"/>
      <c r="AY65" s="3047"/>
      <c r="AZ65" s="3047"/>
      <c r="BA65" s="3047"/>
      <c r="BB65" s="3047"/>
      <c r="BC65" s="3047"/>
      <c r="BD65" s="3047"/>
      <c r="BE65" s="3047"/>
      <c r="BF65" s="3047"/>
      <c r="BG65" s="3047"/>
      <c r="BH65" s="3047"/>
      <c r="BI65" s="3047"/>
      <c r="BJ65" s="3047"/>
      <c r="BK65" s="3047"/>
      <c r="BL65" s="3047"/>
      <c r="BM65" s="3047"/>
      <c r="BN65" s="3047"/>
      <c r="BO65" s="3047"/>
      <c r="BP65" s="3047"/>
      <c r="BQ65" s="3047"/>
      <c r="BR65" s="3047"/>
      <c r="BS65" s="3047"/>
      <c r="BT65" s="3047"/>
      <c r="BU65" s="3047"/>
      <c r="BV65" s="3047"/>
      <c r="BW65" s="3047"/>
      <c r="BX65" s="3047"/>
      <c r="BY65" s="3047" t="s">
        <v>1892</v>
      </c>
      <c r="BZ65" s="3047"/>
    </row>
    <row r="66" spans="1:78" ht="31.5" customHeight="1" thickBot="1">
      <c r="A66" t="s">
        <v>38</v>
      </c>
      <c r="B66"/>
      <c r="C66"/>
      <c r="D66"/>
      <c r="E66" s="195"/>
      <c r="F66" s="195"/>
      <c r="G66" s="195"/>
      <c r="H66" s="439"/>
      <c r="I66" s="440">
        <v>1</v>
      </c>
      <c r="J66" s="195"/>
      <c r="K66" s="195"/>
      <c r="L66" s="195"/>
      <c r="M66" s="195"/>
      <c r="N66" s="195"/>
      <c r="O66" s="195"/>
      <c r="P66" s="195"/>
      <c r="Q66" s="195"/>
      <c r="R66" s="195"/>
      <c r="S66" s="195"/>
      <c r="T66" s="195"/>
      <c r="U66" s="195"/>
      <c r="V66" s="195"/>
      <c r="W66" s="195"/>
      <c r="X66" s="195"/>
      <c r="Y66" s="398"/>
      <c r="Z66" s="441">
        <v>40750000</v>
      </c>
      <c r="AA66" s="441">
        <f>SUM(AA44:AA65)</f>
        <v>0</v>
      </c>
      <c r="AB66" s="442"/>
      <c r="AC66" s="246"/>
      <c r="AD66" s="246"/>
      <c r="AE66" s="246"/>
      <c r="AF66" s="246"/>
      <c r="AG66" s="246"/>
      <c r="AH66" s="246"/>
      <c r="AI66" s="246"/>
      <c r="AJ66" s="2548"/>
      <c r="AK66" s="442"/>
      <c r="AL66" s="3272">
        <v>1</v>
      </c>
      <c r="AM66" s="442"/>
      <c r="AN66" s="3272">
        <f>AVERAGE(AN44:AN65)</f>
        <v>1.0002008032128515</v>
      </c>
      <c r="AO66" s="442"/>
      <c r="AP66" s="3272">
        <f>AVERAGE(AP44:AP65)</f>
        <v>0.6047237076648841</v>
      </c>
      <c r="AQ66" s="442"/>
      <c r="AR66" s="442"/>
      <c r="AS66" s="442"/>
      <c r="AT66" s="442"/>
      <c r="AU66" s="442"/>
      <c r="AV66" s="442"/>
      <c r="AW66" s="442"/>
      <c r="AX66" s="442"/>
      <c r="AY66" s="442"/>
      <c r="AZ66" s="442"/>
      <c r="BA66" s="442"/>
      <c r="BB66" s="442"/>
      <c r="BC66" s="442"/>
      <c r="BD66" s="442"/>
      <c r="BE66" s="442"/>
      <c r="BF66" s="442"/>
      <c r="BG66" s="442"/>
      <c r="BH66" s="442"/>
      <c r="BI66" s="442"/>
      <c r="BJ66" s="442"/>
      <c r="BK66" s="442"/>
      <c r="BL66" s="442"/>
      <c r="BM66" s="442"/>
      <c r="BN66" s="442"/>
      <c r="BO66" s="442"/>
      <c r="BP66" s="442"/>
      <c r="BQ66" s="442"/>
      <c r="BR66" s="442"/>
      <c r="BS66" s="442"/>
      <c r="BT66" s="442"/>
      <c r="BU66" s="442"/>
      <c r="BV66" s="442"/>
      <c r="BW66" s="442"/>
      <c r="BX66" s="442"/>
      <c r="BY66" s="442"/>
      <c r="BZ66" s="442"/>
    </row>
    <row r="67" spans="1:78" ht="48" thickBot="1">
      <c r="A67">
        <v>3</v>
      </c>
      <c r="B67" t="s">
        <v>1265</v>
      </c>
      <c r="C67" t="s">
        <v>1266</v>
      </c>
      <c r="D67" s="356" t="s">
        <v>1267</v>
      </c>
      <c r="E67" s="443" t="s">
        <v>1268</v>
      </c>
      <c r="F67" s="444">
        <v>2</v>
      </c>
      <c r="G67" s="444" t="s">
        <v>1269</v>
      </c>
      <c r="H67" s="314" t="s">
        <v>1163</v>
      </c>
      <c r="I67" s="2066">
        <v>0.1666</v>
      </c>
      <c r="J67" s="314" t="s">
        <v>1270</v>
      </c>
      <c r="K67" s="316">
        <v>42430</v>
      </c>
      <c r="L67" s="316">
        <v>42704</v>
      </c>
      <c r="M67" s="317"/>
      <c r="N67" s="361"/>
      <c r="O67" s="361"/>
      <c r="P67" s="361"/>
      <c r="Q67" s="361">
        <v>1</v>
      </c>
      <c r="R67" s="361"/>
      <c r="S67" s="361"/>
      <c r="T67" s="361"/>
      <c r="U67" s="361"/>
      <c r="V67" s="361"/>
      <c r="W67" s="361">
        <v>1</v>
      </c>
      <c r="X67" s="361"/>
      <c r="Y67" s="445">
        <v>2</v>
      </c>
      <c r="Z67" s="363">
        <v>0</v>
      </c>
      <c r="AA67" s="363"/>
      <c r="AB67" s="446" t="s">
        <v>55</v>
      </c>
      <c r="AC67" s="155">
        <v>0</v>
      </c>
      <c r="AD67" s="156">
        <v>0</v>
      </c>
      <c r="AE67" s="157">
        <v>0</v>
      </c>
      <c r="AF67" s="175">
        <v>0</v>
      </c>
      <c r="AG67" s="157"/>
      <c r="AH67" s="157"/>
      <c r="AI67" s="157"/>
      <c r="AJ67" s="256"/>
      <c r="AK67" s="3042">
        <f>SUM(M67:R67)</f>
        <v>1</v>
      </c>
      <c r="AL67" s="3043">
        <f t="shared" si="0"/>
        <v>1</v>
      </c>
      <c r="AM67" s="3042">
        <v>1</v>
      </c>
      <c r="AN67" s="3043">
        <f>AM67/AK67</f>
        <v>1</v>
      </c>
      <c r="AO67" s="3042"/>
      <c r="AP67" s="3043">
        <f>AM67/Y67</f>
        <v>0.5</v>
      </c>
      <c r="AQ67" s="3047"/>
      <c r="AR67" s="3047"/>
      <c r="AS67" s="3047"/>
      <c r="AT67" s="3047"/>
      <c r="AU67" s="3047"/>
      <c r="AV67" s="3047"/>
      <c r="AW67" s="3047"/>
      <c r="AX67" s="3047"/>
      <c r="AY67" s="3047"/>
      <c r="AZ67" s="3047"/>
      <c r="BA67" s="3047"/>
      <c r="BB67" s="3047"/>
      <c r="BC67" s="3047"/>
      <c r="BD67" s="3047"/>
      <c r="BE67" s="3047"/>
      <c r="BF67" s="3047"/>
      <c r="BG67" s="3047"/>
      <c r="BH67" s="3047"/>
      <c r="BI67" s="3047"/>
      <c r="BJ67" s="3047"/>
      <c r="BK67" s="3047"/>
      <c r="BL67" s="3047"/>
      <c r="BM67" s="3047"/>
      <c r="BN67" s="3047"/>
      <c r="BO67" s="3047"/>
      <c r="BP67" s="3047"/>
      <c r="BQ67" s="3047"/>
      <c r="BR67" s="3047"/>
      <c r="BS67" s="3047"/>
      <c r="BT67" s="3047"/>
      <c r="BU67" s="3047"/>
      <c r="BV67" s="3047"/>
      <c r="BW67" s="3047"/>
      <c r="BX67" s="3047"/>
      <c r="BY67" s="3047" t="s">
        <v>1826</v>
      </c>
      <c r="BZ67" s="3047"/>
    </row>
    <row r="68" spans="1:78" ht="48" thickBot="1">
      <c r="A68"/>
      <c r="B68"/>
      <c r="C68"/>
      <c r="D68" s="374" t="s">
        <v>1271</v>
      </c>
      <c r="E68" s="301" t="s">
        <v>1272</v>
      </c>
      <c r="F68" s="447">
        <v>1</v>
      </c>
      <c r="G68" s="304" t="s">
        <v>1273</v>
      </c>
      <c r="H68" s="303" t="s">
        <v>1157</v>
      </c>
      <c r="I68" s="2066">
        <v>0.1666</v>
      </c>
      <c r="J68" s="448" t="s">
        <v>1349</v>
      </c>
      <c r="K68" s="331">
        <v>42430</v>
      </c>
      <c r="L68" s="331">
        <v>42459</v>
      </c>
      <c r="M68" s="306"/>
      <c r="N68" s="306"/>
      <c r="O68" s="306">
        <v>1</v>
      </c>
      <c r="P68" s="306"/>
      <c r="Q68" s="306"/>
      <c r="R68" s="306"/>
      <c r="S68" s="306"/>
      <c r="T68" s="306"/>
      <c r="U68" s="306"/>
      <c r="V68" s="306"/>
      <c r="W68" s="306"/>
      <c r="X68" s="306"/>
      <c r="Y68" s="449">
        <v>1</v>
      </c>
      <c r="Z68" s="111">
        <v>0</v>
      </c>
      <c r="AA68" s="111"/>
      <c r="AB68" s="370"/>
      <c r="AC68" s="149">
        <v>0</v>
      </c>
      <c r="AD68" s="150">
        <v>0</v>
      </c>
      <c r="AE68" s="151">
        <v>0</v>
      </c>
      <c r="AF68" s="173">
        <v>0</v>
      </c>
      <c r="AG68" s="151"/>
      <c r="AH68" s="151"/>
      <c r="AI68" s="151"/>
      <c r="AJ68" s="254"/>
      <c r="AK68" s="3042">
        <f>SUM(M68:R68)</f>
        <v>1</v>
      </c>
      <c r="AL68" s="3043">
        <f t="shared" si="0"/>
        <v>1</v>
      </c>
      <c r="AM68" s="3033">
        <v>1</v>
      </c>
      <c r="AN68" s="3043">
        <f>AM68/AK68</f>
        <v>1</v>
      </c>
      <c r="AO68" s="3033"/>
      <c r="AP68" s="3043">
        <f>AM68/Y68</f>
        <v>1</v>
      </c>
      <c r="AQ68" s="3047"/>
      <c r="AR68" s="3047"/>
      <c r="AS68" s="3047"/>
      <c r="AT68" s="3047"/>
      <c r="AU68" s="3047"/>
      <c r="AV68" s="3047"/>
      <c r="AW68" s="3047"/>
      <c r="AX68" s="3047"/>
      <c r="AY68" s="3047"/>
      <c r="AZ68" s="3047"/>
      <c r="BA68" s="3047"/>
      <c r="BB68" s="3047"/>
      <c r="BC68" s="3047"/>
      <c r="BD68" s="3047"/>
      <c r="BE68" s="3047"/>
      <c r="BF68" s="3047"/>
      <c r="BG68" s="3047"/>
      <c r="BH68" s="3047"/>
      <c r="BI68" s="3047"/>
      <c r="BJ68" s="3047"/>
      <c r="BK68" s="3047"/>
      <c r="BL68" s="3047"/>
      <c r="BM68" s="3047"/>
      <c r="BN68" s="3047"/>
      <c r="BO68" s="3047"/>
      <c r="BP68" s="3047"/>
      <c r="BQ68" s="3047"/>
      <c r="BR68" s="3047"/>
      <c r="BS68" s="3047"/>
      <c r="BT68" s="3047"/>
      <c r="BU68" s="3047"/>
      <c r="BV68" s="3047"/>
      <c r="BW68" s="3047"/>
      <c r="BX68" s="3047"/>
      <c r="BY68" s="3047" t="s">
        <v>1822</v>
      </c>
      <c r="BZ68" s="3047"/>
    </row>
    <row r="69" spans="1:78" ht="32.25" thickBot="1">
      <c r="A69"/>
      <c r="B69"/>
      <c r="C69"/>
      <c r="D69" s="374" t="s">
        <v>1274</v>
      </c>
      <c r="E69" s="301" t="s">
        <v>1275</v>
      </c>
      <c r="F69" s="447">
        <v>1</v>
      </c>
      <c r="G69" s="304" t="s">
        <v>1276</v>
      </c>
      <c r="H69" s="303" t="s">
        <v>1277</v>
      </c>
      <c r="I69" s="2066">
        <v>0.1666</v>
      </c>
      <c r="J69" s="304" t="s">
        <v>1276</v>
      </c>
      <c r="K69" s="331">
        <v>42461</v>
      </c>
      <c r="L69" s="331">
        <v>42490</v>
      </c>
      <c r="M69" s="306"/>
      <c r="N69" s="306"/>
      <c r="O69" s="306"/>
      <c r="P69" s="306">
        <v>1</v>
      </c>
      <c r="Q69" s="306"/>
      <c r="R69" s="306"/>
      <c r="S69" s="306"/>
      <c r="T69" s="306"/>
      <c r="U69" s="306"/>
      <c r="V69" s="306"/>
      <c r="W69" s="306"/>
      <c r="X69" s="306"/>
      <c r="Y69" s="449">
        <v>1</v>
      </c>
      <c r="Z69" s="111">
        <v>0</v>
      </c>
      <c r="AA69" s="111"/>
      <c r="AB69" s="370"/>
      <c r="AC69" s="149">
        <v>0</v>
      </c>
      <c r="AD69" s="150">
        <v>0</v>
      </c>
      <c r="AE69" s="151">
        <v>0</v>
      </c>
      <c r="AF69" s="173">
        <v>0</v>
      </c>
      <c r="AG69" s="151"/>
      <c r="AH69" s="151"/>
      <c r="AI69" s="151"/>
      <c r="AJ69" s="254"/>
      <c r="AK69" s="3042">
        <f>SUM(M69:R69)</f>
        <v>1</v>
      </c>
      <c r="AL69" s="3043">
        <f t="shared" si="0"/>
        <v>1</v>
      </c>
      <c r="AM69" s="3033">
        <v>0</v>
      </c>
      <c r="AN69" s="3043">
        <f>AM69/AK69</f>
        <v>0</v>
      </c>
      <c r="AO69" s="3033"/>
      <c r="AP69" s="3043">
        <f>AM69/Y69</f>
        <v>0</v>
      </c>
      <c r="AQ69" s="3047"/>
      <c r="AR69" s="3047"/>
      <c r="AS69" s="3047"/>
      <c r="AT69" s="3047"/>
      <c r="AU69" s="3047"/>
      <c r="AV69" s="3047"/>
      <c r="AW69" s="3047"/>
      <c r="AX69" s="3047"/>
      <c r="AY69" s="3047"/>
      <c r="AZ69" s="3047"/>
      <c r="BA69" s="3047"/>
      <c r="BB69" s="3047"/>
      <c r="BC69" s="3047"/>
      <c r="BD69" s="3047"/>
      <c r="BE69" s="3047"/>
      <c r="BF69" s="3047"/>
      <c r="BG69" s="3047"/>
      <c r="BH69" s="3047"/>
      <c r="BI69" s="3047"/>
      <c r="BJ69" s="3047"/>
      <c r="BK69" s="3047"/>
      <c r="BL69" s="3047"/>
      <c r="BM69" s="3047"/>
      <c r="BN69" s="3047"/>
      <c r="BO69" s="3047"/>
      <c r="BP69" s="3047"/>
      <c r="BQ69" s="3047"/>
      <c r="BR69" s="3047"/>
      <c r="BS69" s="3047"/>
      <c r="BT69" s="3047"/>
      <c r="BU69" s="3047"/>
      <c r="BV69" s="3047"/>
      <c r="BW69" s="3047"/>
      <c r="BX69" s="3047"/>
      <c r="BY69" s="3047" t="s">
        <v>1849</v>
      </c>
      <c r="BZ69" s="3047"/>
    </row>
    <row r="70" spans="1:78" ht="48" thickBot="1">
      <c r="A70"/>
      <c r="B70"/>
      <c r="C70"/>
      <c r="D70" s="374" t="s">
        <v>1278</v>
      </c>
      <c r="E70" s="301" t="s">
        <v>1279</v>
      </c>
      <c r="F70" s="447" t="s">
        <v>68</v>
      </c>
      <c r="G70" s="304" t="s">
        <v>1280</v>
      </c>
      <c r="H70" s="303" t="s">
        <v>1157</v>
      </c>
      <c r="I70" s="2066">
        <v>0.1666</v>
      </c>
      <c r="J70" s="304" t="s">
        <v>1281</v>
      </c>
      <c r="K70" s="331">
        <v>42370</v>
      </c>
      <c r="L70" s="331">
        <v>42735</v>
      </c>
      <c r="M70" s="3573">
        <v>1</v>
      </c>
      <c r="N70"/>
      <c r="O70" s="3573">
        <v>1</v>
      </c>
      <c r="P70"/>
      <c r="Q70" s="3573">
        <v>1</v>
      </c>
      <c r="R70"/>
      <c r="S70" s="3573">
        <v>1</v>
      </c>
      <c r="T70"/>
      <c r="U70" s="3573">
        <v>1</v>
      </c>
      <c r="V70"/>
      <c r="W70" s="3573">
        <v>1</v>
      </c>
      <c r="X70"/>
      <c r="Y70" s="449">
        <v>1</v>
      </c>
      <c r="Z70" s="112">
        <v>531298179</v>
      </c>
      <c r="AA70" s="2332">
        <f>386020179+35000000</f>
        <v>421020179</v>
      </c>
      <c r="AB70" s="370" t="s">
        <v>1511</v>
      </c>
      <c r="AC70" s="149">
        <v>1</v>
      </c>
      <c r="AD70" s="150">
        <v>1</v>
      </c>
      <c r="AE70" s="151">
        <v>1</v>
      </c>
      <c r="AF70" s="173">
        <v>1</v>
      </c>
      <c r="AG70" s="151"/>
      <c r="AH70" s="151"/>
      <c r="AI70" s="151"/>
      <c r="AJ70" s="254"/>
      <c r="AK70" s="3044">
        <v>1</v>
      </c>
      <c r="AL70" s="3043">
        <f t="shared" si="0"/>
        <v>1</v>
      </c>
      <c r="AM70" s="3034">
        <v>1</v>
      </c>
      <c r="AN70" s="3043">
        <f>AM70/AK70</f>
        <v>1</v>
      </c>
      <c r="AO70" s="3033"/>
      <c r="AP70" s="3043">
        <f>3/6</f>
        <v>0.5</v>
      </c>
      <c r="AQ70" s="3047"/>
      <c r="AR70" s="3047"/>
      <c r="AS70" s="3047"/>
      <c r="AT70" s="3047"/>
      <c r="AU70" s="3047"/>
      <c r="AV70" s="3047"/>
      <c r="AW70" s="3047"/>
      <c r="AX70" s="3047"/>
      <c r="AY70" s="3047"/>
      <c r="AZ70" s="3047"/>
      <c r="BA70" s="3047"/>
      <c r="BB70" s="3047"/>
      <c r="BC70" s="3047"/>
      <c r="BD70" s="3047"/>
      <c r="BE70" s="3047"/>
      <c r="BF70" s="3047"/>
      <c r="BG70" s="3047"/>
      <c r="BH70" s="3047"/>
      <c r="BI70" s="3047"/>
      <c r="BJ70" s="3047"/>
      <c r="BK70" s="3047"/>
      <c r="BL70" s="3047"/>
      <c r="BM70" s="3047"/>
      <c r="BN70" s="3047"/>
      <c r="BO70" s="3047"/>
      <c r="BP70" s="3047"/>
      <c r="BQ70" s="3047"/>
      <c r="BR70" s="3047"/>
      <c r="BS70" s="3047"/>
      <c r="BT70" s="3047"/>
      <c r="BU70" s="3047"/>
      <c r="BV70" s="3047"/>
      <c r="BW70" s="3047"/>
      <c r="BX70" s="3047"/>
      <c r="BY70" s="3047" t="s">
        <v>1822</v>
      </c>
      <c r="BZ70" s="3047"/>
    </row>
    <row r="71" spans="1:78" ht="63.75" thickBot="1">
      <c r="A71"/>
      <c r="B71"/>
      <c r="C71"/>
      <c r="D71" s="374" t="s">
        <v>1350</v>
      </c>
      <c r="E71" s="301" t="s">
        <v>58</v>
      </c>
      <c r="F71" s="447" t="s">
        <v>1353</v>
      </c>
      <c r="G71" s="304" t="s">
        <v>1282</v>
      </c>
      <c r="H71" s="294" t="s">
        <v>1351</v>
      </c>
      <c r="I71" s="2066">
        <v>0.1666</v>
      </c>
      <c r="J71" s="304" t="s">
        <v>1352</v>
      </c>
      <c r="K71" s="331">
        <v>42370</v>
      </c>
      <c r="L71" s="331">
        <v>42734</v>
      </c>
      <c r="M71" s="306"/>
      <c r="N71" s="306">
        <v>1</v>
      </c>
      <c r="O71" s="306"/>
      <c r="P71" s="306">
        <v>1</v>
      </c>
      <c r="Q71" s="306"/>
      <c r="R71" s="306">
        <v>1</v>
      </c>
      <c r="S71" s="306"/>
      <c r="T71" s="306">
        <v>1</v>
      </c>
      <c r="U71" s="306"/>
      <c r="V71" s="306">
        <v>1</v>
      </c>
      <c r="W71" s="306"/>
      <c r="X71" s="306">
        <v>1</v>
      </c>
      <c r="Y71" s="449">
        <v>6</v>
      </c>
      <c r="Z71" s="112">
        <v>0</v>
      </c>
      <c r="AA71" s="112"/>
      <c r="AB71" s="450"/>
      <c r="AC71" s="149">
        <v>1</v>
      </c>
      <c r="AD71" s="150">
        <v>0</v>
      </c>
      <c r="AE71" s="151">
        <v>1</v>
      </c>
      <c r="AF71" s="150">
        <v>0.16666666666666666</v>
      </c>
      <c r="AG71" s="151"/>
      <c r="AH71" s="151"/>
      <c r="AI71" s="151"/>
      <c r="AJ71" s="254"/>
      <c r="AK71" s="3042">
        <f>SUM(M71:R71)</f>
        <v>3</v>
      </c>
      <c r="AL71" s="3043">
        <f t="shared" si="0"/>
        <v>1</v>
      </c>
      <c r="AM71" s="3033">
        <v>3</v>
      </c>
      <c r="AN71" s="3043">
        <f>AM71/AK71</f>
        <v>1</v>
      </c>
      <c r="AO71" s="3033"/>
      <c r="AP71" s="3043">
        <f>AM71/Y71</f>
        <v>0.5</v>
      </c>
      <c r="AQ71" s="3047"/>
      <c r="AR71" s="3047"/>
      <c r="AS71" s="3047"/>
      <c r="AT71" s="3047"/>
      <c r="AU71" s="3047"/>
      <c r="AV71" s="3047"/>
      <c r="AW71" s="3047"/>
      <c r="AX71" s="3047"/>
      <c r="AY71" s="3047"/>
      <c r="AZ71" s="3047"/>
      <c r="BA71" s="3047"/>
      <c r="BB71" s="3047"/>
      <c r="BC71" s="3047"/>
      <c r="BD71" s="3047"/>
      <c r="BE71" s="3047"/>
      <c r="BF71" s="3047"/>
      <c r="BG71" s="3047"/>
      <c r="BH71" s="3047"/>
      <c r="BI71" s="3047"/>
      <c r="BJ71" s="3047"/>
      <c r="BK71" s="3047"/>
      <c r="BL71" s="3047"/>
      <c r="BM71" s="3047"/>
      <c r="BN71" s="3047"/>
      <c r="BO71" s="3047"/>
      <c r="BP71" s="3047"/>
      <c r="BQ71" s="3047"/>
      <c r="BR71" s="3047"/>
      <c r="BS71" s="3047"/>
      <c r="BT71" s="3047"/>
      <c r="BU71" s="3047"/>
      <c r="BV71" s="3047"/>
      <c r="BW71" s="3047"/>
      <c r="BX71" s="3047"/>
      <c r="BY71" s="3047" t="s">
        <v>1827</v>
      </c>
      <c r="BZ71" s="3047"/>
    </row>
    <row r="72" spans="1:78" ht="48" thickBot="1">
      <c r="A72"/>
      <c r="B72"/>
      <c r="C72"/>
      <c r="D72" s="379" t="s">
        <v>1283</v>
      </c>
      <c r="E72" s="298" t="s">
        <v>481</v>
      </c>
      <c r="F72" s="451">
        <v>2</v>
      </c>
      <c r="G72" s="299" t="s">
        <v>1284</v>
      </c>
      <c r="H72" s="294" t="s">
        <v>1285</v>
      </c>
      <c r="I72" s="2066">
        <v>0.1666</v>
      </c>
      <c r="J72" s="299" t="s">
        <v>1286</v>
      </c>
      <c r="K72" s="336">
        <v>42370</v>
      </c>
      <c r="L72" s="336">
        <v>42735</v>
      </c>
      <c r="M72" s="300"/>
      <c r="N72" s="300"/>
      <c r="O72" s="300"/>
      <c r="P72" s="300"/>
      <c r="Q72" s="300"/>
      <c r="R72" s="300">
        <v>1</v>
      </c>
      <c r="S72" s="300"/>
      <c r="T72" s="300"/>
      <c r="U72" s="300"/>
      <c r="V72" s="300"/>
      <c r="W72" s="300"/>
      <c r="X72" s="300">
        <v>1</v>
      </c>
      <c r="Y72" s="452">
        <v>2</v>
      </c>
      <c r="Z72" s="296">
        <v>0</v>
      </c>
      <c r="AA72" s="296"/>
      <c r="AB72" s="384" t="s">
        <v>55</v>
      </c>
      <c r="AC72" s="262">
        <v>0</v>
      </c>
      <c r="AD72" s="263">
        <v>0</v>
      </c>
      <c r="AE72" s="247">
        <v>0</v>
      </c>
      <c r="AF72" s="245">
        <v>0</v>
      </c>
      <c r="AG72" s="247"/>
      <c r="AH72" s="247"/>
      <c r="AI72" s="247"/>
      <c r="AJ72" s="264"/>
      <c r="AK72" s="3042">
        <f>SUM(M72:R72)</f>
        <v>1</v>
      </c>
      <c r="AL72" s="3043">
        <f t="shared" si="0"/>
        <v>1</v>
      </c>
      <c r="AM72" s="3036">
        <v>1</v>
      </c>
      <c r="AN72" s="3043">
        <f>AM72/AK72</f>
        <v>1</v>
      </c>
      <c r="AO72" s="3036"/>
      <c r="AP72" s="3045">
        <f>AM72/Y72</f>
        <v>0.5</v>
      </c>
      <c r="AQ72" s="3047"/>
      <c r="AR72" s="3047"/>
      <c r="AS72" s="3047"/>
      <c r="AT72" s="3047"/>
      <c r="AU72" s="3047"/>
      <c r="AV72" s="3047"/>
      <c r="AW72" s="3047"/>
      <c r="AX72" s="3047"/>
      <c r="AY72" s="3047"/>
      <c r="AZ72" s="3047"/>
      <c r="BA72" s="3047"/>
      <c r="BB72" s="3047"/>
      <c r="BC72" s="3047"/>
      <c r="BD72" s="3047"/>
      <c r="BE72" s="3047"/>
      <c r="BF72" s="3047"/>
      <c r="BG72" s="3047"/>
      <c r="BH72" s="3047"/>
      <c r="BI72" s="3047"/>
      <c r="BJ72" s="3047"/>
      <c r="BK72" s="3047"/>
      <c r="BL72" s="3047"/>
      <c r="BM72" s="3047"/>
      <c r="BN72" s="3047"/>
      <c r="BO72" s="3047"/>
      <c r="BP72" s="3047"/>
      <c r="BQ72" s="3047"/>
      <c r="BR72" s="3047"/>
      <c r="BS72" s="3047"/>
      <c r="BT72" s="3047"/>
      <c r="BU72" s="3047"/>
      <c r="BV72" s="3047"/>
      <c r="BW72" s="3047"/>
      <c r="BX72" s="3047"/>
      <c r="BY72" s="3047" t="s">
        <v>1828</v>
      </c>
      <c r="BZ72" s="3047"/>
    </row>
    <row r="73" spans="1:78" ht="30" customHeight="1" thickBot="1">
      <c r="A73" t="s">
        <v>38</v>
      </c>
      <c r="B73"/>
      <c r="C73"/>
      <c r="D73"/>
      <c r="E73" s="196"/>
      <c r="F73" s="196"/>
      <c r="G73"/>
      <c r="H73"/>
      <c r="I73" s="397">
        <f>SUM(I67:I72)</f>
        <v>0.9995999999999999</v>
      </c>
      <c r="J73" s="397"/>
      <c r="K73" s="195"/>
      <c r="L73" s="195"/>
      <c r="M73" s="195"/>
      <c r="N73" s="195"/>
      <c r="O73" s="195"/>
      <c r="P73" s="195"/>
      <c r="Q73" s="195"/>
      <c r="R73" s="195"/>
      <c r="S73" s="195"/>
      <c r="T73" s="195"/>
      <c r="U73" s="453"/>
      <c r="V73" s="453"/>
      <c r="W73" s="453"/>
      <c r="X73" s="453"/>
      <c r="Y73" s="398"/>
      <c r="Z73" s="454">
        <v>531298179</v>
      </c>
      <c r="AA73" s="454">
        <f>SUM(AA67:AA72)</f>
        <v>421020179</v>
      </c>
      <c r="AB73" s="195"/>
      <c r="AC73" s="261"/>
      <c r="AD73" s="244"/>
      <c r="AE73" s="244"/>
      <c r="AF73" s="244"/>
      <c r="AG73" s="244"/>
      <c r="AH73" s="244"/>
      <c r="AI73" s="244"/>
      <c r="AJ73" s="244"/>
      <c r="AK73" s="2545"/>
      <c r="AL73" s="3272">
        <v>1</v>
      </c>
      <c r="AM73" s="2549"/>
      <c r="AN73" s="2549">
        <f>AVERAGE(AN67:AN72)</f>
        <v>0.8333333333333334</v>
      </c>
      <c r="AO73" s="2545"/>
      <c r="AP73" s="2549">
        <f>AVERAGE(AP67:AP72)</f>
        <v>0.5</v>
      </c>
      <c r="AQ73" s="2525"/>
      <c r="AR73" s="2525"/>
      <c r="AS73" s="2525"/>
      <c r="AT73" s="2525"/>
      <c r="AU73" s="2525"/>
      <c r="AV73" s="2525"/>
      <c r="AW73" s="2525"/>
      <c r="AX73" s="2525"/>
      <c r="AY73" s="2525"/>
      <c r="AZ73" s="2525"/>
      <c r="BA73" s="2525"/>
      <c r="BB73" s="2525"/>
      <c r="BC73" s="2525"/>
      <c r="BD73" s="2525"/>
      <c r="BE73" s="2525"/>
      <c r="BF73" s="2525"/>
      <c r="BG73" s="2525"/>
      <c r="BH73" s="2525"/>
      <c r="BI73" s="2525"/>
      <c r="BJ73" s="2525"/>
      <c r="BK73" s="2525"/>
      <c r="BL73" s="2525"/>
      <c r="BM73" s="2525"/>
      <c r="BN73" s="2525"/>
      <c r="BO73" s="2525"/>
      <c r="BP73" s="2525"/>
      <c r="BQ73" s="2525"/>
      <c r="BR73" s="2525"/>
      <c r="BS73" s="2525"/>
      <c r="BT73" s="2525"/>
      <c r="BU73" s="2525"/>
      <c r="BV73" s="2525"/>
      <c r="BW73" s="2525"/>
      <c r="BX73" s="2525"/>
      <c r="BY73" s="2525"/>
      <c r="BZ73" s="2525"/>
    </row>
    <row r="74" spans="1:78" ht="48" thickBot="1">
      <c r="A74">
        <v>4</v>
      </c>
      <c r="B74" t="s">
        <v>301</v>
      </c>
      <c r="C74" t="s">
        <v>1287</v>
      </c>
      <c r="D74" s="312" t="s">
        <v>1288</v>
      </c>
      <c r="E74" s="313" t="s">
        <v>481</v>
      </c>
      <c r="F74" s="444">
        <v>2</v>
      </c>
      <c r="G74" s="444" t="s">
        <v>1289</v>
      </c>
      <c r="H74" s="357" t="s">
        <v>1242</v>
      </c>
      <c r="I74" s="2066">
        <v>0.0625</v>
      </c>
      <c r="J74" s="314" t="s">
        <v>1290</v>
      </c>
      <c r="K74" s="359">
        <v>42371</v>
      </c>
      <c r="L74" s="359">
        <v>42399</v>
      </c>
      <c r="M74" s="360">
        <v>2</v>
      </c>
      <c r="N74" s="360"/>
      <c r="O74" s="360"/>
      <c r="P74" s="360"/>
      <c r="Q74" s="360"/>
      <c r="R74" s="360"/>
      <c r="S74" s="360"/>
      <c r="T74" s="360"/>
      <c r="U74" s="361"/>
      <c r="V74" s="361"/>
      <c r="W74" s="361"/>
      <c r="X74" s="361"/>
      <c r="Y74" s="455">
        <v>2</v>
      </c>
      <c r="Z74" s="363">
        <v>0</v>
      </c>
      <c r="AA74" s="363"/>
      <c r="AB74" s="364" t="s">
        <v>55</v>
      </c>
      <c r="AC74" s="155">
        <v>2</v>
      </c>
      <c r="AD74" s="156">
        <v>1</v>
      </c>
      <c r="AE74" s="157">
        <v>2</v>
      </c>
      <c r="AF74" s="175">
        <v>1</v>
      </c>
      <c r="AG74" s="157"/>
      <c r="AH74" s="157"/>
      <c r="AI74" s="157"/>
      <c r="AJ74" s="256"/>
      <c r="AK74" s="3042">
        <f>SUM(M74:R74)</f>
        <v>2</v>
      </c>
      <c r="AL74" s="3043">
        <f t="shared" si="0"/>
        <v>1</v>
      </c>
      <c r="AM74" s="3042">
        <v>2</v>
      </c>
      <c r="AN74" s="3043">
        <f>AM74/AK74</f>
        <v>1</v>
      </c>
      <c r="AO74" s="3042"/>
      <c r="AP74" s="3043">
        <f>AM74/Y74</f>
        <v>1</v>
      </c>
      <c r="AQ74" s="3047"/>
      <c r="AR74" s="3047"/>
      <c r="AS74" s="3047"/>
      <c r="AT74" s="3047"/>
      <c r="AU74" s="3047"/>
      <c r="AV74" s="3047"/>
      <c r="AW74" s="3047"/>
      <c r="AX74" s="3047"/>
      <c r="AY74" s="3047"/>
      <c r="AZ74" s="3047"/>
      <c r="BA74" s="3047"/>
      <c r="BB74" s="3047"/>
      <c r="BC74" s="3047"/>
      <c r="BD74" s="3047"/>
      <c r="BE74" s="3047"/>
      <c r="BF74" s="3047"/>
      <c r="BG74" s="3047"/>
      <c r="BH74" s="3047"/>
      <c r="BI74" s="3047"/>
      <c r="BJ74" s="3047"/>
      <c r="BK74" s="3047"/>
      <c r="BL74" s="3047"/>
      <c r="BM74" s="3047"/>
      <c r="BN74" s="3047"/>
      <c r="BO74" s="3047"/>
      <c r="BP74" s="3047"/>
      <c r="BQ74" s="3047"/>
      <c r="BR74" s="3047"/>
      <c r="BS74" s="3047"/>
      <c r="BT74" s="3047"/>
      <c r="BU74" s="3047"/>
      <c r="BV74" s="3047"/>
      <c r="BW74" s="3047"/>
      <c r="BX74" s="3047"/>
      <c r="BY74" s="3047" t="s">
        <v>1822</v>
      </c>
      <c r="BZ74" s="3047"/>
    </row>
    <row r="75" spans="1:78" ht="79.5" thickBot="1">
      <c r="A75"/>
      <c r="B75"/>
      <c r="C75"/>
      <c r="D75" s="322" t="s">
        <v>1291</v>
      </c>
      <c r="E75" s="323" t="s">
        <v>190</v>
      </c>
      <c r="F75" s="456">
        <v>1</v>
      </c>
      <c r="G75" s="431" t="s">
        <v>137</v>
      </c>
      <c r="H75" s="366" t="s">
        <v>1242</v>
      </c>
      <c r="I75" s="2066">
        <v>0.0625</v>
      </c>
      <c r="J75" s="303" t="s">
        <v>1292</v>
      </c>
      <c r="K75" s="331">
        <v>42385</v>
      </c>
      <c r="L75" s="331">
        <v>42735</v>
      </c>
      <c r="M75" s="306"/>
      <c r="N75" s="306"/>
      <c r="O75" s="457">
        <v>0.25</v>
      </c>
      <c r="P75" s="306"/>
      <c r="Q75" s="306"/>
      <c r="R75" s="457">
        <v>0.5</v>
      </c>
      <c r="S75" s="306"/>
      <c r="T75" s="306"/>
      <c r="U75" s="332">
        <v>0.75</v>
      </c>
      <c r="V75" s="332"/>
      <c r="W75" s="332"/>
      <c r="X75" s="332">
        <v>1</v>
      </c>
      <c r="Y75" s="458">
        <v>1</v>
      </c>
      <c r="Z75" s="111">
        <v>0</v>
      </c>
      <c r="AA75" s="111"/>
      <c r="AB75" s="370" t="s">
        <v>55</v>
      </c>
      <c r="AC75" s="158">
        <v>0</v>
      </c>
      <c r="AD75" s="150">
        <v>0</v>
      </c>
      <c r="AE75" s="151">
        <v>0</v>
      </c>
      <c r="AF75" s="173">
        <v>0</v>
      </c>
      <c r="AG75" s="151"/>
      <c r="AH75" s="151"/>
      <c r="AI75" s="151"/>
      <c r="AJ75" s="254"/>
      <c r="AK75" s="3043">
        <v>0.5</v>
      </c>
      <c r="AL75" s="3043">
        <f t="shared" si="0"/>
        <v>1</v>
      </c>
      <c r="AM75" s="3034">
        <v>0.5</v>
      </c>
      <c r="AN75" s="3043">
        <f aca="true" t="shared" si="8" ref="AN75:AN89">AM75/AK75</f>
        <v>1</v>
      </c>
      <c r="AO75" s="3033"/>
      <c r="AP75" s="3043">
        <f>AM75/Y75</f>
        <v>0.5</v>
      </c>
      <c r="AQ75" s="3047"/>
      <c r="AR75" s="3047"/>
      <c r="AS75" s="3047"/>
      <c r="AT75" s="3047"/>
      <c r="AU75" s="3047"/>
      <c r="AV75" s="3047"/>
      <c r="AW75" s="3047"/>
      <c r="AX75" s="3047"/>
      <c r="AY75" s="3047"/>
      <c r="AZ75" s="3047"/>
      <c r="BA75" s="3047"/>
      <c r="BB75" s="3047"/>
      <c r="BC75" s="3047"/>
      <c r="BD75" s="3047"/>
      <c r="BE75" s="3047"/>
      <c r="BF75" s="3047"/>
      <c r="BG75" s="3047"/>
      <c r="BH75" s="3047"/>
      <c r="BI75" s="3047"/>
      <c r="BJ75" s="3047"/>
      <c r="BK75" s="3047"/>
      <c r="BL75" s="3047"/>
      <c r="BM75" s="3047"/>
      <c r="BN75" s="3047"/>
      <c r="BO75" s="3047"/>
      <c r="BP75" s="3047"/>
      <c r="BQ75" s="3047"/>
      <c r="BR75" s="3047"/>
      <c r="BS75" s="3047"/>
      <c r="BT75" s="3047"/>
      <c r="BU75" s="3047"/>
      <c r="BV75" s="3047"/>
      <c r="BW75" s="3047"/>
      <c r="BX75" s="3047"/>
      <c r="BY75" s="3047" t="s">
        <v>1893</v>
      </c>
      <c r="BZ75" s="3047"/>
    </row>
    <row r="76" spans="1:78" ht="111" thickBot="1">
      <c r="A76"/>
      <c r="B76"/>
      <c r="C76"/>
      <c r="D76" s="365" t="s">
        <v>1293</v>
      </c>
      <c r="E76" s="323" t="s">
        <v>37</v>
      </c>
      <c r="F76" s="366">
        <v>1</v>
      </c>
      <c r="G76" s="366" t="s">
        <v>56</v>
      </c>
      <c r="H76" s="366" t="s">
        <v>1242</v>
      </c>
      <c r="I76" s="2066">
        <v>0.0625</v>
      </c>
      <c r="J76" s="366" t="s">
        <v>1294</v>
      </c>
      <c r="K76" s="331">
        <v>42705</v>
      </c>
      <c r="L76" s="331">
        <v>42735</v>
      </c>
      <c r="M76" s="306"/>
      <c r="N76" s="306"/>
      <c r="O76" s="306"/>
      <c r="P76" s="306"/>
      <c r="Q76" s="306"/>
      <c r="R76" s="306"/>
      <c r="S76" s="306"/>
      <c r="T76" s="306"/>
      <c r="U76" s="368"/>
      <c r="V76" s="368"/>
      <c r="W76" s="368"/>
      <c r="X76" s="368">
        <v>1</v>
      </c>
      <c r="Y76" s="459">
        <v>1</v>
      </c>
      <c r="Z76" s="111">
        <v>0</v>
      </c>
      <c r="AA76" s="111"/>
      <c r="AB76" s="370" t="s">
        <v>55</v>
      </c>
      <c r="AC76" s="149">
        <v>0</v>
      </c>
      <c r="AD76" s="150">
        <v>0</v>
      </c>
      <c r="AE76" s="151">
        <v>0</v>
      </c>
      <c r="AF76" s="173">
        <v>0</v>
      </c>
      <c r="AG76" s="151"/>
      <c r="AH76" s="151"/>
      <c r="AI76" s="151"/>
      <c r="AJ76" s="254"/>
      <c r="AK76" s="3042">
        <f>SUM(M76:R76)</f>
        <v>0</v>
      </c>
      <c r="AL76" s="3043">
        <f t="shared" si="0"/>
        <v>0</v>
      </c>
      <c r="AM76" s="3033">
        <v>0</v>
      </c>
      <c r="AN76" s="3043" t="s">
        <v>55</v>
      </c>
      <c r="AO76" s="3033"/>
      <c r="AP76" s="3043">
        <f aca="true" t="shared" si="9" ref="AP76:AP88">AM76/Y76</f>
        <v>0</v>
      </c>
      <c r="AQ76" s="3047"/>
      <c r="AR76" s="3047"/>
      <c r="AS76" s="3047"/>
      <c r="AT76" s="3047"/>
      <c r="AU76" s="3047"/>
      <c r="AV76" s="3047"/>
      <c r="AW76" s="3047"/>
      <c r="AX76" s="3047"/>
      <c r="AY76" s="3047"/>
      <c r="AZ76" s="3047"/>
      <c r="BA76" s="3047"/>
      <c r="BB76" s="3047"/>
      <c r="BC76" s="3047"/>
      <c r="BD76" s="3047"/>
      <c r="BE76" s="3047"/>
      <c r="BF76" s="3047"/>
      <c r="BG76" s="3047"/>
      <c r="BH76" s="3047"/>
      <c r="BI76" s="3047"/>
      <c r="BJ76" s="3047"/>
      <c r="BK76" s="3047"/>
      <c r="BL76" s="3047"/>
      <c r="BM76" s="3047"/>
      <c r="BN76" s="3047"/>
      <c r="BO76" s="3047"/>
      <c r="BP76" s="3047"/>
      <c r="BQ76" s="3047"/>
      <c r="BR76" s="3047"/>
      <c r="BS76" s="3047"/>
      <c r="BT76" s="3047"/>
      <c r="BU76" s="3047"/>
      <c r="BV76" s="3047"/>
      <c r="BW76" s="3047"/>
      <c r="BX76" s="3047"/>
      <c r="BY76" s="3047" t="s">
        <v>1844</v>
      </c>
      <c r="BZ76" s="3047"/>
    </row>
    <row r="77" spans="1:78" ht="63.75" thickBot="1">
      <c r="A77"/>
      <c r="B77"/>
      <c r="C77"/>
      <c r="D77" s="374" t="s">
        <v>1517</v>
      </c>
      <c r="E77" s="402" t="s">
        <v>481</v>
      </c>
      <c r="F77" s="427" t="s">
        <v>68</v>
      </c>
      <c r="G77" s="308" t="s">
        <v>1295</v>
      </c>
      <c r="H77" s="366" t="s">
        <v>1264</v>
      </c>
      <c r="I77" s="2066">
        <v>0.0625</v>
      </c>
      <c r="J77" s="308" t="s">
        <v>1296</v>
      </c>
      <c r="K77" s="331">
        <v>42370</v>
      </c>
      <c r="L77" s="331">
        <v>42735</v>
      </c>
      <c r="M77" s="3573">
        <v>1</v>
      </c>
      <c r="N77"/>
      <c r="O77" s="3573">
        <v>1</v>
      </c>
      <c r="P77"/>
      <c r="Q77" s="3573">
        <v>1</v>
      </c>
      <c r="R77"/>
      <c r="S77" s="3573">
        <v>1</v>
      </c>
      <c r="T77"/>
      <c r="U77" s="3573">
        <v>1</v>
      </c>
      <c r="V77"/>
      <c r="W77" s="3573">
        <v>1</v>
      </c>
      <c r="X77"/>
      <c r="Y77" s="307">
        <v>1</v>
      </c>
      <c r="Z77" s="111">
        <v>0</v>
      </c>
      <c r="AA77" s="111"/>
      <c r="AB77" s="370" t="s">
        <v>55</v>
      </c>
      <c r="AC77" s="149">
        <v>0</v>
      </c>
      <c r="AD77" s="150">
        <v>0</v>
      </c>
      <c r="AE77" s="151"/>
      <c r="AF77" s="151"/>
      <c r="AG77" s="151"/>
      <c r="AH77" s="151"/>
      <c r="AI77" s="151"/>
      <c r="AJ77" s="254"/>
      <c r="AK77" s="3044">
        <v>1</v>
      </c>
      <c r="AL77" s="3043">
        <f t="shared" si="0"/>
        <v>1</v>
      </c>
      <c r="AM77" s="3035">
        <v>1</v>
      </c>
      <c r="AN77" s="3043">
        <f t="shared" si="8"/>
        <v>1</v>
      </c>
      <c r="AO77" s="3033"/>
      <c r="AP77" s="3043">
        <f>3/6</f>
        <v>0.5</v>
      </c>
      <c r="AQ77" s="3047"/>
      <c r="AR77" s="3047"/>
      <c r="AS77" s="3047"/>
      <c r="AT77" s="3047"/>
      <c r="AU77" s="3047"/>
      <c r="AV77" s="3047"/>
      <c r="AW77" s="3047"/>
      <c r="AX77" s="3047"/>
      <c r="AY77" s="3047"/>
      <c r="AZ77" s="3047"/>
      <c r="BA77" s="3047"/>
      <c r="BB77" s="3047"/>
      <c r="BC77" s="3047"/>
      <c r="BD77" s="3047"/>
      <c r="BE77" s="3047"/>
      <c r="BF77" s="3047"/>
      <c r="BG77" s="3047"/>
      <c r="BH77" s="3047"/>
      <c r="BI77" s="3047"/>
      <c r="BJ77" s="3047"/>
      <c r="BK77" s="3047"/>
      <c r="BL77" s="3047"/>
      <c r="BM77" s="3047"/>
      <c r="BN77" s="3047"/>
      <c r="BO77" s="3047"/>
      <c r="BP77" s="3047"/>
      <c r="BQ77" s="3047"/>
      <c r="BR77" s="3047"/>
      <c r="BS77" s="3047"/>
      <c r="BT77" s="3047"/>
      <c r="BU77" s="3047"/>
      <c r="BV77" s="3047"/>
      <c r="BW77" s="3047"/>
      <c r="BX77" s="3047"/>
      <c r="BY77" s="3047" t="s">
        <v>1835</v>
      </c>
      <c r="BZ77" s="3047"/>
    </row>
    <row r="78" spans="1:78" ht="66" customHeight="1" thickBot="1">
      <c r="A78"/>
      <c r="B78"/>
      <c r="C78"/>
      <c r="D78" s="460" t="s">
        <v>1341</v>
      </c>
      <c r="E78" s="335" t="s">
        <v>190</v>
      </c>
      <c r="F78" s="291">
        <v>1</v>
      </c>
      <c r="G78" s="406" t="s">
        <v>1342</v>
      </c>
      <c r="H78" s="406" t="s">
        <v>1242</v>
      </c>
      <c r="I78" s="2066">
        <v>0.0625</v>
      </c>
      <c r="J78" s="406" t="s">
        <v>1297</v>
      </c>
      <c r="K78" s="336">
        <v>42370</v>
      </c>
      <c r="L78" s="336">
        <v>42735</v>
      </c>
      <c r="M78">
        <v>1</v>
      </c>
      <c r="N78"/>
      <c r="O78">
        <v>1</v>
      </c>
      <c r="P78"/>
      <c r="Q78">
        <v>1</v>
      </c>
      <c r="R78"/>
      <c r="S78">
        <v>1</v>
      </c>
      <c r="T78"/>
      <c r="U78">
        <v>1</v>
      </c>
      <c r="V78"/>
      <c r="W78">
        <v>1</v>
      </c>
      <c r="X78"/>
      <c r="Y78" s="383">
        <v>1</v>
      </c>
      <c r="Z78" s="296">
        <v>0</v>
      </c>
      <c r="AA78" s="296"/>
      <c r="AB78" s="384" t="s">
        <v>55</v>
      </c>
      <c r="AC78" s="158">
        <v>1</v>
      </c>
      <c r="AD78" s="150">
        <v>1</v>
      </c>
      <c r="AE78" s="173">
        <v>1</v>
      </c>
      <c r="AF78" s="173">
        <v>1</v>
      </c>
      <c r="AG78" s="154"/>
      <c r="AH78" s="154"/>
      <c r="AI78" s="154"/>
      <c r="AJ78" s="260"/>
      <c r="AK78" s="3043">
        <v>1</v>
      </c>
      <c r="AL78" s="3043">
        <f t="shared" si="0"/>
        <v>1</v>
      </c>
      <c r="AM78" s="3034">
        <v>1</v>
      </c>
      <c r="AN78" s="3043">
        <f t="shared" si="8"/>
        <v>1</v>
      </c>
      <c r="AO78" s="3033"/>
      <c r="AP78" s="3043">
        <f>3/6</f>
        <v>0.5</v>
      </c>
      <c r="AQ78" s="3047"/>
      <c r="AR78" s="3047"/>
      <c r="AS78" s="3047"/>
      <c r="AT78" s="3047"/>
      <c r="AU78" s="3047"/>
      <c r="AV78" s="3047"/>
      <c r="AW78" s="3047"/>
      <c r="AX78" s="3047"/>
      <c r="AY78" s="3047"/>
      <c r="AZ78" s="3047"/>
      <c r="BA78" s="3047"/>
      <c r="BB78" s="3047"/>
      <c r="BC78" s="3047"/>
      <c r="BD78" s="3047"/>
      <c r="BE78" s="3047"/>
      <c r="BF78" s="3047"/>
      <c r="BG78" s="3047"/>
      <c r="BH78" s="3047"/>
      <c r="BI78" s="3047"/>
      <c r="BJ78" s="3047"/>
      <c r="BK78" s="3047"/>
      <c r="BL78" s="3047"/>
      <c r="BM78" s="3047"/>
      <c r="BN78" s="3047"/>
      <c r="BO78" s="3047"/>
      <c r="BP78" s="3047"/>
      <c r="BQ78" s="3047"/>
      <c r="BR78" s="3047"/>
      <c r="BS78" s="3047"/>
      <c r="BT78" s="3047"/>
      <c r="BU78" s="3047"/>
      <c r="BV78" s="3047"/>
      <c r="BW78" s="3047"/>
      <c r="BX78" s="3047"/>
      <c r="BY78" s="3047" t="s">
        <v>1894</v>
      </c>
      <c r="BZ78" s="3047"/>
    </row>
    <row r="79" spans="1:78" ht="63.75" thickBot="1">
      <c r="A79"/>
      <c r="B79"/>
      <c r="C79" t="s">
        <v>302</v>
      </c>
      <c r="D79" s="312" t="s">
        <v>1298</v>
      </c>
      <c r="E79" s="313" t="s">
        <v>37</v>
      </c>
      <c r="F79" s="444">
        <v>1</v>
      </c>
      <c r="G79" s="357" t="s">
        <v>56</v>
      </c>
      <c r="H79" s="314" t="s">
        <v>1299</v>
      </c>
      <c r="I79" s="2066">
        <v>0.0625</v>
      </c>
      <c r="J79" s="314" t="s">
        <v>136</v>
      </c>
      <c r="K79" s="462">
        <v>42371</v>
      </c>
      <c r="L79" s="462">
        <v>42460</v>
      </c>
      <c r="M79" s="360"/>
      <c r="N79" s="360"/>
      <c r="O79" s="360">
        <v>1</v>
      </c>
      <c r="P79" s="360"/>
      <c r="Q79" s="360"/>
      <c r="R79" s="360"/>
      <c r="S79" s="360"/>
      <c r="T79" s="360"/>
      <c r="U79" s="463"/>
      <c r="V79" s="463"/>
      <c r="W79" s="463"/>
      <c r="X79" s="463"/>
      <c r="Y79" s="455">
        <v>1</v>
      </c>
      <c r="Z79" s="363">
        <v>0</v>
      </c>
      <c r="AA79" s="363"/>
      <c r="AB79" s="364" t="s">
        <v>55</v>
      </c>
      <c r="AC79" s="155">
        <v>0</v>
      </c>
      <c r="AD79" s="156">
        <v>1</v>
      </c>
      <c r="AE79" s="157">
        <v>0</v>
      </c>
      <c r="AF79" s="157"/>
      <c r="AG79" s="157"/>
      <c r="AH79" s="157"/>
      <c r="AI79" s="157"/>
      <c r="AJ79" s="256"/>
      <c r="AK79" s="3042">
        <f>SUM(M79:R79)</f>
        <v>1</v>
      </c>
      <c r="AL79" s="3043">
        <f t="shared" si="0"/>
        <v>1</v>
      </c>
      <c r="AM79" s="3033">
        <v>1</v>
      </c>
      <c r="AN79" s="3043">
        <f t="shared" si="8"/>
        <v>1</v>
      </c>
      <c r="AO79" s="3033"/>
      <c r="AP79" s="3043">
        <f t="shared" si="9"/>
        <v>1</v>
      </c>
      <c r="AQ79" s="3047"/>
      <c r="AR79" s="3047"/>
      <c r="AS79" s="3047"/>
      <c r="AT79" s="3047"/>
      <c r="AU79" s="3047"/>
      <c r="AV79" s="3047"/>
      <c r="AW79" s="3047"/>
      <c r="AX79" s="3047"/>
      <c r="AY79" s="3047"/>
      <c r="AZ79" s="3047"/>
      <c r="BA79" s="3047"/>
      <c r="BB79" s="3047"/>
      <c r="BC79" s="3047"/>
      <c r="BD79" s="3047"/>
      <c r="BE79" s="3047"/>
      <c r="BF79" s="3047"/>
      <c r="BG79" s="3047"/>
      <c r="BH79" s="3047"/>
      <c r="BI79" s="3047"/>
      <c r="BJ79" s="3047"/>
      <c r="BK79" s="3047"/>
      <c r="BL79" s="3047"/>
      <c r="BM79" s="3047"/>
      <c r="BN79" s="3047"/>
      <c r="BO79" s="3047"/>
      <c r="BP79" s="3047"/>
      <c r="BQ79" s="3047"/>
      <c r="BR79" s="3047"/>
      <c r="BS79" s="3047"/>
      <c r="BT79" s="3047"/>
      <c r="BU79" s="3047"/>
      <c r="BV79" s="3047"/>
      <c r="BW79" s="3047"/>
      <c r="BX79" s="3047"/>
      <c r="BY79" s="3047" t="s">
        <v>1822</v>
      </c>
      <c r="BZ79" s="3047"/>
    </row>
    <row r="80" spans="1:78" ht="79.5" thickBot="1">
      <c r="A80"/>
      <c r="B80"/>
      <c r="C80"/>
      <c r="D80" s="322" t="s">
        <v>1343</v>
      </c>
      <c r="E80" s="323" t="s">
        <v>190</v>
      </c>
      <c r="F80" s="456">
        <v>1</v>
      </c>
      <c r="G80" s="431" t="s">
        <v>137</v>
      </c>
      <c r="H80" s="303" t="s">
        <v>1259</v>
      </c>
      <c r="I80" s="2066">
        <v>0.0625</v>
      </c>
      <c r="J80" s="303" t="s">
        <v>1300</v>
      </c>
      <c r="K80" s="464">
        <v>42036</v>
      </c>
      <c r="L80" s="464">
        <v>42369</v>
      </c>
      <c r="M80" s="465">
        <v>1</v>
      </c>
      <c r="N80" s="465"/>
      <c r="O80" s="465"/>
      <c r="P80" s="465"/>
      <c r="Q80" s="465">
        <v>1</v>
      </c>
      <c r="R80" s="465"/>
      <c r="S80" s="465"/>
      <c r="T80" s="465"/>
      <c r="U80" s="465">
        <v>1</v>
      </c>
      <c r="V80" s="324"/>
      <c r="W80" s="324"/>
      <c r="X80" s="324"/>
      <c r="Y80" s="466">
        <v>1</v>
      </c>
      <c r="Z80" s="111">
        <v>0</v>
      </c>
      <c r="AA80" s="111"/>
      <c r="AB80" s="370" t="s">
        <v>55</v>
      </c>
      <c r="AC80" s="158">
        <v>1</v>
      </c>
      <c r="AD80" s="150">
        <v>1</v>
      </c>
      <c r="AE80" s="173">
        <v>1</v>
      </c>
      <c r="AF80" s="173">
        <v>1</v>
      </c>
      <c r="AG80" s="151"/>
      <c r="AH80" s="151"/>
      <c r="AI80" s="151"/>
      <c r="AJ80" s="254"/>
      <c r="AK80" s="3044">
        <v>1</v>
      </c>
      <c r="AL80" s="3043">
        <f t="shared" si="0"/>
        <v>1</v>
      </c>
      <c r="AM80" s="3034">
        <v>1</v>
      </c>
      <c r="AN80" s="3043">
        <f t="shared" si="8"/>
        <v>1</v>
      </c>
      <c r="AO80" s="3033"/>
      <c r="AP80" s="3043">
        <f>2/3</f>
        <v>0.6666666666666666</v>
      </c>
      <c r="AQ80" s="3047"/>
      <c r="AR80" s="3047"/>
      <c r="AS80" s="3047"/>
      <c r="AT80" s="3047"/>
      <c r="AU80" s="3047"/>
      <c r="AV80" s="3047"/>
      <c r="AW80" s="3047"/>
      <c r="AX80" s="3047"/>
      <c r="AY80" s="3047"/>
      <c r="AZ80" s="3047"/>
      <c r="BA80" s="3047"/>
      <c r="BB80" s="3047"/>
      <c r="BC80" s="3047"/>
      <c r="BD80" s="3047"/>
      <c r="BE80" s="3047"/>
      <c r="BF80" s="3047"/>
      <c r="BG80" s="3047"/>
      <c r="BH80" s="3047"/>
      <c r="BI80" s="3047"/>
      <c r="BJ80" s="3047"/>
      <c r="BK80" s="3047"/>
      <c r="BL80" s="3047"/>
      <c r="BM80" s="3047"/>
      <c r="BN80" s="3047"/>
      <c r="BO80" s="3047"/>
      <c r="BP80" s="3047"/>
      <c r="BQ80" s="3047"/>
      <c r="BR80" s="3047"/>
      <c r="BS80" s="3047"/>
      <c r="BT80" s="3047"/>
      <c r="BU80" s="3047"/>
      <c r="BV80" s="3047"/>
      <c r="BW80" s="3047"/>
      <c r="BX80" s="3047"/>
      <c r="BY80" s="3047" t="s">
        <v>1898</v>
      </c>
      <c r="BZ80" s="3047"/>
    </row>
    <row r="81" spans="1:78" ht="48" thickBot="1">
      <c r="A81"/>
      <c r="B81"/>
      <c r="C81"/>
      <c r="D81" s="435" t="s">
        <v>1301</v>
      </c>
      <c r="E81" s="335" t="s">
        <v>65</v>
      </c>
      <c r="F81" s="436">
        <v>1</v>
      </c>
      <c r="G81" s="294" t="s">
        <v>1302</v>
      </c>
      <c r="H81" s="467" t="s">
        <v>1259</v>
      </c>
      <c r="I81" s="2066">
        <v>0.0625</v>
      </c>
      <c r="J81" s="294" t="s">
        <v>1303</v>
      </c>
      <c r="K81" s="336">
        <v>42370</v>
      </c>
      <c r="L81" s="336">
        <v>42399</v>
      </c>
      <c r="M81" s="300">
        <v>1</v>
      </c>
      <c r="N81" s="300"/>
      <c r="O81" s="300"/>
      <c r="P81" s="300"/>
      <c r="Q81" s="300"/>
      <c r="R81" s="300"/>
      <c r="S81" s="300"/>
      <c r="T81" s="300"/>
      <c r="U81" s="300"/>
      <c r="V81" s="300"/>
      <c r="W81" s="300"/>
      <c r="X81" s="300"/>
      <c r="Y81" s="436">
        <v>1</v>
      </c>
      <c r="Z81" s="296">
        <v>0</v>
      </c>
      <c r="AA81" s="296"/>
      <c r="AB81" s="384"/>
      <c r="AC81" s="152">
        <v>1</v>
      </c>
      <c r="AD81" s="153">
        <v>1</v>
      </c>
      <c r="AE81" s="154">
        <v>1</v>
      </c>
      <c r="AF81" s="174">
        <v>1</v>
      </c>
      <c r="AG81" s="154"/>
      <c r="AH81" s="154"/>
      <c r="AI81" s="154"/>
      <c r="AJ81" s="260"/>
      <c r="AK81" s="3042">
        <f>SUM(M81:R81)</f>
        <v>1</v>
      </c>
      <c r="AL81" s="3043">
        <f t="shared" si="0"/>
        <v>1</v>
      </c>
      <c r="AM81" s="3033">
        <v>1</v>
      </c>
      <c r="AN81" s="3043">
        <f t="shared" si="8"/>
        <v>1</v>
      </c>
      <c r="AO81" s="3033"/>
      <c r="AP81" s="3043">
        <f t="shared" si="9"/>
        <v>1</v>
      </c>
      <c r="AQ81" s="3047"/>
      <c r="AR81" s="3047"/>
      <c r="AS81" s="3047"/>
      <c r="AT81" s="3047"/>
      <c r="AU81" s="3047"/>
      <c r="AV81" s="3047"/>
      <c r="AW81" s="3047"/>
      <c r="AX81" s="3047"/>
      <c r="AY81" s="3047"/>
      <c r="AZ81" s="3047"/>
      <c r="BA81" s="3047"/>
      <c r="BB81" s="3047"/>
      <c r="BC81" s="3047"/>
      <c r="BD81" s="3047"/>
      <c r="BE81" s="3047"/>
      <c r="BF81" s="3047"/>
      <c r="BG81" s="3047"/>
      <c r="BH81" s="3047"/>
      <c r="BI81" s="3047"/>
      <c r="BJ81" s="3047"/>
      <c r="BK81" s="3047"/>
      <c r="BL81" s="3047"/>
      <c r="BM81" s="3047"/>
      <c r="BN81" s="3047"/>
      <c r="BO81" s="3047"/>
      <c r="BP81" s="3047"/>
      <c r="BQ81" s="3047"/>
      <c r="BR81" s="3047"/>
      <c r="BS81" s="3047"/>
      <c r="BT81" s="3047"/>
      <c r="BU81" s="3047"/>
      <c r="BV81" s="3047"/>
      <c r="BW81" s="3047"/>
      <c r="BX81" s="3047"/>
      <c r="BY81" s="3047" t="s">
        <v>1822</v>
      </c>
      <c r="BZ81" s="3047"/>
    </row>
    <row r="82" spans="1:78" ht="79.5" thickBot="1">
      <c r="A82"/>
      <c r="B82"/>
      <c r="C82" t="s">
        <v>1304</v>
      </c>
      <c r="D82" s="392" t="s">
        <v>1305</v>
      </c>
      <c r="E82" s="313" t="s">
        <v>58</v>
      </c>
      <c r="F82" s="357">
        <v>2</v>
      </c>
      <c r="G82" s="357" t="s">
        <v>1306</v>
      </c>
      <c r="H82" s="314" t="s">
        <v>1277</v>
      </c>
      <c r="I82" s="2066">
        <v>0.0625</v>
      </c>
      <c r="J82" s="387" t="s">
        <v>1307</v>
      </c>
      <c r="K82" s="393">
        <v>42370</v>
      </c>
      <c r="L82" s="393">
        <v>42735</v>
      </c>
      <c r="M82" s="394"/>
      <c r="N82" s="394"/>
      <c r="O82" s="394"/>
      <c r="P82" s="394"/>
      <c r="Q82" s="394"/>
      <c r="R82" s="394"/>
      <c r="S82" s="394"/>
      <c r="T82" s="394">
        <v>1</v>
      </c>
      <c r="U82" s="394"/>
      <c r="V82" s="394"/>
      <c r="W82" s="394"/>
      <c r="X82" s="394">
        <v>1</v>
      </c>
      <c r="Y82" s="455">
        <v>2</v>
      </c>
      <c r="Z82" s="363">
        <v>0</v>
      </c>
      <c r="AA82" s="363"/>
      <c r="AB82" s="364" t="s">
        <v>55</v>
      </c>
      <c r="AC82" s="155">
        <v>0</v>
      </c>
      <c r="AD82" s="156">
        <v>0</v>
      </c>
      <c r="AE82" s="157">
        <v>0</v>
      </c>
      <c r="AF82" s="175">
        <v>0</v>
      </c>
      <c r="AG82" s="157"/>
      <c r="AH82" s="157"/>
      <c r="AI82" s="157"/>
      <c r="AJ82" s="256"/>
      <c r="AK82" s="3042">
        <f aca="true" t="shared" si="10" ref="AK82:AK88">SUM(M82:R82)</f>
        <v>0</v>
      </c>
      <c r="AL82" s="3043">
        <f t="shared" si="0"/>
        <v>0</v>
      </c>
      <c r="AM82" s="3033">
        <v>0</v>
      </c>
      <c r="AN82" s="3043" t="s">
        <v>55</v>
      </c>
      <c r="AO82" s="3033"/>
      <c r="AP82" s="3043">
        <f t="shared" si="9"/>
        <v>0</v>
      </c>
      <c r="AQ82" s="3047"/>
      <c r="AR82" s="3047"/>
      <c r="AS82" s="3047"/>
      <c r="AT82" s="3047"/>
      <c r="AU82" s="3047"/>
      <c r="AV82" s="3047"/>
      <c r="AW82" s="3047"/>
      <c r="AX82" s="3047"/>
      <c r="AY82" s="3047"/>
      <c r="AZ82" s="3047"/>
      <c r="BA82" s="3047"/>
      <c r="BB82" s="3047"/>
      <c r="BC82" s="3047"/>
      <c r="BD82" s="3047"/>
      <c r="BE82" s="3047"/>
      <c r="BF82" s="3047"/>
      <c r="BG82" s="3047"/>
      <c r="BH82" s="3047"/>
      <c r="BI82" s="3047"/>
      <c r="BJ82" s="3047"/>
      <c r="BK82" s="3047"/>
      <c r="BL82" s="3047"/>
      <c r="BM82" s="3047"/>
      <c r="BN82" s="3047"/>
      <c r="BO82" s="3047"/>
      <c r="BP82" s="3047"/>
      <c r="BQ82" s="3047"/>
      <c r="BR82" s="3047"/>
      <c r="BS82" s="3047"/>
      <c r="BT82" s="3047"/>
      <c r="BU82" s="3047"/>
      <c r="BV82" s="3047"/>
      <c r="BW82" s="3047"/>
      <c r="BX82" s="3047"/>
      <c r="BY82" s="3047" t="s">
        <v>1844</v>
      </c>
      <c r="BZ82" s="3047"/>
    </row>
    <row r="83" spans="1:78" ht="48" thickBot="1">
      <c r="A83"/>
      <c r="B83"/>
      <c r="C83"/>
      <c r="D83" s="330" t="s">
        <v>1354</v>
      </c>
      <c r="E83" s="323" t="s">
        <v>917</v>
      </c>
      <c r="F83" s="468">
        <v>2</v>
      </c>
      <c r="G83" s="366" t="s">
        <v>1355</v>
      </c>
      <c r="H83" s="303" t="s">
        <v>1512</v>
      </c>
      <c r="I83" s="2066">
        <v>0.0625</v>
      </c>
      <c r="J83" s="303" t="s">
        <v>1361</v>
      </c>
      <c r="K83" s="464">
        <v>42370</v>
      </c>
      <c r="L83" s="464">
        <v>42735</v>
      </c>
      <c r="M83" s="306"/>
      <c r="N83" s="306"/>
      <c r="O83" s="457"/>
      <c r="P83" s="306"/>
      <c r="Q83" s="306"/>
      <c r="R83" s="469">
        <v>1</v>
      </c>
      <c r="S83" s="306"/>
      <c r="T83" s="465"/>
      <c r="U83" s="372"/>
      <c r="V83" s="332"/>
      <c r="W83" s="372">
        <v>1</v>
      </c>
      <c r="X83" s="332"/>
      <c r="Y83" s="459">
        <v>2</v>
      </c>
      <c r="Z83" s="111">
        <v>0</v>
      </c>
      <c r="AA83" s="111"/>
      <c r="AB83" s="370" t="s">
        <v>55</v>
      </c>
      <c r="AC83" s="149">
        <v>0</v>
      </c>
      <c r="AD83" s="150">
        <v>0</v>
      </c>
      <c r="AE83" s="151">
        <v>0</v>
      </c>
      <c r="AF83" s="173">
        <v>0</v>
      </c>
      <c r="AG83" s="151"/>
      <c r="AH83" s="151"/>
      <c r="AI83" s="151"/>
      <c r="AJ83" s="254"/>
      <c r="AK83" s="3042">
        <f t="shared" si="10"/>
        <v>1</v>
      </c>
      <c r="AL83" s="3043">
        <f t="shared" si="0"/>
        <v>1</v>
      </c>
      <c r="AM83" s="3033">
        <v>1</v>
      </c>
      <c r="AN83" s="3043">
        <f t="shared" si="8"/>
        <v>1</v>
      </c>
      <c r="AO83" s="3033"/>
      <c r="AP83" s="3043">
        <f t="shared" si="9"/>
        <v>0.5</v>
      </c>
      <c r="AQ83" s="3047"/>
      <c r="AR83" s="3047"/>
      <c r="AS83" s="3047"/>
      <c r="AT83" s="3047"/>
      <c r="AU83" s="3047"/>
      <c r="AV83" s="3047"/>
      <c r="AW83" s="3047"/>
      <c r="AX83" s="3047"/>
      <c r="AY83" s="3047"/>
      <c r="AZ83" s="3047"/>
      <c r="BA83" s="3047"/>
      <c r="BB83" s="3047"/>
      <c r="BC83" s="3047"/>
      <c r="BD83" s="3047"/>
      <c r="BE83" s="3047"/>
      <c r="BF83" s="3047"/>
      <c r="BG83" s="3047"/>
      <c r="BH83" s="3047"/>
      <c r="BI83" s="3047"/>
      <c r="BJ83" s="3047"/>
      <c r="BK83" s="3047"/>
      <c r="BL83" s="3047"/>
      <c r="BM83" s="3047"/>
      <c r="BN83" s="3047"/>
      <c r="BO83" s="3047"/>
      <c r="BP83" s="3047"/>
      <c r="BQ83" s="3047"/>
      <c r="BR83" s="3047"/>
      <c r="BS83" s="3047"/>
      <c r="BT83" s="3047"/>
      <c r="BU83" s="3047"/>
      <c r="BV83" s="3047"/>
      <c r="BW83" s="3047"/>
      <c r="BX83" s="3047"/>
      <c r="BY83" s="3047" t="s">
        <v>1850</v>
      </c>
      <c r="BZ83" s="3047"/>
    </row>
    <row r="84" spans="1:78" ht="79.5" thickBot="1">
      <c r="A84"/>
      <c r="B84"/>
      <c r="C84"/>
      <c r="D84" s="322" t="s">
        <v>1308</v>
      </c>
      <c r="E84" s="323" t="s">
        <v>481</v>
      </c>
      <c r="F84" s="470">
        <v>4</v>
      </c>
      <c r="G84" s="303" t="s">
        <v>1357</v>
      </c>
      <c r="H84" s="303" t="s">
        <v>1277</v>
      </c>
      <c r="I84" s="2066">
        <v>0.0625</v>
      </c>
      <c r="J84" s="303" t="s">
        <v>1356</v>
      </c>
      <c r="K84" s="464">
        <v>42370</v>
      </c>
      <c r="L84" s="464">
        <v>42735</v>
      </c>
      <c r="M84" s="471"/>
      <c r="N84" s="471"/>
      <c r="O84" s="471">
        <v>1</v>
      </c>
      <c r="P84" s="471"/>
      <c r="Q84" s="471"/>
      <c r="R84" s="471">
        <v>1</v>
      </c>
      <c r="S84" s="471"/>
      <c r="T84" s="471"/>
      <c r="U84" s="471">
        <v>1</v>
      </c>
      <c r="V84" s="471"/>
      <c r="W84" s="471"/>
      <c r="X84" s="306">
        <v>1</v>
      </c>
      <c r="Y84" s="110">
        <v>4</v>
      </c>
      <c r="Z84" s="111">
        <v>0</v>
      </c>
      <c r="AA84" s="111"/>
      <c r="AB84" s="472"/>
      <c r="AC84" s="149">
        <v>0</v>
      </c>
      <c r="AD84" s="150">
        <v>0</v>
      </c>
      <c r="AE84" s="151">
        <v>0</v>
      </c>
      <c r="AF84" s="173">
        <v>0</v>
      </c>
      <c r="AG84" s="151"/>
      <c r="AH84" s="151"/>
      <c r="AI84" s="151"/>
      <c r="AJ84" s="254"/>
      <c r="AK84" s="3042">
        <f t="shared" si="10"/>
        <v>2</v>
      </c>
      <c r="AL84" s="3043">
        <f t="shared" si="0"/>
        <v>1</v>
      </c>
      <c r="AM84" s="3033">
        <v>2</v>
      </c>
      <c r="AN84" s="3043">
        <f t="shared" si="8"/>
        <v>1</v>
      </c>
      <c r="AO84" s="3033"/>
      <c r="AP84" s="3043">
        <f t="shared" si="9"/>
        <v>0.5</v>
      </c>
      <c r="AQ84" s="3047"/>
      <c r="AR84" s="3047"/>
      <c r="AS84" s="3047"/>
      <c r="AT84" s="3047"/>
      <c r="AU84" s="3047"/>
      <c r="AV84" s="3047"/>
      <c r="AW84" s="3047"/>
      <c r="AX84" s="3047"/>
      <c r="AY84" s="3047"/>
      <c r="AZ84" s="3047"/>
      <c r="BA84" s="3047"/>
      <c r="BB84" s="3047"/>
      <c r="BC84" s="3047"/>
      <c r="BD84" s="3047"/>
      <c r="BE84" s="3047"/>
      <c r="BF84" s="3047"/>
      <c r="BG84" s="3047"/>
      <c r="BH84" s="3047"/>
      <c r="BI84" s="3047"/>
      <c r="BJ84" s="3047"/>
      <c r="BK84" s="3047"/>
      <c r="BL84" s="3047"/>
      <c r="BM84" s="3047"/>
      <c r="BN84" s="3047"/>
      <c r="BO84" s="3047"/>
      <c r="BP84" s="3047"/>
      <c r="BQ84" s="3047"/>
      <c r="BR84" s="3047"/>
      <c r="BS84" s="3047"/>
      <c r="BT84" s="3047"/>
      <c r="BU84" s="3047"/>
      <c r="BV84" s="3047"/>
      <c r="BW84" s="3047"/>
      <c r="BX84" s="3047"/>
      <c r="BY84" s="3047" t="s">
        <v>1851</v>
      </c>
      <c r="BZ84" s="3047"/>
    </row>
    <row r="85" spans="1:78" ht="79.5" thickBot="1">
      <c r="A85"/>
      <c r="B85"/>
      <c r="C85"/>
      <c r="D85" s="322" t="s">
        <v>1309</v>
      </c>
      <c r="E85" s="323" t="s">
        <v>481</v>
      </c>
      <c r="F85" s="470">
        <v>4</v>
      </c>
      <c r="G85" s="303" t="s">
        <v>1358</v>
      </c>
      <c r="H85" s="303" t="s">
        <v>1277</v>
      </c>
      <c r="I85" s="2066">
        <v>0.0625</v>
      </c>
      <c r="J85" s="303" t="s">
        <v>1356</v>
      </c>
      <c r="K85" s="464">
        <v>42370</v>
      </c>
      <c r="L85" s="464">
        <v>42735</v>
      </c>
      <c r="M85" s="306"/>
      <c r="N85" s="306"/>
      <c r="O85" s="306">
        <v>1</v>
      </c>
      <c r="P85" s="306"/>
      <c r="Q85" s="306"/>
      <c r="R85" s="306">
        <v>1</v>
      </c>
      <c r="S85" s="306"/>
      <c r="T85" s="306"/>
      <c r="U85" s="306">
        <v>1</v>
      </c>
      <c r="V85" s="471"/>
      <c r="W85" s="471"/>
      <c r="X85" s="306">
        <v>1</v>
      </c>
      <c r="Y85" s="110">
        <v>4</v>
      </c>
      <c r="Z85" s="111">
        <v>0</v>
      </c>
      <c r="AA85" s="111"/>
      <c r="AB85" s="370"/>
      <c r="AC85" s="149">
        <v>0</v>
      </c>
      <c r="AD85" s="150">
        <v>0</v>
      </c>
      <c r="AE85" s="151">
        <v>0</v>
      </c>
      <c r="AF85" s="173">
        <v>0</v>
      </c>
      <c r="AG85" s="151"/>
      <c r="AH85" s="151"/>
      <c r="AI85" s="151"/>
      <c r="AJ85" s="254"/>
      <c r="AK85" s="3042">
        <f t="shared" si="10"/>
        <v>2</v>
      </c>
      <c r="AL85" s="3043">
        <f t="shared" si="0"/>
        <v>1</v>
      </c>
      <c r="AM85" s="3033">
        <v>2</v>
      </c>
      <c r="AN85" s="3043">
        <f t="shared" si="8"/>
        <v>1</v>
      </c>
      <c r="AO85" s="3033"/>
      <c r="AP85" s="3043">
        <f t="shared" si="9"/>
        <v>0.5</v>
      </c>
      <c r="AQ85" s="3047"/>
      <c r="AR85" s="3047"/>
      <c r="AS85" s="3047"/>
      <c r="AT85" s="3047"/>
      <c r="AU85" s="3047"/>
      <c r="AV85" s="3047"/>
      <c r="AW85" s="3047"/>
      <c r="AX85" s="3047"/>
      <c r="AY85" s="3047"/>
      <c r="AZ85" s="3047"/>
      <c r="BA85" s="3047"/>
      <c r="BB85" s="3047"/>
      <c r="BC85" s="3047"/>
      <c r="BD85" s="3047"/>
      <c r="BE85" s="3047"/>
      <c r="BF85" s="3047"/>
      <c r="BG85" s="3047"/>
      <c r="BH85" s="3047"/>
      <c r="BI85" s="3047"/>
      <c r="BJ85" s="3047"/>
      <c r="BK85" s="3047"/>
      <c r="BL85" s="3047"/>
      <c r="BM85" s="3047"/>
      <c r="BN85" s="3047"/>
      <c r="BO85" s="3047"/>
      <c r="BP85" s="3047"/>
      <c r="BQ85" s="3047"/>
      <c r="BR85" s="3047"/>
      <c r="BS85" s="3047"/>
      <c r="BT85" s="3047"/>
      <c r="BU85" s="3047"/>
      <c r="BV85" s="3047"/>
      <c r="BW85" s="3047"/>
      <c r="BX85" s="3047"/>
      <c r="BY85" s="3047" t="s">
        <v>1851</v>
      </c>
      <c r="BZ85" s="3047"/>
    </row>
    <row r="86" spans="1:78" ht="79.5" thickBot="1">
      <c r="A86"/>
      <c r="B86"/>
      <c r="C86"/>
      <c r="D86" s="322" t="s">
        <v>1310</v>
      </c>
      <c r="E86" s="323" t="s">
        <v>481</v>
      </c>
      <c r="F86" s="470">
        <v>4</v>
      </c>
      <c r="G86" s="303" t="s">
        <v>1359</v>
      </c>
      <c r="H86" s="303" t="s">
        <v>1277</v>
      </c>
      <c r="I86" s="2066">
        <v>0.0625</v>
      </c>
      <c r="J86" s="303" t="s">
        <v>1356</v>
      </c>
      <c r="K86" s="464">
        <v>42370</v>
      </c>
      <c r="L86" s="464">
        <v>42735</v>
      </c>
      <c r="M86" s="306"/>
      <c r="N86" s="306"/>
      <c r="O86" s="306">
        <v>1</v>
      </c>
      <c r="P86" s="306"/>
      <c r="Q86" s="306"/>
      <c r="R86" s="306">
        <v>1</v>
      </c>
      <c r="S86" s="306"/>
      <c r="T86" s="306"/>
      <c r="U86" s="306">
        <v>1</v>
      </c>
      <c r="V86" s="471"/>
      <c r="W86" s="471"/>
      <c r="X86" s="306">
        <v>1</v>
      </c>
      <c r="Y86" s="110">
        <v>4</v>
      </c>
      <c r="Z86" s="111">
        <v>0</v>
      </c>
      <c r="AA86" s="111"/>
      <c r="AB86" s="370"/>
      <c r="AC86" s="149">
        <v>0</v>
      </c>
      <c r="AD86" s="150">
        <v>0</v>
      </c>
      <c r="AE86" s="151">
        <v>0</v>
      </c>
      <c r="AF86" s="173">
        <v>0</v>
      </c>
      <c r="AG86" s="151"/>
      <c r="AH86" s="151"/>
      <c r="AI86" s="151"/>
      <c r="AJ86" s="254"/>
      <c r="AK86" s="3042">
        <f t="shared" si="10"/>
        <v>2</v>
      </c>
      <c r="AL86" s="3043">
        <f t="shared" si="0"/>
        <v>1</v>
      </c>
      <c r="AM86" s="3033">
        <v>2</v>
      </c>
      <c r="AN86" s="3043">
        <f t="shared" si="8"/>
        <v>1</v>
      </c>
      <c r="AO86" s="3033"/>
      <c r="AP86" s="3043">
        <f t="shared" si="9"/>
        <v>0.5</v>
      </c>
      <c r="AQ86" s="3047"/>
      <c r="AR86" s="3047"/>
      <c r="AS86" s="3047"/>
      <c r="AT86" s="3047"/>
      <c r="AU86" s="3047"/>
      <c r="AV86" s="3047"/>
      <c r="AW86" s="3047"/>
      <c r="AX86" s="3047"/>
      <c r="AY86" s="3047"/>
      <c r="AZ86" s="3047"/>
      <c r="BA86" s="3047"/>
      <c r="BB86" s="3047"/>
      <c r="BC86" s="3047"/>
      <c r="BD86" s="3047"/>
      <c r="BE86" s="3047"/>
      <c r="BF86" s="3047"/>
      <c r="BG86" s="3047"/>
      <c r="BH86" s="3047"/>
      <c r="BI86" s="3047"/>
      <c r="BJ86" s="3047"/>
      <c r="BK86" s="3047"/>
      <c r="BL86" s="3047"/>
      <c r="BM86" s="3047"/>
      <c r="BN86" s="3047"/>
      <c r="BO86" s="3047"/>
      <c r="BP86" s="3047"/>
      <c r="BQ86" s="3047"/>
      <c r="BR86" s="3047"/>
      <c r="BS86" s="3047"/>
      <c r="BT86" s="3047"/>
      <c r="BU86" s="3047"/>
      <c r="BV86" s="3047"/>
      <c r="BW86" s="3047"/>
      <c r="BX86" s="3047"/>
      <c r="BY86" s="3047" t="s">
        <v>1851</v>
      </c>
      <c r="BZ86" s="3047"/>
    </row>
    <row r="87" spans="1:78" ht="95.25" thickBot="1">
      <c r="A87"/>
      <c r="B87"/>
      <c r="C87"/>
      <c r="D87" s="322" t="s">
        <v>1311</v>
      </c>
      <c r="E87" s="323" t="s">
        <v>481</v>
      </c>
      <c r="F87" s="470">
        <v>4</v>
      </c>
      <c r="G87" s="303" t="s">
        <v>1360</v>
      </c>
      <c r="H87" s="303" t="s">
        <v>1277</v>
      </c>
      <c r="I87" s="2066">
        <v>0.0625</v>
      </c>
      <c r="J87" s="303" t="s">
        <v>1356</v>
      </c>
      <c r="K87" s="464">
        <v>42370</v>
      </c>
      <c r="L87" s="464">
        <v>42735</v>
      </c>
      <c r="M87" s="306"/>
      <c r="N87" s="306"/>
      <c r="O87" s="306">
        <v>1</v>
      </c>
      <c r="P87" s="306"/>
      <c r="Q87" s="306"/>
      <c r="R87" s="306">
        <v>1</v>
      </c>
      <c r="S87" s="306"/>
      <c r="T87" s="306"/>
      <c r="U87" s="306">
        <v>1</v>
      </c>
      <c r="V87" s="471"/>
      <c r="W87" s="471"/>
      <c r="X87" s="306">
        <v>1</v>
      </c>
      <c r="Y87" s="110">
        <v>4</v>
      </c>
      <c r="Z87" s="111">
        <v>0</v>
      </c>
      <c r="AA87" s="111"/>
      <c r="AB87" s="370"/>
      <c r="AC87" s="149">
        <v>0</v>
      </c>
      <c r="AD87" s="150">
        <v>0</v>
      </c>
      <c r="AE87" s="151">
        <v>0</v>
      </c>
      <c r="AF87" s="173">
        <v>0</v>
      </c>
      <c r="AG87" s="151"/>
      <c r="AH87" s="151"/>
      <c r="AI87" s="151"/>
      <c r="AJ87" s="254"/>
      <c r="AK87" s="3042">
        <f t="shared" si="10"/>
        <v>2</v>
      </c>
      <c r="AL87" s="3043">
        <f t="shared" si="0"/>
        <v>1</v>
      </c>
      <c r="AM87" s="3033">
        <v>2</v>
      </c>
      <c r="AN87" s="3043">
        <f t="shared" si="8"/>
        <v>1</v>
      </c>
      <c r="AO87" s="3033"/>
      <c r="AP87" s="3043">
        <f t="shared" si="9"/>
        <v>0.5</v>
      </c>
      <c r="AQ87" s="3047"/>
      <c r="AR87" s="3047"/>
      <c r="AS87" s="3047"/>
      <c r="AT87" s="3047"/>
      <c r="AU87" s="3047"/>
      <c r="AV87" s="3047"/>
      <c r="AW87" s="3047"/>
      <c r="AX87" s="3047"/>
      <c r="AY87" s="3047"/>
      <c r="AZ87" s="3047"/>
      <c r="BA87" s="3047"/>
      <c r="BB87" s="3047"/>
      <c r="BC87" s="3047"/>
      <c r="BD87" s="3047"/>
      <c r="BE87" s="3047"/>
      <c r="BF87" s="3047"/>
      <c r="BG87" s="3047"/>
      <c r="BH87" s="3047"/>
      <c r="BI87" s="3047"/>
      <c r="BJ87" s="3047"/>
      <c r="BK87" s="3047"/>
      <c r="BL87" s="3047"/>
      <c r="BM87" s="3047"/>
      <c r="BN87" s="3047"/>
      <c r="BO87" s="3047"/>
      <c r="BP87" s="3047"/>
      <c r="BQ87" s="3047"/>
      <c r="BR87" s="3047"/>
      <c r="BS87" s="3047"/>
      <c r="BT87" s="3047"/>
      <c r="BU87" s="3047"/>
      <c r="BV87" s="3047"/>
      <c r="BW87" s="3047"/>
      <c r="BX87" s="3047"/>
      <c r="BY87" s="3047" t="s">
        <v>1851</v>
      </c>
      <c r="BZ87" s="3047"/>
    </row>
    <row r="88" spans="1:78" ht="32.25" thickBot="1">
      <c r="A88"/>
      <c r="B88"/>
      <c r="C88"/>
      <c r="D88" s="322" t="s">
        <v>1312</v>
      </c>
      <c r="E88" s="323" t="s">
        <v>1313</v>
      </c>
      <c r="F88" s="473">
        <v>4</v>
      </c>
      <c r="G88" s="303" t="s">
        <v>1314</v>
      </c>
      <c r="H88" s="474" t="s">
        <v>1163</v>
      </c>
      <c r="I88" s="2066">
        <v>0.0625</v>
      </c>
      <c r="J88" s="303" t="s">
        <v>1315</v>
      </c>
      <c r="K88" s="464">
        <v>42370</v>
      </c>
      <c r="L88" s="464">
        <v>42735</v>
      </c>
      <c r="M88" s="306"/>
      <c r="N88" s="306"/>
      <c r="O88" s="465"/>
      <c r="P88" s="306"/>
      <c r="Q88" s="306"/>
      <c r="R88" s="465"/>
      <c r="S88" s="306"/>
      <c r="T88" s="306"/>
      <c r="U88" s="465"/>
      <c r="V88" s="306"/>
      <c r="W88" s="306"/>
      <c r="X88" s="434">
        <v>4</v>
      </c>
      <c r="Y88" s="473">
        <v>4</v>
      </c>
      <c r="Z88" s="111">
        <v>0</v>
      </c>
      <c r="AA88" s="111"/>
      <c r="AB88" s="370" t="s">
        <v>55</v>
      </c>
      <c r="AC88" s="149">
        <v>0</v>
      </c>
      <c r="AD88" s="150">
        <v>0</v>
      </c>
      <c r="AE88" s="151">
        <v>0</v>
      </c>
      <c r="AF88" s="173">
        <v>0</v>
      </c>
      <c r="AG88" s="151"/>
      <c r="AH88" s="151"/>
      <c r="AI88" s="151"/>
      <c r="AJ88" s="254"/>
      <c r="AK88" s="3042">
        <f t="shared" si="10"/>
        <v>0</v>
      </c>
      <c r="AL88" s="3043">
        <f t="shared" si="0"/>
        <v>0</v>
      </c>
      <c r="AM88" s="3033">
        <v>0</v>
      </c>
      <c r="AN88" s="3043" t="s">
        <v>55</v>
      </c>
      <c r="AO88" s="3033"/>
      <c r="AP88" s="3043">
        <f t="shared" si="9"/>
        <v>0</v>
      </c>
      <c r="AQ88" s="3047"/>
      <c r="AR88" s="3047"/>
      <c r="AS88" s="3047"/>
      <c r="AT88" s="3047"/>
      <c r="AU88" s="3047"/>
      <c r="AV88" s="3047"/>
      <c r="AW88" s="3047"/>
      <c r="AX88" s="3047"/>
      <c r="AY88" s="3047"/>
      <c r="AZ88" s="3047"/>
      <c r="BA88" s="3047"/>
      <c r="BB88" s="3047"/>
      <c r="BC88" s="3047"/>
      <c r="BD88" s="3047"/>
      <c r="BE88" s="3047"/>
      <c r="BF88" s="3047"/>
      <c r="BG88" s="3047"/>
      <c r="BH88" s="3047"/>
      <c r="BI88" s="3047"/>
      <c r="BJ88" s="3047"/>
      <c r="BK88" s="3047"/>
      <c r="BL88" s="3047"/>
      <c r="BM88" s="3047"/>
      <c r="BN88" s="3047"/>
      <c r="BO88" s="3047"/>
      <c r="BP88" s="3047"/>
      <c r="BQ88" s="3047"/>
      <c r="BR88" s="3047"/>
      <c r="BS88" s="3047"/>
      <c r="BT88" s="3047"/>
      <c r="BU88" s="3047"/>
      <c r="BV88" s="3047"/>
      <c r="BW88" s="3047"/>
      <c r="BX88" s="3047"/>
      <c r="BY88" s="3047" t="s">
        <v>1822</v>
      </c>
      <c r="BZ88" s="3047"/>
    </row>
    <row r="89" spans="1:78" ht="79.5" thickBot="1">
      <c r="A89"/>
      <c r="B89"/>
      <c r="C89"/>
      <c r="D89" s="435" t="s">
        <v>1316</v>
      </c>
      <c r="E89" s="335" t="s">
        <v>1317</v>
      </c>
      <c r="F89" s="294" t="s">
        <v>68</v>
      </c>
      <c r="G89" s="294" t="s">
        <v>1318</v>
      </c>
      <c r="H89" s="292" t="s">
        <v>1319</v>
      </c>
      <c r="I89" s="2066">
        <v>0.0625</v>
      </c>
      <c r="J89" s="294" t="s">
        <v>1320</v>
      </c>
      <c r="K89" s="475">
        <v>42370</v>
      </c>
      <c r="L89" s="475">
        <v>42735</v>
      </c>
      <c r="M89">
        <v>1</v>
      </c>
      <c r="N89"/>
      <c r="O89">
        <v>1</v>
      </c>
      <c r="P89"/>
      <c r="Q89">
        <v>1</v>
      </c>
      <c r="R89"/>
      <c r="S89">
        <v>1</v>
      </c>
      <c r="T89"/>
      <c r="U89">
        <v>1</v>
      </c>
      <c r="V89"/>
      <c r="W89">
        <v>1</v>
      </c>
      <c r="X89"/>
      <c r="Y89" s="476">
        <v>1</v>
      </c>
      <c r="Z89" s="296">
        <v>0</v>
      </c>
      <c r="AA89" s="296"/>
      <c r="AB89" s="384" t="s">
        <v>55</v>
      </c>
      <c r="AC89" s="152">
        <v>0</v>
      </c>
      <c r="AD89" s="153">
        <v>0</v>
      </c>
      <c r="AE89" s="154">
        <v>0</v>
      </c>
      <c r="AF89" s="174">
        <v>0</v>
      </c>
      <c r="AG89" s="154"/>
      <c r="AH89" s="154"/>
      <c r="AI89" s="154"/>
      <c r="AJ89" s="260"/>
      <c r="AK89" s="3271">
        <v>1</v>
      </c>
      <c r="AL89" s="3043">
        <f t="shared" si="0"/>
        <v>1</v>
      </c>
      <c r="AM89" s="3274">
        <v>1</v>
      </c>
      <c r="AN89" s="3043">
        <f t="shared" si="8"/>
        <v>1</v>
      </c>
      <c r="AO89" s="3036"/>
      <c r="AP89" s="3043">
        <f>3/6</f>
        <v>0.5</v>
      </c>
      <c r="AQ89" s="3047"/>
      <c r="AR89" s="3047"/>
      <c r="AS89" s="3047"/>
      <c r="AT89" s="3047"/>
      <c r="AU89" s="3047"/>
      <c r="AV89" s="3047"/>
      <c r="AW89" s="3047"/>
      <c r="AX89" s="3047"/>
      <c r="AY89" s="3047"/>
      <c r="AZ89" s="3047"/>
      <c r="BA89" s="3047"/>
      <c r="BB89" s="3047"/>
      <c r="BC89" s="3047"/>
      <c r="BD89" s="3047"/>
      <c r="BE89" s="3047"/>
      <c r="BF89" s="3047"/>
      <c r="BG89" s="3047"/>
      <c r="BH89" s="3047"/>
      <c r="BI89" s="3047"/>
      <c r="BJ89" s="3047"/>
      <c r="BK89" s="3047"/>
      <c r="BL89" s="3047"/>
      <c r="BM89" s="3047"/>
      <c r="BN89" s="3047"/>
      <c r="BO89" s="3047"/>
      <c r="BP89" s="3047"/>
      <c r="BQ89" s="3047"/>
      <c r="BR89" s="3047"/>
      <c r="BS89" s="3047"/>
      <c r="BT89" s="3047"/>
      <c r="BU89" s="3047"/>
      <c r="BV89" s="3047"/>
      <c r="BW89" s="3047"/>
      <c r="BX89" s="3047"/>
      <c r="BY89" s="3047" t="s">
        <v>1829</v>
      </c>
      <c r="BZ89" s="3047"/>
    </row>
    <row r="90" spans="1:78" ht="28.5" customHeight="1" thickBot="1">
      <c r="A90" t="s">
        <v>38</v>
      </c>
      <c r="B90"/>
      <c r="C90"/>
      <c r="D90"/>
      <c r="E90" s="343"/>
      <c r="F90" s="343"/>
      <c r="G90" s="343"/>
      <c r="H90" s="343"/>
      <c r="I90" s="477">
        <v>0.9995999999999997</v>
      </c>
      <c r="J90" s="343"/>
      <c r="K90" s="343"/>
      <c r="L90" s="343"/>
      <c r="M90" s="343"/>
      <c r="N90" s="343"/>
      <c r="O90" s="343"/>
      <c r="P90" s="343"/>
      <c r="Q90" s="343"/>
      <c r="R90" s="343"/>
      <c r="S90" s="343"/>
      <c r="T90" s="343"/>
      <c r="U90" s="343"/>
      <c r="V90" s="343"/>
      <c r="W90" s="343"/>
      <c r="X90" s="343"/>
      <c r="Y90" s="345"/>
      <c r="Z90" s="346">
        <v>0</v>
      </c>
      <c r="AA90" s="346">
        <f>SUM(AA74:AA89)</f>
        <v>0</v>
      </c>
      <c r="AB90" s="347"/>
      <c r="AC90" s="160"/>
      <c r="AD90" s="161"/>
      <c r="AE90" s="161"/>
      <c r="AF90" s="161"/>
      <c r="AG90" s="161"/>
      <c r="AH90" s="161"/>
      <c r="AI90" s="161"/>
      <c r="AJ90" s="161"/>
      <c r="AK90" s="2546"/>
      <c r="AL90" s="2547">
        <v>1</v>
      </c>
      <c r="AM90" s="2547"/>
      <c r="AN90" s="2547">
        <f>AVERAGE(AN74:AN89)</f>
        <v>1</v>
      </c>
      <c r="AO90" s="2546"/>
      <c r="AP90" s="2547">
        <f>AVERAGE(AP74:AP89)</f>
        <v>0.5104166666666667</v>
      </c>
      <c r="AQ90" s="3048"/>
      <c r="AR90" s="3048"/>
      <c r="AS90" s="3048"/>
      <c r="AT90" s="3048"/>
      <c r="AU90" s="3048"/>
      <c r="AV90" s="3048"/>
      <c r="AW90" s="3048"/>
      <c r="AX90" s="3048"/>
      <c r="AY90" s="3048"/>
      <c r="AZ90" s="3048"/>
      <c r="BA90" s="3048"/>
      <c r="BB90" s="3048"/>
      <c r="BC90" s="3048"/>
      <c r="BD90" s="3048"/>
      <c r="BE90" s="3048"/>
      <c r="BF90" s="3048"/>
      <c r="BG90" s="3048"/>
      <c r="BH90" s="3048"/>
      <c r="BI90" s="3048"/>
      <c r="BJ90" s="3048"/>
      <c r="BK90" s="3048"/>
      <c r="BL90" s="3048"/>
      <c r="BM90" s="3048"/>
      <c r="BN90" s="3048"/>
      <c r="BO90" s="3048"/>
      <c r="BP90" s="3048"/>
      <c r="BQ90" s="3048"/>
      <c r="BR90" s="3048"/>
      <c r="BS90" s="3048"/>
      <c r="BT90" s="3048"/>
      <c r="BU90" s="3048"/>
      <c r="BV90" s="3048"/>
      <c r="BW90" s="3048"/>
      <c r="BX90" s="3048"/>
      <c r="BY90" s="3048"/>
      <c r="BZ90" s="3048"/>
    </row>
    <row r="91" spans="1:78" ht="28.5" customHeight="1" thickBot="1">
      <c r="A91" t="s">
        <v>39</v>
      </c>
      <c r="B91"/>
      <c r="C91"/>
      <c r="D91"/>
      <c r="E91" s="348"/>
      <c r="F91" s="348"/>
      <c r="G91" s="348"/>
      <c r="H91" s="349"/>
      <c r="I91" s="478">
        <v>1</v>
      </c>
      <c r="J91" s="349"/>
      <c r="K91" s="349"/>
      <c r="L91" s="349"/>
      <c r="M91" s="349"/>
      <c r="N91" s="349"/>
      <c r="O91" s="349"/>
      <c r="P91" s="349"/>
      <c r="Q91" s="349"/>
      <c r="R91" s="349"/>
      <c r="S91" s="349"/>
      <c r="T91" s="349"/>
      <c r="U91" s="349"/>
      <c r="V91" s="349"/>
      <c r="W91" s="349"/>
      <c r="X91" s="349"/>
      <c r="Y91" s="350"/>
      <c r="Z91" s="351">
        <f>SUM(Z73,Z66)</f>
        <v>572048179</v>
      </c>
      <c r="AA91" s="351">
        <f>SUM(AA43,AA66,AA73,,AA90)</f>
        <v>421020179</v>
      </c>
      <c r="AB91" s="355"/>
      <c r="AC91" s="169"/>
      <c r="AD91" s="170"/>
      <c r="AE91" s="170"/>
      <c r="AF91" s="170"/>
      <c r="AG91" s="170"/>
      <c r="AH91" s="170"/>
      <c r="AI91" s="170"/>
      <c r="AJ91" s="170"/>
      <c r="AK91" s="2473"/>
      <c r="AL91" s="2474">
        <v>1</v>
      </c>
      <c r="AM91" s="2474"/>
      <c r="AN91" s="2474">
        <f>AVERAGE(AN90,AN73,AN66,AN43)</f>
        <v>0.9583835341365463</v>
      </c>
      <c r="AO91" s="2473"/>
      <c r="AP91" s="2474">
        <f>AVERAGE(AP90,AP73,AP66,AP43)</f>
        <v>0.5537850935828877</v>
      </c>
      <c r="AQ91" s="3049"/>
      <c r="AR91" s="3049"/>
      <c r="AS91" s="3049"/>
      <c r="AT91" s="3049"/>
      <c r="AU91" s="3049"/>
      <c r="AV91" s="3049"/>
      <c r="AW91" s="3049"/>
      <c r="AX91" s="3049"/>
      <c r="AY91" s="3049"/>
      <c r="AZ91" s="3049"/>
      <c r="BA91" s="3049"/>
      <c r="BB91" s="3049"/>
      <c r="BC91" s="3049"/>
      <c r="BD91" s="3049"/>
      <c r="BE91" s="3049"/>
      <c r="BF91" s="3049"/>
      <c r="BG91" s="3049"/>
      <c r="BH91" s="3049"/>
      <c r="BI91" s="3049"/>
      <c r="BJ91" s="3049"/>
      <c r="BK91" s="3049"/>
      <c r="BL91" s="3049"/>
      <c r="BM91" s="3049"/>
      <c r="BN91" s="3049"/>
      <c r="BO91" s="3049"/>
      <c r="BP91" s="3049"/>
      <c r="BQ91" s="3049"/>
      <c r="BR91" s="3049"/>
      <c r="BS91" s="3049"/>
      <c r="BT91" s="3049"/>
      <c r="BU91" s="3049"/>
      <c r="BV91" s="3049"/>
      <c r="BW91" s="3049"/>
      <c r="BX91" s="3049"/>
      <c r="BY91" s="3049"/>
      <c r="BZ91" s="3049"/>
    </row>
    <row r="92" spans="1:78" ht="28.5" customHeight="1" thickBot="1">
      <c r="A92" s="479"/>
      <c r="B92" s="480"/>
      <c r="C92" s="481"/>
      <c r="D92" s="481"/>
      <c r="E92" s="481"/>
      <c r="F92" s="482"/>
      <c r="G92" s="481"/>
      <c r="H92" s="481"/>
      <c r="I92" s="483"/>
      <c r="J92" s="481"/>
      <c r="K92" s="484"/>
      <c r="L92" s="484"/>
      <c r="M92" s="481"/>
      <c r="N92" s="481"/>
      <c r="O92" s="481"/>
      <c r="P92" s="481"/>
      <c r="Q92" s="481"/>
      <c r="R92" s="481"/>
      <c r="S92" s="481"/>
      <c r="T92" s="481"/>
      <c r="U92" s="481"/>
      <c r="V92" s="481"/>
      <c r="W92" s="481"/>
      <c r="X92" s="481"/>
      <c r="Y92" s="485"/>
      <c r="Z92" s="486">
        <f>SUM(Z23,Z91)</f>
        <v>809602796</v>
      </c>
      <c r="AA92" s="486">
        <f>SUM(AA23,AA91)</f>
        <v>658574796</v>
      </c>
      <c r="AB92" s="487"/>
      <c r="AC92" s="171"/>
      <c r="AD92" s="172"/>
      <c r="AE92" s="172"/>
      <c r="AF92" s="172"/>
      <c r="AG92" s="172"/>
      <c r="AH92" s="172"/>
      <c r="AI92" s="172"/>
      <c r="AJ92" s="172"/>
      <c r="AK92" s="3277"/>
      <c r="AL92" s="3278">
        <v>1</v>
      </c>
      <c r="AM92" s="3278"/>
      <c r="AN92" s="3278">
        <f>AVERAGE(AN91,AN23)</f>
        <v>0.9791917670682732</v>
      </c>
      <c r="AO92" s="3277"/>
      <c r="AP92" s="3278">
        <f>AVERAGE(AP91,AP23)</f>
        <v>0.4852258801247772</v>
      </c>
      <c r="AQ92" s="3278"/>
      <c r="AR92" s="3278"/>
      <c r="AS92" s="3278"/>
      <c r="AT92" s="3278"/>
      <c r="AU92" s="3278"/>
      <c r="AV92" s="3278"/>
      <c r="AW92" s="3278"/>
      <c r="AX92" s="3278"/>
      <c r="AY92" s="3278"/>
      <c r="AZ92" s="3278"/>
      <c r="BA92" s="3278"/>
      <c r="BB92" s="3278"/>
      <c r="BC92" s="3278"/>
      <c r="BD92" s="3278"/>
      <c r="BE92" s="3278"/>
      <c r="BF92" s="3278"/>
      <c r="BG92" s="3278"/>
      <c r="BH92" s="3278"/>
      <c r="BI92" s="3278"/>
      <c r="BJ92" s="3278"/>
      <c r="BK92" s="3278"/>
      <c r="BL92" s="3278"/>
      <c r="BM92" s="3278"/>
      <c r="BN92" s="3278"/>
      <c r="BO92" s="3278"/>
      <c r="BP92" s="3278"/>
      <c r="BQ92" s="3278"/>
      <c r="BR92" s="3278"/>
      <c r="BS92" s="3278"/>
      <c r="BT92" s="3278"/>
      <c r="BU92" s="3278"/>
      <c r="BV92" s="3278"/>
      <c r="BW92" s="3278"/>
      <c r="BX92" s="3278"/>
      <c r="BY92" s="3278"/>
      <c r="BZ92" s="3278"/>
    </row>
  </sheetData>
  <sheetProtection/>
  <mergeCells count="117">
    <mergeCell ref="O89:P89"/>
    <mergeCell ref="Q89:R89"/>
    <mergeCell ref="S89:T89"/>
    <mergeCell ref="U89:V89"/>
    <mergeCell ref="W89:X89"/>
    <mergeCell ref="U70:V70"/>
    <mergeCell ref="W70:X70"/>
    <mergeCell ref="W53:X53"/>
    <mergeCell ref="M78:N78"/>
    <mergeCell ref="O78:P78"/>
    <mergeCell ref="Q78:R78"/>
    <mergeCell ref="S78:T78"/>
    <mergeCell ref="U78:V78"/>
    <mergeCell ref="W78:X78"/>
    <mergeCell ref="M53:N53"/>
    <mergeCell ref="O53:P53"/>
    <mergeCell ref="Q53:R53"/>
    <mergeCell ref="S53:T53"/>
    <mergeCell ref="U53:V53"/>
    <mergeCell ref="M70:N70"/>
    <mergeCell ref="O70:P70"/>
    <mergeCell ref="Q70:R70"/>
    <mergeCell ref="S70:T70"/>
    <mergeCell ref="M77:N77"/>
    <mergeCell ref="O77:P77"/>
    <mergeCell ref="Q77:R77"/>
    <mergeCell ref="S77:T77"/>
    <mergeCell ref="U77:V77"/>
    <mergeCell ref="W77:X77"/>
    <mergeCell ref="O38:P38"/>
    <mergeCell ref="Q38:R38"/>
    <mergeCell ref="S38:T38"/>
    <mergeCell ref="U38:V38"/>
    <mergeCell ref="W38:X38"/>
    <mergeCell ref="W51:X51"/>
    <mergeCell ref="O52:P52"/>
    <mergeCell ref="Q52:R52"/>
    <mergeCell ref="S52:T52"/>
    <mergeCell ref="U52:V52"/>
    <mergeCell ref="W52:X52"/>
    <mergeCell ref="O51:P51"/>
    <mergeCell ref="Q51:R51"/>
    <mergeCell ref="S51:T51"/>
    <mergeCell ref="U51:V51"/>
    <mergeCell ref="BZ1:BZ4"/>
    <mergeCell ref="AJ1:BY4"/>
    <mergeCell ref="D1:AI2"/>
    <mergeCell ref="D3:AI4"/>
    <mergeCell ref="A11:D11"/>
    <mergeCell ref="E11:AA11"/>
    <mergeCell ref="AC11:BZ11"/>
    <mergeCell ref="AC5:BZ9"/>
    <mergeCell ref="A5:AB5"/>
    <mergeCell ref="A6:AB6"/>
    <mergeCell ref="A7:AB7"/>
    <mergeCell ref="A8:AB8"/>
    <mergeCell ref="A9:AB9"/>
    <mergeCell ref="A1:C4"/>
    <mergeCell ref="AC13:BZ13"/>
    <mergeCell ref="AC26:BZ26"/>
    <mergeCell ref="A29:A42"/>
    <mergeCell ref="B29:B42"/>
    <mergeCell ref="C29:C38"/>
    <mergeCell ref="A22:D22"/>
    <mergeCell ref="A23:D23"/>
    <mergeCell ref="A24:AB24"/>
    <mergeCell ref="C39:C40"/>
    <mergeCell ref="C41:C42"/>
    <mergeCell ref="A25:AB25"/>
    <mergeCell ref="A26:D26"/>
    <mergeCell ref="E26:AB26"/>
    <mergeCell ref="O35:P35"/>
    <mergeCell ref="Q35:R35"/>
    <mergeCell ref="S35:T35"/>
    <mergeCell ref="U35:V35"/>
    <mergeCell ref="W35:X35"/>
    <mergeCell ref="M37:N37"/>
    <mergeCell ref="O37:P37"/>
    <mergeCell ref="Q37:R37"/>
    <mergeCell ref="S37:T37"/>
    <mergeCell ref="U37:V37"/>
    <mergeCell ref="W37:X37"/>
    <mergeCell ref="A13:D13"/>
    <mergeCell ref="E13:AB13"/>
    <mergeCell ref="A16:A21"/>
    <mergeCell ref="B16:B21"/>
    <mergeCell ref="C16:C21"/>
    <mergeCell ref="M17:N17"/>
    <mergeCell ref="O17:P17"/>
    <mergeCell ref="Q17:R17"/>
    <mergeCell ref="S17:T17"/>
    <mergeCell ref="U17:V17"/>
    <mergeCell ref="W17:X17"/>
    <mergeCell ref="A90:D90"/>
    <mergeCell ref="A91:D91"/>
    <mergeCell ref="G73:H73"/>
    <mergeCell ref="A74:A89"/>
    <mergeCell ref="B74:B89"/>
    <mergeCell ref="C74:C78"/>
    <mergeCell ref="C79:C81"/>
    <mergeCell ref="C82:C89"/>
    <mergeCell ref="M35:N35"/>
    <mergeCell ref="M38:N38"/>
    <mergeCell ref="M89:N89"/>
    <mergeCell ref="M52:N52"/>
    <mergeCell ref="A66:D66"/>
    <mergeCell ref="A73:D73"/>
    <mergeCell ref="A67:A72"/>
    <mergeCell ref="B67:B72"/>
    <mergeCell ref="C67:C72"/>
    <mergeCell ref="A43:D43"/>
    <mergeCell ref="C44:C48"/>
    <mergeCell ref="C49:C52"/>
    <mergeCell ref="B44:B65"/>
    <mergeCell ref="A44:A65"/>
    <mergeCell ref="C54:C65"/>
    <mergeCell ref="M51:N51"/>
  </mergeCells>
  <printOptions/>
  <pageMargins left="0.7" right="0.7" top="0.75" bottom="0.75" header="0.3" footer="0.3"/>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A1:BS19"/>
  <sheetViews>
    <sheetView zoomScalePageLayoutView="0" workbookViewId="0" topLeftCell="A1">
      <selection activeCell="E39" sqref="E39"/>
    </sheetView>
  </sheetViews>
  <sheetFormatPr defaultColWidth="11.421875" defaultRowHeight="15"/>
  <cols>
    <col min="1" max="1" width="18.421875" style="0" customWidth="1"/>
    <col min="2" max="2" width="36.421875" style="0" customWidth="1"/>
    <col min="3" max="3" width="24.421875" style="0" bestFit="1" customWidth="1"/>
    <col min="4" max="4" width="25.421875" style="0" customWidth="1"/>
    <col min="5" max="5" width="30.421875" style="0" customWidth="1"/>
    <col min="6" max="6" width="19.28125" style="0" bestFit="1" customWidth="1"/>
  </cols>
  <sheetData>
    <row r="1" spans="1:71" s="2" customFormat="1" ht="15" customHeight="1">
      <c r="A1"/>
      <c r="B1"/>
      <c r="C1" t="s">
        <v>0</v>
      </c>
      <c r="D1"/>
      <c r="E1" t="s">
        <v>1</v>
      </c>
      <c r="F1" t="s">
        <v>2</v>
      </c>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c r="BE1"/>
      <c r="BF1"/>
      <c r="BG1"/>
      <c r="BH1"/>
      <c r="BI1"/>
      <c r="BJ1"/>
      <c r="BK1"/>
      <c r="BL1"/>
      <c r="BM1"/>
      <c r="BN1"/>
      <c r="BO1"/>
      <c r="BP1"/>
      <c r="BQ1"/>
      <c r="BR1" s="26"/>
      <c r="BS1" s="26"/>
    </row>
    <row r="2" spans="1:71" s="2" customFormat="1" ht="20.25" customHeight="1" thickBot="1">
      <c r="A2"/>
      <c r="B2"/>
      <c r="C2"/>
      <c r="D2"/>
      <c r="E2"/>
      <c r="F2"/>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c r="BE2"/>
      <c r="BF2"/>
      <c r="BG2"/>
      <c r="BH2"/>
      <c r="BI2"/>
      <c r="BJ2"/>
      <c r="BK2"/>
      <c r="BL2"/>
      <c r="BM2"/>
      <c r="BN2"/>
      <c r="BO2"/>
      <c r="BP2"/>
      <c r="BQ2"/>
      <c r="BR2" s="26"/>
      <c r="BS2" s="26"/>
    </row>
    <row r="3" spans="1:71" s="2" customFormat="1" ht="19.5" customHeight="1">
      <c r="A3"/>
      <c r="B3"/>
      <c r="C3" t="s">
        <v>3</v>
      </c>
      <c r="D3"/>
      <c r="E3"/>
      <c r="F3"/>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c r="BE3"/>
      <c r="BF3"/>
      <c r="BG3"/>
      <c r="BH3"/>
      <c r="BI3"/>
      <c r="BJ3"/>
      <c r="BK3"/>
      <c r="BL3"/>
      <c r="BM3"/>
      <c r="BN3"/>
      <c r="BO3"/>
      <c r="BP3"/>
      <c r="BQ3"/>
      <c r="BR3" s="26"/>
      <c r="BS3" s="26"/>
    </row>
    <row r="4" spans="1:71" s="2" customFormat="1" ht="21.75" customHeight="1" thickBot="1">
      <c r="A4"/>
      <c r="B4"/>
      <c r="C4"/>
      <c r="D4"/>
      <c r="E4"/>
      <c r="F4"/>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c r="BE4"/>
      <c r="BF4"/>
      <c r="BG4"/>
      <c r="BH4"/>
      <c r="BI4"/>
      <c r="BJ4"/>
      <c r="BK4"/>
      <c r="BL4"/>
      <c r="BM4"/>
      <c r="BN4"/>
      <c r="BO4"/>
      <c r="BP4"/>
      <c r="BQ4"/>
      <c r="BR4" s="26"/>
      <c r="BS4" s="26"/>
    </row>
    <row r="5" spans="1:6" ht="15">
      <c r="A5" s="29"/>
      <c r="B5" s="30"/>
      <c r="C5" s="30"/>
      <c r="D5" s="30"/>
      <c r="E5" s="30"/>
      <c r="F5" s="31"/>
    </row>
    <row r="6" spans="1:6" ht="30">
      <c r="A6" t="s">
        <v>43</v>
      </c>
      <c r="C6" s="38" t="s">
        <v>45</v>
      </c>
      <c r="D6" s="38" t="s">
        <v>46</v>
      </c>
      <c r="E6" s="38" t="s">
        <v>47</v>
      </c>
      <c r="F6" s="39" t="s">
        <v>35</v>
      </c>
    </row>
    <row r="7" spans="1:6" ht="15">
      <c r="A7" t="s">
        <v>44</v>
      </c>
      <c r="C7" s="42" t="e">
        <f>#REF!</f>
        <v>#REF!</v>
      </c>
      <c r="D7" s="40" t="e">
        <f>#REF!+#REF!</f>
        <v>#REF!</v>
      </c>
      <c r="E7" s="40">
        <v>0</v>
      </c>
      <c r="F7" s="34" t="e">
        <f>C7</f>
        <v>#REF!</v>
      </c>
    </row>
    <row r="8" spans="1:6" ht="15">
      <c r="A8" t="s">
        <v>49</v>
      </c>
      <c r="C8" s="42" t="e">
        <f>#REF!</f>
        <v>#REF!</v>
      </c>
      <c r="D8" s="40" t="e">
        <f>#REF!</f>
        <v>#REF!</v>
      </c>
      <c r="E8" s="41">
        <v>0</v>
      </c>
      <c r="F8" s="34" t="e">
        <f aca="true" t="shared" si="0" ref="F8:F18">C8</f>
        <v>#REF!</v>
      </c>
    </row>
    <row r="9" spans="1:6" ht="15">
      <c r="A9" t="s">
        <v>48</v>
      </c>
      <c r="C9" s="42" t="e">
        <f>#REF!</f>
        <v>#REF!</v>
      </c>
      <c r="D9" s="40" t="e">
        <f>#REF!</f>
        <v>#REF!</v>
      </c>
      <c r="E9" s="41">
        <v>0</v>
      </c>
      <c r="F9" s="34" t="e">
        <f t="shared" si="0"/>
        <v>#REF!</v>
      </c>
    </row>
    <row r="10" spans="1:6" ht="15">
      <c r="A10" t="s">
        <v>50</v>
      </c>
      <c r="C10" s="42" t="e">
        <f>#REF!</f>
        <v>#REF!</v>
      </c>
      <c r="D10" s="33" t="e">
        <f>#REF!</f>
        <v>#REF!</v>
      </c>
      <c r="E10" s="41">
        <v>0</v>
      </c>
      <c r="F10" s="34" t="e">
        <f t="shared" si="0"/>
        <v>#REF!</v>
      </c>
    </row>
    <row r="11" spans="1:6" ht="15">
      <c r="A11" t="s">
        <v>41</v>
      </c>
      <c r="C11" s="42" t="e">
        <f>#REF!</f>
        <v>#REF!</v>
      </c>
      <c r="D11" s="33">
        <v>0</v>
      </c>
      <c r="E11" s="41">
        <v>0</v>
      </c>
      <c r="F11" s="34" t="e">
        <f t="shared" si="0"/>
        <v>#REF!</v>
      </c>
    </row>
    <row r="12" spans="1:6" ht="15">
      <c r="A12" t="s">
        <v>51</v>
      </c>
      <c r="C12" s="42" t="e">
        <f>#REF!</f>
        <v>#REF!</v>
      </c>
      <c r="D12" s="33">
        <v>0</v>
      </c>
      <c r="E12" s="41">
        <v>0</v>
      </c>
      <c r="F12" s="34" t="e">
        <f t="shared" si="0"/>
        <v>#REF!</v>
      </c>
    </row>
    <row r="13" spans="1:6" ht="15">
      <c r="A13" t="s">
        <v>52</v>
      </c>
      <c r="C13" s="42" t="e">
        <f>#REF!</f>
        <v>#REF!</v>
      </c>
      <c r="D13" s="33" t="e">
        <f>#REF!</f>
        <v>#REF!</v>
      </c>
      <c r="E13" s="41">
        <v>0</v>
      </c>
      <c r="F13" s="34" t="e">
        <f t="shared" si="0"/>
        <v>#REF!</v>
      </c>
    </row>
    <row r="14" spans="1:6" ht="15">
      <c r="A14" t="s">
        <v>53</v>
      </c>
      <c r="C14" s="42" t="e">
        <f>#REF!</f>
        <v>#REF!</v>
      </c>
      <c r="D14" s="33">
        <v>0</v>
      </c>
      <c r="E14" s="41">
        <v>0</v>
      </c>
      <c r="F14" s="34" t="e">
        <f t="shared" si="0"/>
        <v>#REF!</v>
      </c>
    </row>
    <row r="15" spans="1:6" ht="15">
      <c r="A15" t="s">
        <v>8</v>
      </c>
      <c r="C15" s="42" t="e">
        <f>#REF!</f>
        <v>#REF!</v>
      </c>
      <c r="D15" s="32">
        <v>0</v>
      </c>
      <c r="E15" s="41">
        <v>0</v>
      </c>
      <c r="F15" s="34" t="e">
        <f t="shared" si="0"/>
        <v>#REF!</v>
      </c>
    </row>
    <row r="16" spans="1:6" ht="15">
      <c r="A16" t="s">
        <v>42</v>
      </c>
      <c r="C16" s="42" t="e">
        <f>#REF!</f>
        <v>#REF!</v>
      </c>
      <c r="D16" s="33">
        <v>0</v>
      </c>
      <c r="E16" s="41">
        <v>0</v>
      </c>
      <c r="F16" s="34" t="e">
        <f t="shared" si="0"/>
        <v>#REF!</v>
      </c>
    </row>
    <row r="17" spans="1:6" ht="15">
      <c r="A17" t="s">
        <v>40</v>
      </c>
      <c r="C17" s="42" t="e">
        <f>#REF!</f>
        <v>#REF!</v>
      </c>
      <c r="D17" s="33">
        <v>0</v>
      </c>
      <c r="E17" s="41">
        <v>0</v>
      </c>
      <c r="F17" s="34" t="e">
        <f t="shared" si="0"/>
        <v>#REF!</v>
      </c>
    </row>
    <row r="18" spans="1:6" ht="15">
      <c r="A18" t="s">
        <v>54</v>
      </c>
      <c r="C18" s="42" t="e">
        <f>#REF!</f>
        <v>#REF!</v>
      </c>
      <c r="D18" s="41">
        <v>0</v>
      </c>
      <c r="E18" s="41">
        <v>0</v>
      </c>
      <c r="F18" s="34" t="e">
        <f t="shared" si="0"/>
        <v>#REF!</v>
      </c>
    </row>
    <row r="19" spans="1:6" ht="15.75" thickBot="1">
      <c r="A19" s="35"/>
      <c r="B19" s="36"/>
      <c r="C19" s="36"/>
      <c r="D19" s="36"/>
      <c r="E19" s="36"/>
      <c r="F19" s="37"/>
    </row>
  </sheetData>
  <sheetProtection/>
  <mergeCells count="20">
    <mergeCell ref="BD1:BJ4"/>
    <mergeCell ref="BK1:BQ4"/>
    <mergeCell ref="C3:D4"/>
    <mergeCell ref="A11:B11"/>
    <mergeCell ref="A1:B4"/>
    <mergeCell ref="C1:D2"/>
    <mergeCell ref="E1:E4"/>
    <mergeCell ref="F1:F4"/>
    <mergeCell ref="A6:B6"/>
    <mergeCell ref="A7:B7"/>
    <mergeCell ref="A8:B8"/>
    <mergeCell ref="A9:B9"/>
    <mergeCell ref="A10:B10"/>
    <mergeCell ref="A18:B18"/>
    <mergeCell ref="A12:B12"/>
    <mergeCell ref="A13:B13"/>
    <mergeCell ref="A14:B14"/>
    <mergeCell ref="A15:B15"/>
    <mergeCell ref="A16:B16"/>
    <mergeCell ref="A17:B17"/>
  </mergeCells>
  <printOptions/>
  <pageMargins left="0.7" right="0.7" top="0.75" bottom="0.75" header="0.3" footer="0.3"/>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sheetPr>
    <tabColor rgb="FF3ECE18"/>
  </sheetPr>
  <dimension ref="A1:CC96"/>
  <sheetViews>
    <sheetView zoomScale="60" zoomScaleNormal="60" zoomScalePageLayoutView="75" workbookViewId="0" topLeftCell="O1">
      <selection activeCell="BZ49" sqref="BZ49"/>
    </sheetView>
  </sheetViews>
  <sheetFormatPr defaultColWidth="11.421875" defaultRowHeight="15"/>
  <cols>
    <col min="1" max="1" width="7.28125" style="1265" customWidth="1"/>
    <col min="2" max="2" width="23.7109375" style="1758" customWidth="1"/>
    <col min="3" max="3" width="42.00390625" style="1265" customWidth="1"/>
    <col min="4" max="4" width="52.8515625" style="1265" customWidth="1"/>
    <col min="5" max="5" width="20.28125" style="1265" customWidth="1"/>
    <col min="6" max="6" width="11.421875" style="1265" customWidth="1"/>
    <col min="7" max="7" width="16.421875" style="1265" customWidth="1"/>
    <col min="8" max="8" width="22.421875" style="1265" customWidth="1"/>
    <col min="9" max="9" width="22.28125" style="1759" customWidth="1"/>
    <col min="10" max="10" width="22.28125" style="1265" customWidth="1"/>
    <col min="11" max="11" width="12.00390625" style="1265" customWidth="1"/>
    <col min="12" max="12" width="21.00390625" style="1265" customWidth="1"/>
    <col min="13" max="14" width="6.421875" style="1265" customWidth="1"/>
    <col min="15" max="16" width="6.421875" style="1763" customWidth="1"/>
    <col min="17" max="23" width="6.421875" style="1265" customWidth="1"/>
    <col min="24" max="24" width="6.421875" style="1760" customWidth="1"/>
    <col min="25" max="25" width="11.421875" style="1760" customWidth="1"/>
    <col min="26" max="26" width="31.28125" style="1762" customWidth="1"/>
    <col min="27" max="27" width="32.28125" style="1762" customWidth="1"/>
    <col min="28" max="28" width="25.28125" style="1265" customWidth="1"/>
    <col min="29" max="29" width="13.28125" style="1265" hidden="1" customWidth="1"/>
    <col min="30" max="34" width="12.28125" style="1265" hidden="1" customWidth="1"/>
    <col min="35" max="35" width="14.7109375" style="1265" hidden="1" customWidth="1"/>
    <col min="36" max="36" width="15.7109375" style="1265" hidden="1" customWidth="1"/>
    <col min="37" max="37" width="74.421875" style="1039" hidden="1" customWidth="1"/>
    <col min="38" max="38" width="27.140625" style="1039" customWidth="1"/>
    <col min="39" max="39" width="26.140625" style="1039" customWidth="1"/>
    <col min="40" max="40" width="15.421875" style="1039" customWidth="1"/>
    <col min="41" max="41" width="19.7109375" style="1039" customWidth="1"/>
    <col min="42" max="42" width="27.8515625" style="1039" customWidth="1"/>
    <col min="43" max="43" width="19.28125" style="1039" customWidth="1"/>
    <col min="44" max="44" width="23.28125" style="1039" customWidth="1"/>
    <col min="45" max="45" width="20.8515625" style="1039" customWidth="1"/>
    <col min="46" max="77" width="15.421875" style="1039" hidden="1" customWidth="1"/>
    <col min="78" max="78" width="97.7109375" style="1039" customWidth="1"/>
    <col min="79" max="79" width="37.421875" style="1039" customWidth="1"/>
    <col min="80" max="80" width="61.28125" style="1039" customWidth="1"/>
    <col min="81" max="81" width="25.8515625" style="1039" customWidth="1"/>
    <col min="82" max="16384" width="11.421875" style="1265" customWidth="1"/>
  </cols>
  <sheetData>
    <row r="1" spans="1:81" ht="18" customHeight="1" thickBot="1">
      <c r="A1" s="3433"/>
      <c r="B1" s="3434"/>
      <c r="C1" s="3435"/>
      <c r="D1" s="3442" t="s">
        <v>293</v>
      </c>
      <c r="E1" s="3443"/>
      <c r="F1" s="3443"/>
      <c r="G1" s="3443"/>
      <c r="H1" s="3443"/>
      <c r="I1" s="3443"/>
      <c r="J1" s="3443"/>
      <c r="K1" s="3443"/>
      <c r="L1" s="3443"/>
      <c r="M1" s="3443"/>
      <c r="N1" s="3443"/>
      <c r="O1" s="3443"/>
      <c r="P1" s="3443"/>
      <c r="Q1" s="3443"/>
      <c r="R1" s="3443"/>
      <c r="S1" s="3443"/>
      <c r="T1" s="3443"/>
      <c r="U1" s="3443"/>
      <c r="V1" s="3443"/>
      <c r="W1" s="3443"/>
      <c r="X1" s="3443"/>
      <c r="Y1" s="3443"/>
      <c r="Z1" s="3443"/>
      <c r="AA1" s="3443"/>
      <c r="AB1" s="3443"/>
      <c r="AC1" s="3443"/>
      <c r="AD1" s="3443"/>
      <c r="AE1" s="3443"/>
      <c r="AF1" s="3443"/>
      <c r="AG1" s="3443"/>
      <c r="AH1" s="3443"/>
      <c r="AI1" s="3444"/>
      <c r="AJ1" s="3448" t="s">
        <v>1</v>
      </c>
      <c r="AK1" s="3449"/>
      <c r="AL1" s="3450"/>
      <c r="AM1" s="1264" t="s">
        <v>294</v>
      </c>
      <c r="AN1" s="1265"/>
      <c r="AO1" s="1265"/>
      <c r="AP1" s="1265"/>
      <c r="AQ1" s="1265"/>
      <c r="AR1" s="1265"/>
      <c r="AS1" s="1265"/>
      <c r="AT1" s="1265"/>
      <c r="AU1" s="1265"/>
      <c r="AV1" s="1265"/>
      <c r="AW1" s="1265"/>
      <c r="AX1" s="1265"/>
      <c r="AY1" s="1265"/>
      <c r="AZ1" s="1265"/>
      <c r="BA1" s="1265"/>
      <c r="BB1" s="1265"/>
      <c r="BC1" s="1265"/>
      <c r="BD1" s="1265"/>
      <c r="BE1" s="1265"/>
      <c r="BF1" s="1265"/>
      <c r="BG1" s="1265"/>
      <c r="BH1" s="1265"/>
      <c r="BI1" s="1265"/>
      <c r="BJ1" s="1265"/>
      <c r="BK1" s="1265"/>
      <c r="BL1" s="1265"/>
      <c r="BM1" s="1265"/>
      <c r="BN1" s="1265"/>
      <c r="BO1" s="1265"/>
      <c r="BP1" s="1265"/>
      <c r="BQ1" s="1265"/>
      <c r="BR1" s="1265"/>
      <c r="BS1" s="1265"/>
      <c r="BT1" s="1265"/>
      <c r="BU1" s="1265"/>
      <c r="BV1" s="1265"/>
      <c r="BW1" s="1265"/>
      <c r="BX1" s="1265"/>
      <c r="BY1" s="1265"/>
      <c r="BZ1" s="1265"/>
      <c r="CA1" s="1265"/>
      <c r="CB1" s="1265"/>
      <c r="CC1" s="3454" t="s">
        <v>294</v>
      </c>
    </row>
    <row r="2" spans="1:81" ht="18" customHeight="1" thickBot="1">
      <c r="A2" s="3436"/>
      <c r="B2" s="3437"/>
      <c r="C2" s="3438"/>
      <c r="D2" s="3445"/>
      <c r="E2" s="3446"/>
      <c r="F2" s="3446"/>
      <c r="G2" s="3446"/>
      <c r="H2" s="3446"/>
      <c r="I2" s="3446"/>
      <c r="J2" s="3446"/>
      <c r="K2" s="3446"/>
      <c r="L2" s="3446"/>
      <c r="M2" s="3446"/>
      <c r="N2" s="3446"/>
      <c r="O2" s="3446"/>
      <c r="P2" s="3446"/>
      <c r="Q2" s="3446"/>
      <c r="R2" s="3446"/>
      <c r="S2" s="3446"/>
      <c r="T2" s="3446"/>
      <c r="U2" s="3446"/>
      <c r="V2" s="3446"/>
      <c r="W2" s="3446"/>
      <c r="X2" s="3446"/>
      <c r="Y2" s="3446"/>
      <c r="Z2" s="3446"/>
      <c r="AA2" s="3446"/>
      <c r="AB2" s="3446"/>
      <c r="AC2" s="3446"/>
      <c r="AD2" s="3446"/>
      <c r="AE2" s="3446"/>
      <c r="AF2" s="3446"/>
      <c r="AG2" s="3446"/>
      <c r="AH2" s="3446"/>
      <c r="AI2" s="3447"/>
      <c r="AJ2" s="3451"/>
      <c r="AK2" s="3452"/>
      <c r="AL2" s="3453"/>
      <c r="AM2" s="1266"/>
      <c r="AN2" s="1265"/>
      <c r="AO2" s="1265"/>
      <c r="AP2" s="1265"/>
      <c r="AQ2" s="1265"/>
      <c r="AR2" s="1265"/>
      <c r="AS2" s="1265"/>
      <c r="AT2" s="1265"/>
      <c r="AU2" s="1265"/>
      <c r="AV2" s="1265"/>
      <c r="AW2" s="1265"/>
      <c r="AX2" s="1265"/>
      <c r="AY2" s="1265"/>
      <c r="AZ2" s="1265"/>
      <c r="BA2" s="1265"/>
      <c r="BB2" s="1265"/>
      <c r="BC2" s="1265"/>
      <c r="BD2" s="1265"/>
      <c r="BE2" s="1265"/>
      <c r="BF2" s="1265"/>
      <c r="BG2" s="1265"/>
      <c r="BH2" s="1265"/>
      <c r="BI2" s="1265"/>
      <c r="BJ2" s="1265"/>
      <c r="BK2" s="1265"/>
      <c r="BL2" s="1265"/>
      <c r="BM2" s="1265"/>
      <c r="BN2" s="1265"/>
      <c r="BO2" s="1265"/>
      <c r="BP2" s="1265"/>
      <c r="BQ2" s="1265"/>
      <c r="BR2" s="1265"/>
      <c r="BS2" s="1265"/>
      <c r="BT2" s="1265"/>
      <c r="BU2" s="1265"/>
      <c r="BV2" s="1265"/>
      <c r="BW2" s="1265"/>
      <c r="BX2" s="1265"/>
      <c r="BY2" s="1265"/>
      <c r="BZ2" s="1265"/>
      <c r="CA2" s="1265"/>
      <c r="CB2" s="1265"/>
      <c r="CC2" s="3454"/>
    </row>
    <row r="3" spans="1:81" ht="18" customHeight="1" thickBot="1">
      <c r="A3" s="3436"/>
      <c r="B3" s="3437"/>
      <c r="C3" s="3438"/>
      <c r="D3" s="3442" t="s">
        <v>295</v>
      </c>
      <c r="E3" s="3443"/>
      <c r="F3" s="3443"/>
      <c r="G3" s="3443"/>
      <c r="H3" s="3443"/>
      <c r="I3" s="3443"/>
      <c r="J3" s="3443"/>
      <c r="K3" s="3443"/>
      <c r="L3" s="3443"/>
      <c r="M3" s="3443"/>
      <c r="N3" s="3443"/>
      <c r="O3" s="3443"/>
      <c r="P3" s="3443"/>
      <c r="Q3" s="3443"/>
      <c r="R3" s="3443"/>
      <c r="S3" s="3443"/>
      <c r="T3" s="3443"/>
      <c r="U3" s="3443"/>
      <c r="V3" s="3443"/>
      <c r="W3" s="3443"/>
      <c r="X3" s="3443"/>
      <c r="Y3" s="3443"/>
      <c r="Z3" s="3443"/>
      <c r="AA3" s="3443"/>
      <c r="AB3" s="3443"/>
      <c r="AC3" s="3443"/>
      <c r="AD3" s="3443"/>
      <c r="AE3" s="3443"/>
      <c r="AF3" s="3443"/>
      <c r="AG3" s="3443"/>
      <c r="AH3" s="3443"/>
      <c r="AI3" s="3444"/>
      <c r="AJ3" s="3451"/>
      <c r="AK3" s="3452"/>
      <c r="AL3" s="3453"/>
      <c r="AM3" s="1266"/>
      <c r="AN3" s="1265"/>
      <c r="AO3" s="1265"/>
      <c r="AP3" s="1265"/>
      <c r="AQ3" s="1265"/>
      <c r="AR3" s="1265"/>
      <c r="AS3" s="1265"/>
      <c r="AT3" s="1265"/>
      <c r="AU3" s="1265"/>
      <c r="AV3" s="1265"/>
      <c r="AW3" s="1265"/>
      <c r="AX3" s="1265"/>
      <c r="AY3" s="1265"/>
      <c r="AZ3" s="1265"/>
      <c r="BA3" s="1265"/>
      <c r="BB3" s="1265"/>
      <c r="BC3" s="1265"/>
      <c r="BD3" s="1265"/>
      <c r="BE3" s="1265"/>
      <c r="BF3" s="1265"/>
      <c r="BG3" s="1265"/>
      <c r="BH3" s="1265"/>
      <c r="BI3" s="1265"/>
      <c r="BJ3" s="1265"/>
      <c r="BK3" s="1265"/>
      <c r="BL3" s="1265"/>
      <c r="BM3" s="1265"/>
      <c r="BN3" s="1265"/>
      <c r="BO3" s="1265"/>
      <c r="BP3" s="1265"/>
      <c r="BQ3" s="1265"/>
      <c r="BR3" s="1265"/>
      <c r="BS3" s="1265"/>
      <c r="BT3" s="1265"/>
      <c r="BU3" s="1265"/>
      <c r="BV3" s="1265"/>
      <c r="BW3" s="1265"/>
      <c r="BX3" s="1265"/>
      <c r="BY3" s="1265"/>
      <c r="BZ3" s="1265"/>
      <c r="CA3" s="1265"/>
      <c r="CB3" s="1265"/>
      <c r="CC3" s="3454"/>
    </row>
    <row r="4" spans="1:81" ht="18" customHeight="1" thickBot="1">
      <c r="A4" s="3439"/>
      <c r="B4" s="3440"/>
      <c r="C4" s="3441"/>
      <c r="D4" s="3445"/>
      <c r="E4" s="3446"/>
      <c r="F4" s="3446"/>
      <c r="G4" s="3446"/>
      <c r="H4" s="3446"/>
      <c r="I4" s="3446"/>
      <c r="J4" s="3446"/>
      <c r="K4" s="3446"/>
      <c r="L4" s="3446"/>
      <c r="M4" s="3446"/>
      <c r="N4" s="3446"/>
      <c r="O4" s="3446"/>
      <c r="P4" s="3446"/>
      <c r="Q4" s="3446"/>
      <c r="R4" s="3446"/>
      <c r="S4" s="3446"/>
      <c r="T4" s="3446"/>
      <c r="U4" s="3446"/>
      <c r="V4" s="3446"/>
      <c r="W4" s="3446"/>
      <c r="X4" s="3446"/>
      <c r="Y4" s="3446"/>
      <c r="Z4" s="3446"/>
      <c r="AA4" s="3446"/>
      <c r="AB4" s="3446"/>
      <c r="AC4" s="3455"/>
      <c r="AD4" s="3455"/>
      <c r="AE4" s="3455"/>
      <c r="AF4" s="3455"/>
      <c r="AG4" s="3455"/>
      <c r="AH4" s="3455"/>
      <c r="AI4" s="3456"/>
      <c r="AJ4" s="3451"/>
      <c r="AK4" s="3452"/>
      <c r="AL4" s="3453"/>
      <c r="AM4" s="1266"/>
      <c r="AN4" s="1265"/>
      <c r="AO4" s="1265"/>
      <c r="AP4" s="1265"/>
      <c r="AQ4" s="1265"/>
      <c r="AR4" s="1265"/>
      <c r="AS4" s="1265"/>
      <c r="AT4" s="1265"/>
      <c r="AU4" s="1265"/>
      <c r="AV4" s="1265"/>
      <c r="AW4" s="1265"/>
      <c r="AX4" s="1265"/>
      <c r="AY4" s="1265"/>
      <c r="AZ4" s="1265"/>
      <c r="BA4" s="1265"/>
      <c r="BB4" s="1265"/>
      <c r="BC4" s="1265"/>
      <c r="BD4" s="1265"/>
      <c r="BE4" s="1265"/>
      <c r="BF4" s="1265"/>
      <c r="BG4" s="1265"/>
      <c r="BH4" s="1265"/>
      <c r="BI4" s="1265"/>
      <c r="BJ4" s="1265"/>
      <c r="BK4" s="1265"/>
      <c r="BL4" s="1265"/>
      <c r="BM4" s="1265"/>
      <c r="BN4" s="1265"/>
      <c r="BO4" s="1265"/>
      <c r="BP4" s="1265"/>
      <c r="BQ4" s="1265"/>
      <c r="BR4" s="1265"/>
      <c r="BS4" s="1265"/>
      <c r="BT4" s="1265"/>
      <c r="BU4" s="1265"/>
      <c r="BV4" s="1265"/>
      <c r="BW4" s="1265"/>
      <c r="BX4" s="1265"/>
      <c r="BY4" s="1265"/>
      <c r="BZ4" s="1265"/>
      <c r="CA4" s="1265"/>
      <c r="CB4" s="1265"/>
      <c r="CC4" s="3454"/>
    </row>
    <row r="5" spans="1:81" ht="20.25" customHeight="1">
      <c r="A5" s="3457" t="s">
        <v>4</v>
      </c>
      <c r="B5" s="3458"/>
      <c r="C5" s="3458"/>
      <c r="D5" s="3458"/>
      <c r="E5" s="3458"/>
      <c r="F5" s="3458"/>
      <c r="G5" s="3458"/>
      <c r="H5" s="3458"/>
      <c r="I5" s="3458"/>
      <c r="J5" s="3458"/>
      <c r="K5" s="3458"/>
      <c r="L5" s="3458"/>
      <c r="M5" s="3458"/>
      <c r="N5" s="3458"/>
      <c r="O5" s="3458"/>
      <c r="P5" s="3458"/>
      <c r="Q5" s="3458"/>
      <c r="R5" s="3458"/>
      <c r="S5" s="3458"/>
      <c r="T5" s="3458"/>
      <c r="U5" s="3458"/>
      <c r="V5" s="3458"/>
      <c r="W5" s="3458"/>
      <c r="X5" s="3458"/>
      <c r="Y5" s="3458"/>
      <c r="Z5" s="3458"/>
      <c r="AA5" s="3458"/>
      <c r="AB5" s="3459"/>
      <c r="AC5" s="3460" t="s">
        <v>1774</v>
      </c>
      <c r="AD5" s="3461"/>
      <c r="AE5" s="3461"/>
      <c r="AF5" s="3461"/>
      <c r="AG5" s="3461"/>
      <c r="AH5" s="3461"/>
      <c r="AI5" s="3461"/>
      <c r="AJ5" s="3461"/>
      <c r="AK5" s="3461"/>
      <c r="AL5" s="3461"/>
      <c r="AM5" s="3461"/>
      <c r="AN5" s="3461"/>
      <c r="AO5" s="3461"/>
      <c r="AP5" s="3461"/>
      <c r="AQ5" s="3461"/>
      <c r="AR5" s="3461"/>
      <c r="AS5" s="3461"/>
      <c r="AT5" s="3461"/>
      <c r="AU5" s="3461"/>
      <c r="AV5" s="3461"/>
      <c r="AW5" s="3461"/>
      <c r="AX5" s="3461"/>
      <c r="AY5" s="3461"/>
      <c r="AZ5" s="3461"/>
      <c r="BA5" s="3461"/>
      <c r="BB5" s="3461"/>
      <c r="BC5" s="3461"/>
      <c r="BD5" s="3461"/>
      <c r="BE5" s="3461"/>
      <c r="BF5" s="3461"/>
      <c r="BG5" s="3461"/>
      <c r="BH5" s="3461"/>
      <c r="BI5" s="3461"/>
      <c r="BJ5" s="3461"/>
      <c r="BK5" s="3461"/>
      <c r="BL5" s="3461"/>
      <c r="BM5" s="3461"/>
      <c r="BN5" s="3461"/>
      <c r="BO5" s="3461"/>
      <c r="BP5" s="3461"/>
      <c r="BQ5" s="3461"/>
      <c r="BR5" s="3461"/>
      <c r="BS5" s="3461"/>
      <c r="BT5" s="3461"/>
      <c r="BU5" s="3461"/>
      <c r="BV5" s="3461"/>
      <c r="BW5" s="3461"/>
      <c r="BX5" s="3461"/>
      <c r="BY5" s="3461"/>
      <c r="BZ5" s="3461"/>
      <c r="CA5" s="3461"/>
      <c r="CB5" s="1265"/>
      <c r="CC5" s="1265"/>
    </row>
    <row r="6" spans="1:81" ht="15.75" customHeight="1">
      <c r="A6" s="3466" t="s">
        <v>5</v>
      </c>
      <c r="B6" s="3467"/>
      <c r="C6" s="3467"/>
      <c r="D6" s="3467"/>
      <c r="E6" s="3467"/>
      <c r="F6" s="3467"/>
      <c r="G6" s="3467"/>
      <c r="H6" s="3467"/>
      <c r="I6" s="3467"/>
      <c r="J6" s="3467"/>
      <c r="K6" s="3467"/>
      <c r="L6" s="3467"/>
      <c r="M6" s="3467"/>
      <c r="N6" s="3467"/>
      <c r="O6" s="3467"/>
      <c r="P6" s="3467"/>
      <c r="Q6" s="3467"/>
      <c r="R6" s="3467"/>
      <c r="S6" s="3467"/>
      <c r="T6" s="3467"/>
      <c r="U6" s="3467"/>
      <c r="V6" s="3467"/>
      <c r="W6" s="3467"/>
      <c r="X6" s="3467"/>
      <c r="Y6" s="3467"/>
      <c r="Z6" s="3467"/>
      <c r="AA6" s="3467"/>
      <c r="AB6" s="3467"/>
      <c r="AC6" s="3462"/>
      <c r="AD6" s="3463"/>
      <c r="AE6" s="3463"/>
      <c r="AF6" s="3463"/>
      <c r="AG6" s="3463"/>
      <c r="AH6" s="3463"/>
      <c r="AI6" s="3463"/>
      <c r="AJ6" s="3463"/>
      <c r="AK6" s="3463"/>
      <c r="AL6" s="3463"/>
      <c r="AM6" s="3463"/>
      <c r="AN6" s="3463"/>
      <c r="AO6" s="3463"/>
      <c r="AP6" s="3463"/>
      <c r="AQ6" s="3463"/>
      <c r="AR6" s="3463"/>
      <c r="AS6" s="3463"/>
      <c r="AT6" s="3463"/>
      <c r="AU6" s="3463"/>
      <c r="AV6" s="3463"/>
      <c r="AW6" s="3463"/>
      <c r="AX6" s="3463"/>
      <c r="AY6" s="3463"/>
      <c r="AZ6" s="3463"/>
      <c r="BA6" s="3463"/>
      <c r="BB6" s="3463"/>
      <c r="BC6" s="3463"/>
      <c r="BD6" s="3463"/>
      <c r="BE6" s="3463"/>
      <c r="BF6" s="3463"/>
      <c r="BG6" s="3463"/>
      <c r="BH6" s="3463"/>
      <c r="BI6" s="3463"/>
      <c r="BJ6" s="3463"/>
      <c r="BK6" s="3463"/>
      <c r="BL6" s="3463"/>
      <c r="BM6" s="3463"/>
      <c r="BN6" s="3463"/>
      <c r="BO6" s="3463"/>
      <c r="BP6" s="3463"/>
      <c r="BQ6" s="3463"/>
      <c r="BR6" s="3463"/>
      <c r="BS6" s="3463"/>
      <c r="BT6" s="3463"/>
      <c r="BU6" s="3463"/>
      <c r="BV6" s="3463"/>
      <c r="BW6" s="3463"/>
      <c r="BX6" s="3463"/>
      <c r="BY6" s="3463"/>
      <c r="BZ6" s="3463"/>
      <c r="CA6" s="3463"/>
      <c r="CB6" s="1265"/>
      <c r="CC6" s="1265"/>
    </row>
    <row r="7" spans="1:81" ht="15.75" customHeight="1">
      <c r="A7" s="3466"/>
      <c r="B7" s="3467"/>
      <c r="C7" s="3467"/>
      <c r="D7" s="3467"/>
      <c r="E7" s="3467"/>
      <c r="F7" s="3467"/>
      <c r="G7" s="3467"/>
      <c r="H7" s="3467"/>
      <c r="I7" s="3467"/>
      <c r="J7" s="3467"/>
      <c r="K7" s="3467"/>
      <c r="L7" s="3467"/>
      <c r="M7" s="3467"/>
      <c r="N7" s="3467"/>
      <c r="O7" s="3467"/>
      <c r="P7" s="3467"/>
      <c r="Q7" s="3467"/>
      <c r="R7" s="3467"/>
      <c r="S7" s="3467"/>
      <c r="T7" s="3467"/>
      <c r="U7" s="3467"/>
      <c r="V7" s="3467"/>
      <c r="W7" s="3467"/>
      <c r="X7" s="3467"/>
      <c r="Y7" s="3467"/>
      <c r="Z7" s="3467"/>
      <c r="AA7" s="3467"/>
      <c r="AB7" s="3467"/>
      <c r="AC7" s="3462"/>
      <c r="AD7" s="3463"/>
      <c r="AE7" s="3463"/>
      <c r="AF7" s="3463"/>
      <c r="AG7" s="3463"/>
      <c r="AH7" s="3463"/>
      <c r="AI7" s="3463"/>
      <c r="AJ7" s="3463"/>
      <c r="AK7" s="3463"/>
      <c r="AL7" s="3463"/>
      <c r="AM7" s="3463"/>
      <c r="AN7" s="3463"/>
      <c r="AO7" s="3463"/>
      <c r="AP7" s="3463"/>
      <c r="AQ7" s="3463"/>
      <c r="AR7" s="3463"/>
      <c r="AS7" s="3463"/>
      <c r="AT7" s="3463"/>
      <c r="AU7" s="3463"/>
      <c r="AV7" s="3463"/>
      <c r="AW7" s="3463"/>
      <c r="AX7" s="3463"/>
      <c r="AY7" s="3463"/>
      <c r="AZ7" s="3463"/>
      <c r="BA7" s="3463"/>
      <c r="BB7" s="3463"/>
      <c r="BC7" s="3463"/>
      <c r="BD7" s="3463"/>
      <c r="BE7" s="3463"/>
      <c r="BF7" s="3463"/>
      <c r="BG7" s="3463"/>
      <c r="BH7" s="3463"/>
      <c r="BI7" s="3463"/>
      <c r="BJ7" s="3463"/>
      <c r="BK7" s="3463"/>
      <c r="BL7" s="3463"/>
      <c r="BM7" s="3463"/>
      <c r="BN7" s="3463"/>
      <c r="BO7" s="3463"/>
      <c r="BP7" s="3463"/>
      <c r="BQ7" s="3463"/>
      <c r="BR7" s="3463"/>
      <c r="BS7" s="3463"/>
      <c r="BT7" s="3463"/>
      <c r="BU7" s="3463"/>
      <c r="BV7" s="3463"/>
      <c r="BW7" s="3463"/>
      <c r="BX7" s="3463"/>
      <c r="BY7" s="3463"/>
      <c r="BZ7" s="3463"/>
      <c r="CA7" s="3463"/>
      <c r="CB7" s="1265"/>
      <c r="CC7" s="1265"/>
    </row>
    <row r="8" spans="1:81" ht="15.75" customHeight="1">
      <c r="A8" s="3466" t="s">
        <v>6</v>
      </c>
      <c r="B8" s="3467"/>
      <c r="C8" s="3467"/>
      <c r="D8" s="3467"/>
      <c r="E8" s="3467"/>
      <c r="F8" s="3467"/>
      <c r="G8" s="3467"/>
      <c r="H8" s="3467"/>
      <c r="I8" s="3467"/>
      <c r="J8" s="3467"/>
      <c r="K8" s="3467"/>
      <c r="L8" s="3467"/>
      <c r="M8" s="3467"/>
      <c r="N8" s="3467"/>
      <c r="O8" s="3467"/>
      <c r="P8" s="3467"/>
      <c r="Q8" s="3467"/>
      <c r="R8" s="3467"/>
      <c r="S8" s="3467"/>
      <c r="T8" s="3467"/>
      <c r="U8" s="3467"/>
      <c r="V8" s="3467"/>
      <c r="W8" s="3467"/>
      <c r="X8" s="3467"/>
      <c r="Y8" s="3467"/>
      <c r="Z8" s="3467"/>
      <c r="AA8" s="3467"/>
      <c r="AB8" s="3467"/>
      <c r="AC8" s="3462"/>
      <c r="AD8" s="3463"/>
      <c r="AE8" s="3463"/>
      <c r="AF8" s="3463"/>
      <c r="AG8" s="3463"/>
      <c r="AH8" s="3463"/>
      <c r="AI8" s="3463"/>
      <c r="AJ8" s="3463"/>
      <c r="AK8" s="3463"/>
      <c r="AL8" s="3463"/>
      <c r="AM8" s="3463"/>
      <c r="AN8" s="3463"/>
      <c r="AO8" s="3463"/>
      <c r="AP8" s="3463"/>
      <c r="AQ8" s="3463"/>
      <c r="AR8" s="3463"/>
      <c r="AS8" s="3463"/>
      <c r="AT8" s="3463"/>
      <c r="AU8" s="3463"/>
      <c r="AV8" s="3463"/>
      <c r="AW8" s="3463"/>
      <c r="AX8" s="3463"/>
      <c r="AY8" s="3463"/>
      <c r="AZ8" s="3463"/>
      <c r="BA8" s="3463"/>
      <c r="BB8" s="3463"/>
      <c r="BC8" s="3463"/>
      <c r="BD8" s="3463"/>
      <c r="BE8" s="3463"/>
      <c r="BF8" s="3463"/>
      <c r="BG8" s="3463"/>
      <c r="BH8" s="3463"/>
      <c r="BI8" s="3463"/>
      <c r="BJ8" s="3463"/>
      <c r="BK8" s="3463"/>
      <c r="BL8" s="3463"/>
      <c r="BM8" s="3463"/>
      <c r="BN8" s="3463"/>
      <c r="BO8" s="3463"/>
      <c r="BP8" s="3463"/>
      <c r="BQ8" s="3463"/>
      <c r="BR8" s="3463"/>
      <c r="BS8" s="3463"/>
      <c r="BT8" s="3463"/>
      <c r="BU8" s="3463"/>
      <c r="BV8" s="3463"/>
      <c r="BW8" s="3463"/>
      <c r="BX8" s="3463"/>
      <c r="BY8" s="3463"/>
      <c r="BZ8" s="3463"/>
      <c r="CA8" s="3463"/>
      <c r="CB8" s="1265"/>
      <c r="CC8" s="1265"/>
    </row>
    <row r="9" spans="1:81" ht="15.75" customHeight="1" thickBot="1">
      <c r="A9" s="3468" t="s">
        <v>1646</v>
      </c>
      <c r="B9" s="3468"/>
      <c r="C9" s="3468"/>
      <c r="D9" s="3468"/>
      <c r="E9" s="3468"/>
      <c r="F9" s="3468"/>
      <c r="G9" s="3468"/>
      <c r="H9" s="3468"/>
      <c r="I9" s="3468"/>
      <c r="J9" s="3468"/>
      <c r="K9" s="3468"/>
      <c r="L9" s="3468"/>
      <c r="M9" s="3468"/>
      <c r="N9" s="3468"/>
      <c r="O9" s="3468"/>
      <c r="P9" s="3468"/>
      <c r="Q9" s="3468"/>
      <c r="R9" s="3468"/>
      <c r="S9" s="3468"/>
      <c r="T9" s="3468"/>
      <c r="U9" s="3468"/>
      <c r="V9" s="3468"/>
      <c r="W9" s="3468"/>
      <c r="X9" s="3468"/>
      <c r="Y9" s="3468"/>
      <c r="Z9" s="3468"/>
      <c r="AA9" s="3468"/>
      <c r="AB9" s="3469"/>
      <c r="AC9" s="3464"/>
      <c r="AD9" s="3465"/>
      <c r="AE9" s="3465"/>
      <c r="AF9" s="3465"/>
      <c r="AG9" s="3465"/>
      <c r="AH9" s="3465"/>
      <c r="AI9" s="3465"/>
      <c r="AJ9" s="3465"/>
      <c r="AK9" s="3465"/>
      <c r="AL9" s="3465"/>
      <c r="AM9" s="3465"/>
      <c r="AN9" s="3465"/>
      <c r="AO9" s="3465"/>
      <c r="AP9" s="3465"/>
      <c r="AQ9" s="3465"/>
      <c r="AR9" s="3465"/>
      <c r="AS9" s="3465"/>
      <c r="AT9" s="3465"/>
      <c r="AU9" s="3465"/>
      <c r="AV9" s="3465"/>
      <c r="AW9" s="3465"/>
      <c r="AX9" s="3465"/>
      <c r="AY9" s="3465"/>
      <c r="AZ9" s="3465"/>
      <c r="BA9" s="3465"/>
      <c r="BB9" s="3465"/>
      <c r="BC9" s="3465"/>
      <c r="BD9" s="3465"/>
      <c r="BE9" s="3465"/>
      <c r="BF9" s="3465"/>
      <c r="BG9" s="3465"/>
      <c r="BH9" s="3465"/>
      <c r="BI9" s="3465"/>
      <c r="BJ9" s="3465"/>
      <c r="BK9" s="3465"/>
      <c r="BL9" s="3465"/>
      <c r="BM9" s="3465"/>
      <c r="BN9" s="3465"/>
      <c r="BO9" s="3465"/>
      <c r="BP9" s="3465"/>
      <c r="BQ9" s="3465"/>
      <c r="BR9" s="3465"/>
      <c r="BS9" s="3465"/>
      <c r="BT9" s="3465"/>
      <c r="BU9" s="3465"/>
      <c r="BV9" s="3465"/>
      <c r="BW9" s="3465"/>
      <c r="BX9" s="3465"/>
      <c r="BY9" s="3465"/>
      <c r="BZ9" s="3465"/>
      <c r="CA9" s="3465"/>
      <c r="CB9" s="1265"/>
      <c r="CC9" s="1265"/>
    </row>
    <row r="10" spans="1:28" ht="18" customHeight="1" thickBot="1">
      <c r="A10" s="1267"/>
      <c r="B10" s="1268"/>
      <c r="C10" s="1267"/>
      <c r="D10" s="1267"/>
      <c r="E10" s="1267"/>
      <c r="F10" s="1269"/>
      <c r="G10" s="1267"/>
      <c r="H10" s="1267"/>
      <c r="I10" s="1270"/>
      <c r="J10" s="1267"/>
      <c r="K10" s="1271"/>
      <c r="L10" s="1271"/>
      <c r="M10" s="1267"/>
      <c r="N10" s="1267"/>
      <c r="O10"/>
      <c r="P10"/>
      <c r="Q10" s="1267"/>
      <c r="R10" s="1267"/>
      <c r="S10" s="1267"/>
      <c r="T10" s="1267"/>
      <c r="U10" s="1267"/>
      <c r="V10" s="1267"/>
      <c r="W10" s="1267"/>
      <c r="X10" s="1272"/>
      <c r="Y10" s="1272"/>
      <c r="Z10" s="1273"/>
      <c r="AA10" s="1273"/>
      <c r="AB10" s="1267"/>
    </row>
    <row r="11" spans="1:79" s="1267" customFormat="1" ht="23.25" customHeight="1" thickBot="1">
      <c r="A11" s="3421" t="s">
        <v>7</v>
      </c>
      <c r="B11" s="3421"/>
      <c r="C11" s="3421"/>
      <c r="D11" s="3421"/>
      <c r="E11" s="3422" t="s">
        <v>448</v>
      </c>
      <c r="F11" s="3423"/>
      <c r="G11" s="3423"/>
      <c r="H11" s="3423"/>
      <c r="I11" s="3423"/>
      <c r="J11" s="3423"/>
      <c r="K11" s="3423"/>
      <c r="L11" s="3423"/>
      <c r="M11" s="3423"/>
      <c r="N11" s="3423"/>
      <c r="O11" s="3423"/>
      <c r="P11" s="3423"/>
      <c r="Q11" s="3423"/>
      <c r="R11" s="3423"/>
      <c r="S11" s="3423"/>
      <c r="T11" s="3423"/>
      <c r="U11" s="3423"/>
      <c r="V11" s="3423"/>
      <c r="W11" s="3423"/>
      <c r="X11" s="3423"/>
      <c r="Y11" s="3423"/>
      <c r="Z11" s="3423"/>
      <c r="AA11" s="3423"/>
      <c r="AB11" s="3423"/>
      <c r="AC11" s="3423"/>
      <c r="AD11" s="3423"/>
      <c r="AE11" s="3423"/>
      <c r="AF11" s="3423"/>
      <c r="AG11" s="3423"/>
      <c r="AH11" s="3423"/>
      <c r="AI11" s="3423"/>
      <c r="AJ11" s="3423"/>
      <c r="AK11" s="3423"/>
      <c r="AL11" s="3423"/>
      <c r="AM11" s="3423"/>
      <c r="AN11" s="3423"/>
      <c r="AO11" s="3423"/>
      <c r="AP11" s="3423"/>
      <c r="AQ11" s="3423"/>
      <c r="AR11" s="3423"/>
      <c r="AS11" s="3423"/>
      <c r="AT11" s="3423"/>
      <c r="AU11" s="3423"/>
      <c r="AV11" s="3423"/>
      <c r="AW11" s="3423"/>
      <c r="AX11" s="3423"/>
      <c r="AY11" s="3423"/>
      <c r="AZ11" s="3423"/>
      <c r="BA11" s="3423"/>
      <c r="BB11" s="3423"/>
      <c r="BC11" s="3423"/>
      <c r="BD11" s="3423"/>
      <c r="BE11" s="3423"/>
      <c r="BF11" s="3423"/>
      <c r="BG11" s="3423"/>
      <c r="BH11" s="3423"/>
      <c r="BI11" s="3423"/>
      <c r="BJ11" s="3423"/>
      <c r="BK11" s="3423"/>
      <c r="BL11" s="3423"/>
      <c r="BM11" s="3423"/>
      <c r="BN11" s="3423"/>
      <c r="BO11" s="3423"/>
      <c r="BP11" s="3423"/>
      <c r="BQ11" s="3423"/>
      <c r="BR11" s="3423"/>
      <c r="BS11" s="3423"/>
      <c r="BT11" s="3423"/>
      <c r="BU11" s="3423"/>
      <c r="BV11" s="3423"/>
      <c r="BW11" s="3423"/>
      <c r="BX11" s="3423"/>
      <c r="BY11" s="3423"/>
      <c r="BZ11" s="3423"/>
      <c r="CA11" s="3423"/>
    </row>
    <row r="12" spans="2:81" s="1274" customFormat="1" ht="9.75" customHeight="1" thickBot="1">
      <c r="B12" s="1275"/>
      <c r="F12" s="1276"/>
      <c r="I12" s="1277"/>
      <c r="K12" s="1278"/>
      <c r="L12" s="1278"/>
      <c r="O12"/>
      <c r="P12"/>
      <c r="Q12"/>
      <c r="R12"/>
      <c r="X12" s="1279"/>
      <c r="Y12" s="1279"/>
      <c r="Z12" s="1280"/>
      <c r="AA12" s="1280"/>
      <c r="AK12" s="1281"/>
      <c r="AL12" s="1281"/>
      <c r="AM12" s="1281"/>
      <c r="AN12" s="1281"/>
      <c r="AO12" s="1281"/>
      <c r="AP12" s="1281"/>
      <c r="AQ12" s="1281"/>
      <c r="AR12" s="1281"/>
      <c r="AS12" s="1281"/>
      <c r="AT12" s="1281"/>
      <c r="AU12" s="1281"/>
      <c r="AV12" s="1281"/>
      <c r="AW12" s="1281"/>
      <c r="AX12" s="1281"/>
      <c r="AY12" s="1281"/>
      <c r="AZ12" s="1281"/>
      <c r="BA12" s="1281"/>
      <c r="BB12" s="1281"/>
      <c r="BC12" s="1281"/>
      <c r="BD12" s="1281"/>
      <c r="BE12" s="1281"/>
      <c r="BF12" s="1281"/>
      <c r="BG12" s="1281"/>
      <c r="BH12" s="1281"/>
      <c r="BI12" s="1281"/>
      <c r="BJ12" s="1281"/>
      <c r="BK12" s="1281"/>
      <c r="BL12" s="1281"/>
      <c r="BM12" s="1281"/>
      <c r="BN12" s="1281"/>
      <c r="BO12" s="1281"/>
      <c r="BP12" s="1281"/>
      <c r="BQ12" s="1281"/>
      <c r="BR12" s="1281"/>
      <c r="BS12" s="1281"/>
      <c r="BT12" s="1281"/>
      <c r="BU12" s="1281"/>
      <c r="BV12" s="1281"/>
      <c r="BW12" s="1281"/>
      <c r="BX12" s="1281"/>
      <c r="BY12" s="1281"/>
      <c r="BZ12" s="1281"/>
      <c r="CA12" s="1281"/>
      <c r="CB12" s="1281"/>
      <c r="CC12" s="1281"/>
    </row>
    <row r="13" spans="1:79" s="1268" customFormat="1" ht="24" customHeight="1" thickBot="1">
      <c r="A13" s="3424" t="s">
        <v>9</v>
      </c>
      <c r="B13" s="3425"/>
      <c r="C13" s="3425"/>
      <c r="D13" s="3426"/>
      <c r="E13" s="3365"/>
      <c r="F13" s="3366"/>
      <c r="G13" s="3366"/>
      <c r="H13" s="3366"/>
      <c r="I13" s="3366"/>
      <c r="J13" s="3366"/>
      <c r="K13" s="3366"/>
      <c r="L13" s="3366"/>
      <c r="M13" s="3366"/>
      <c r="N13" s="3366"/>
      <c r="O13" s="3366"/>
      <c r="P13" s="3366"/>
      <c r="Q13" s="3366"/>
      <c r="R13" s="3366"/>
      <c r="S13" s="3366"/>
      <c r="T13" s="3366"/>
      <c r="U13" s="3366"/>
      <c r="V13" s="3366"/>
      <c r="W13" s="3366"/>
      <c r="X13" s="3366"/>
      <c r="Y13" s="3366"/>
      <c r="Z13" s="3366"/>
      <c r="AA13" s="3366"/>
      <c r="AB13" s="3367"/>
      <c r="AC13" s="3365" t="s">
        <v>314</v>
      </c>
      <c r="AD13" s="3366"/>
      <c r="AE13" s="3366"/>
      <c r="AF13" s="3366"/>
      <c r="AG13" s="3366"/>
      <c r="AH13" s="3366"/>
      <c r="AI13" s="3366"/>
      <c r="AJ13" s="3366"/>
      <c r="AK13" s="3366"/>
      <c r="AL13" s="3366"/>
      <c r="AM13" s="3366"/>
      <c r="AN13" s="3366"/>
      <c r="AO13" s="3366"/>
      <c r="AP13" s="3366"/>
      <c r="AQ13" s="3366"/>
      <c r="AR13" s="3366"/>
      <c r="AS13" s="3366"/>
      <c r="AT13" s="3366"/>
      <c r="AU13" s="3366"/>
      <c r="AV13" s="3366"/>
      <c r="AW13" s="3366"/>
      <c r="AX13" s="3366"/>
      <c r="AY13" s="3366"/>
      <c r="AZ13" s="3367"/>
      <c r="BA13" s="3365"/>
      <c r="BB13" s="3366"/>
      <c r="BC13" s="3366"/>
      <c r="BD13" s="3366"/>
      <c r="BE13" s="3366"/>
      <c r="BF13" s="3366"/>
      <c r="BG13" s="3366"/>
      <c r="BH13" s="3366"/>
      <c r="BI13" s="3366"/>
      <c r="BJ13" s="3366"/>
      <c r="BK13" s="3366"/>
      <c r="BL13" s="3366"/>
      <c r="BM13" s="3366"/>
      <c r="BN13" s="3366"/>
      <c r="BO13" s="3366"/>
      <c r="BP13" s="3366"/>
      <c r="BQ13" s="3366"/>
      <c r="BR13" s="3366"/>
      <c r="BS13" s="3366"/>
      <c r="BT13" s="3366"/>
      <c r="BU13" s="3366"/>
      <c r="BV13" s="3366"/>
      <c r="BW13" s="3366"/>
      <c r="BX13" s="3367"/>
      <c r="BY13" s="3365"/>
      <c r="BZ13" s="3366"/>
      <c r="CA13" s="3366"/>
    </row>
    <row r="14" spans="1:81" s="1274" customFormat="1" ht="33" customHeight="1" thickBot="1">
      <c r="A14" s="1282"/>
      <c r="B14" s="1283"/>
      <c r="C14" s="1282"/>
      <c r="D14" s="1282"/>
      <c r="E14" s="1282"/>
      <c r="F14" s="1284"/>
      <c r="G14" s="1282"/>
      <c r="H14" s="1282"/>
      <c r="I14" s="1285"/>
      <c r="J14" s="1282"/>
      <c r="K14" s="1282"/>
      <c r="L14" s="1282"/>
      <c r="M14" s="1282"/>
      <c r="N14" s="1282"/>
      <c r="O14" s="1282"/>
      <c r="P14" s="1282"/>
      <c r="Q14" s="1282"/>
      <c r="R14" s="1282"/>
      <c r="S14" s="1282"/>
      <c r="T14" s="1282"/>
      <c r="U14" s="1282"/>
      <c r="V14" s="1282"/>
      <c r="W14" s="1282"/>
      <c r="X14" s="1286"/>
      <c r="Y14" s="1286"/>
      <c r="Z14" s="1280"/>
      <c r="AA14" s="1280"/>
      <c r="AB14" s="1282"/>
      <c r="AC14" s="3430" t="s">
        <v>1630</v>
      </c>
      <c r="AD14" s="3431"/>
      <c r="AE14" s="3431"/>
      <c r="AF14" s="3431"/>
      <c r="AG14" s="3431"/>
      <c r="AH14" s="3431"/>
      <c r="AI14" s="3431"/>
      <c r="AJ14" s="3432"/>
      <c r="AK14" s="1281"/>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s="1281"/>
      <c r="CC14" s="1281"/>
    </row>
    <row r="15" spans="1:79" s="1301" customFormat="1" ht="36" customHeight="1" thickBot="1">
      <c r="A15" s="1287" t="s">
        <v>11</v>
      </c>
      <c r="B15" s="1288" t="s">
        <v>12</v>
      </c>
      <c r="C15" s="1287" t="s">
        <v>13</v>
      </c>
      <c r="D15" s="1289" t="s">
        <v>14</v>
      </c>
      <c r="E15" s="1290" t="s">
        <v>15</v>
      </c>
      <c r="F15" s="1291" t="s">
        <v>16</v>
      </c>
      <c r="G15" s="1292" t="s">
        <v>17</v>
      </c>
      <c r="H15" s="1292" t="s">
        <v>18</v>
      </c>
      <c r="I15" s="1293" t="s">
        <v>19</v>
      </c>
      <c r="J15" s="1292" t="s">
        <v>20</v>
      </c>
      <c r="K15" s="1292" t="s">
        <v>21</v>
      </c>
      <c r="L15" s="1292" t="s">
        <v>22</v>
      </c>
      <c r="M15" s="1294" t="s">
        <v>23</v>
      </c>
      <c r="N15" s="1294" t="s">
        <v>24</v>
      </c>
      <c r="O15" s="1294" t="s">
        <v>25</v>
      </c>
      <c r="P15" s="1294" t="s">
        <v>26</v>
      </c>
      <c r="Q15" s="1294" t="s">
        <v>27</v>
      </c>
      <c r="R15" s="1294" t="s">
        <v>28</v>
      </c>
      <c r="S15" s="1294" t="s">
        <v>29</v>
      </c>
      <c r="T15" s="1294" t="s">
        <v>30</v>
      </c>
      <c r="U15" s="1294" t="s">
        <v>31</v>
      </c>
      <c r="V15" s="1294" t="s">
        <v>32</v>
      </c>
      <c r="W15" s="1294" t="s">
        <v>33</v>
      </c>
      <c r="X15" s="1295" t="s">
        <v>34</v>
      </c>
      <c r="Y15" s="1296" t="s">
        <v>35</v>
      </c>
      <c r="Z15" s="1297" t="s">
        <v>298</v>
      </c>
      <c r="AA15" s="1298" t="s">
        <v>1509</v>
      </c>
      <c r="AB15" s="1299" t="s">
        <v>36</v>
      </c>
      <c r="AC15" s="1300" t="s">
        <v>183</v>
      </c>
      <c r="AD15" s="1300" t="s">
        <v>299</v>
      </c>
      <c r="AE15" s="1300" t="s">
        <v>184</v>
      </c>
      <c r="AF15" s="1300" t="s">
        <v>185</v>
      </c>
      <c r="AG15" s="1300" t="s">
        <v>178</v>
      </c>
      <c r="AH15" s="1300" t="s">
        <v>186</v>
      </c>
      <c r="AI15" s="1300" t="s">
        <v>179</v>
      </c>
      <c r="AJ15" s="1300" t="s">
        <v>180</v>
      </c>
      <c r="AK15" s="1300" t="s">
        <v>181</v>
      </c>
      <c r="AL15" s="3169" t="s">
        <v>1523</v>
      </c>
      <c r="AM15" s="3169" t="s">
        <v>299</v>
      </c>
      <c r="AN15" s="3169" t="s">
        <v>1490</v>
      </c>
      <c r="AO15" s="3169" t="s">
        <v>1491</v>
      </c>
      <c r="AP15" s="3169" t="s">
        <v>178</v>
      </c>
      <c r="AQ15" s="3169" t="s">
        <v>1492</v>
      </c>
      <c r="AR15" s="3169" t="s">
        <v>179</v>
      </c>
      <c r="AS15" s="3169" t="s">
        <v>180</v>
      </c>
      <c r="AT15" s="3169" t="s">
        <v>1488</v>
      </c>
      <c r="AU15" s="3169" t="s">
        <v>1489</v>
      </c>
      <c r="AV15" s="3169" t="s">
        <v>1490</v>
      </c>
      <c r="AW15" s="3169" t="s">
        <v>1491</v>
      </c>
      <c r="AX15" s="3169" t="s">
        <v>178</v>
      </c>
      <c r="AY15" s="3169" t="s">
        <v>1492</v>
      </c>
      <c r="AZ15" s="3169" t="s">
        <v>179</v>
      </c>
      <c r="BA15" s="3169" t="s">
        <v>180</v>
      </c>
      <c r="BB15" s="3169" t="s">
        <v>1493</v>
      </c>
      <c r="BC15" s="3169" t="s">
        <v>1494</v>
      </c>
      <c r="BD15" s="3169" t="s">
        <v>1495</v>
      </c>
      <c r="BE15" s="3169" t="s">
        <v>1496</v>
      </c>
      <c r="BF15" s="3169" t="s">
        <v>178</v>
      </c>
      <c r="BG15" s="3169" t="s">
        <v>1497</v>
      </c>
      <c r="BH15" s="3169" t="s">
        <v>179</v>
      </c>
      <c r="BI15" s="3169" t="s">
        <v>180</v>
      </c>
      <c r="BJ15" s="3169" t="s">
        <v>1498</v>
      </c>
      <c r="BK15" s="3169" t="s">
        <v>1499</v>
      </c>
      <c r="BL15" s="3169" t="s">
        <v>1500</v>
      </c>
      <c r="BM15" s="3169" t="s">
        <v>1501</v>
      </c>
      <c r="BN15" s="3169" t="s">
        <v>178</v>
      </c>
      <c r="BO15" s="3169" t="s">
        <v>1502</v>
      </c>
      <c r="BP15" s="3169" t="s">
        <v>179</v>
      </c>
      <c r="BQ15" s="3169" t="s">
        <v>180</v>
      </c>
      <c r="BR15" s="3169" t="s">
        <v>1503</v>
      </c>
      <c r="BS15" s="3169" t="s">
        <v>1504</v>
      </c>
      <c r="BT15" s="3169" t="s">
        <v>1505</v>
      </c>
      <c r="BU15" s="3169" t="s">
        <v>1506</v>
      </c>
      <c r="BV15" s="3169" t="s">
        <v>178</v>
      </c>
      <c r="BW15" s="3169" t="s">
        <v>1507</v>
      </c>
      <c r="BX15" s="3169" t="s">
        <v>179</v>
      </c>
      <c r="BY15" s="3169" t="s">
        <v>180</v>
      </c>
      <c r="BZ15" s="3170" t="s">
        <v>181</v>
      </c>
      <c r="CA15" s="3171" t="s">
        <v>182</v>
      </c>
    </row>
    <row r="16" spans="1:79" s="1321" customFormat="1" ht="82.5" customHeight="1" thickBot="1">
      <c r="A16" s="3374"/>
      <c r="B16" s="3374"/>
      <c r="C16" s="1302" t="s">
        <v>451</v>
      </c>
      <c r="D16" s="1303" t="s">
        <v>452</v>
      </c>
      <c r="E16" s="1304" t="s">
        <v>453</v>
      </c>
      <c r="F16" s="1305">
        <v>2</v>
      </c>
      <c r="G16" s="1305" t="s">
        <v>454</v>
      </c>
      <c r="H16" s="1306" t="s">
        <v>455</v>
      </c>
      <c r="I16" s="1307">
        <v>0.14</v>
      </c>
      <c r="J16" s="1308" t="s">
        <v>456</v>
      </c>
      <c r="K16" s="1309">
        <v>42370</v>
      </c>
      <c r="L16" s="1309">
        <v>42735</v>
      </c>
      <c r="M16" s="1310"/>
      <c r="N16" s="1310"/>
      <c r="O16" s="1310"/>
      <c r="P16" s="1310"/>
      <c r="Q16" s="1310"/>
      <c r="R16" s="1310">
        <v>1</v>
      </c>
      <c r="S16" s="1310"/>
      <c r="T16" s="1310"/>
      <c r="U16" s="1311"/>
      <c r="V16" s="1311"/>
      <c r="W16" s="1311"/>
      <c r="X16" s="1312">
        <v>1</v>
      </c>
      <c r="Y16" s="1313">
        <f aca="true" t="shared" si="0" ref="Y16:Y22">SUM(M16:X16)</f>
        <v>2</v>
      </c>
      <c r="Z16" s="1314">
        <v>0</v>
      </c>
      <c r="AA16" s="1315"/>
      <c r="AB16" s="1316"/>
      <c r="AC16" s="1317">
        <f>SUM(M16:N16)</f>
        <v>0</v>
      </c>
      <c r="AD16" s="1318">
        <f>IF(AC16=0,0%,100%)</f>
        <v>0</v>
      </c>
      <c r="AE16" s="1319">
        <v>1</v>
      </c>
      <c r="AF16" s="1319"/>
      <c r="AG16" s="1319"/>
      <c r="AH16" s="1319"/>
      <c r="AI16" s="1319" t="s">
        <v>55</v>
      </c>
      <c r="AJ16" s="1319" t="s">
        <v>55</v>
      </c>
      <c r="AK16" s="1320" t="s">
        <v>457</v>
      </c>
      <c r="AL16" s="2780">
        <f>SUM(M16:R16)</f>
        <v>1</v>
      </c>
      <c r="AM16" s="2781">
        <f>IF(AL16=0,0%,100%)</f>
        <v>1</v>
      </c>
      <c r="AN16" s="2780">
        <v>1</v>
      </c>
      <c r="AO16" s="2781">
        <f>AN16/AL16</f>
        <v>1</v>
      </c>
      <c r="AP16" s="2780"/>
      <c r="AQ16" s="2781">
        <f>AN16/Y16</f>
        <v>0.5</v>
      </c>
      <c r="AR16" s="2780"/>
      <c r="AS16" s="2780"/>
      <c r="AT16" s="2780"/>
      <c r="AU16" s="2780"/>
      <c r="AV16" s="2780"/>
      <c r="AW16" s="2780"/>
      <c r="AX16" s="2780"/>
      <c r="AY16" s="2780"/>
      <c r="AZ16" s="2780"/>
      <c r="BA16" s="2780"/>
      <c r="BB16" s="2780"/>
      <c r="BC16" s="2780"/>
      <c r="BD16" s="2780"/>
      <c r="BE16" s="2780"/>
      <c r="BF16" s="2780"/>
      <c r="BG16" s="2780"/>
      <c r="BH16" s="2780"/>
      <c r="BI16" s="2780"/>
      <c r="BJ16" s="2780"/>
      <c r="BK16" s="2780"/>
      <c r="BL16" s="2780"/>
      <c r="BM16" s="2780"/>
      <c r="BN16" s="2780"/>
      <c r="BO16" s="2780"/>
      <c r="BP16" s="2780"/>
      <c r="BQ16" s="2780"/>
      <c r="BR16" s="2780"/>
      <c r="BS16" s="2780"/>
      <c r="BT16" s="2780"/>
      <c r="BU16" s="2780"/>
      <c r="BV16" s="2780"/>
      <c r="BW16" s="2780"/>
      <c r="BX16" s="2780"/>
      <c r="BY16" s="2780"/>
      <c r="BZ16" s="2990" t="s">
        <v>2025</v>
      </c>
      <c r="CA16" s="2990"/>
    </row>
    <row r="17" spans="1:79" s="1321" customFormat="1" ht="106.5" customHeight="1" thickBot="1">
      <c r="A17" s="3374"/>
      <c r="B17" s="3374"/>
      <c r="C17" s="1302" t="s">
        <v>458</v>
      </c>
      <c r="D17" s="1303" t="s">
        <v>459</v>
      </c>
      <c r="E17" s="1322" t="s">
        <v>460</v>
      </c>
      <c r="F17" s="1305">
        <v>1</v>
      </c>
      <c r="G17" s="1305" t="s">
        <v>461</v>
      </c>
      <c r="H17" s="1306" t="s">
        <v>462</v>
      </c>
      <c r="I17" s="1307">
        <v>0.14</v>
      </c>
      <c r="J17" s="1323" t="s">
        <v>463</v>
      </c>
      <c r="K17" s="1324">
        <v>42370</v>
      </c>
      <c r="L17" s="1324">
        <v>42735</v>
      </c>
      <c r="M17" s="1325"/>
      <c r="N17" s="1310"/>
      <c r="O17" s="1325"/>
      <c r="P17" s="1310"/>
      <c r="Q17" s="1310"/>
      <c r="R17" s="1310"/>
      <c r="S17" s="1310"/>
      <c r="T17" s="1310"/>
      <c r="U17" s="1311"/>
      <c r="V17" s="1311">
        <v>1</v>
      </c>
      <c r="W17" s="1311"/>
      <c r="X17" s="1312"/>
      <c r="Y17" s="1313">
        <f t="shared" si="0"/>
        <v>1</v>
      </c>
      <c r="Z17" s="1314">
        <v>0</v>
      </c>
      <c r="AA17" s="1315"/>
      <c r="AB17" s="1316"/>
      <c r="AC17" s="1326">
        <f aca="true" t="shared" si="1" ref="AC17:AC22">SUM(M17:N17)</f>
        <v>0</v>
      </c>
      <c r="AD17" s="1327">
        <f aca="true" t="shared" si="2" ref="AD17:AD22">IF(AC17=0,0%,100%)</f>
        <v>0</v>
      </c>
      <c r="AE17" s="1328" t="s">
        <v>55</v>
      </c>
      <c r="AF17" s="1328"/>
      <c r="AG17" s="1328"/>
      <c r="AH17" s="1328"/>
      <c r="AI17" s="1328"/>
      <c r="AJ17" s="1328"/>
      <c r="AK17" s="1329" t="s">
        <v>464</v>
      </c>
      <c r="AL17" s="2780">
        <f aca="true" t="shared" si="3" ref="AL17:AL22">SUM(M17:R17)</f>
        <v>0</v>
      </c>
      <c r="AM17" s="2781">
        <f aca="true" t="shared" si="4" ref="AM17:AM22">IF(AL17=0,0%,100%)</f>
        <v>0</v>
      </c>
      <c r="AN17" s="2780">
        <v>0</v>
      </c>
      <c r="AO17" s="2781" t="s">
        <v>55</v>
      </c>
      <c r="AP17" s="2780"/>
      <c r="AQ17" s="2781">
        <f aca="true" t="shared" si="5" ref="AQ17:AQ22">AN17/Y17</f>
        <v>0</v>
      </c>
      <c r="AR17" s="2780"/>
      <c r="AS17" s="2780"/>
      <c r="AT17" s="2780"/>
      <c r="AU17" s="2780"/>
      <c r="AV17" s="2780"/>
      <c r="AW17" s="2780"/>
      <c r="AX17" s="2780"/>
      <c r="AY17" s="2780"/>
      <c r="AZ17" s="2780"/>
      <c r="BA17" s="2780"/>
      <c r="BB17" s="2780"/>
      <c r="BC17" s="2780"/>
      <c r="BD17" s="2780"/>
      <c r="BE17" s="2780"/>
      <c r="BF17" s="2780"/>
      <c r="BG17" s="2780"/>
      <c r="BH17" s="2780"/>
      <c r="BI17" s="2780"/>
      <c r="BJ17" s="2780"/>
      <c r="BK17" s="2780"/>
      <c r="BL17" s="2780"/>
      <c r="BM17" s="2780"/>
      <c r="BN17" s="2780"/>
      <c r="BO17" s="2780"/>
      <c r="BP17" s="2780"/>
      <c r="BQ17" s="2780"/>
      <c r="BR17" s="2780"/>
      <c r="BS17" s="2780"/>
      <c r="BT17" s="2780"/>
      <c r="BU17" s="2780"/>
      <c r="BV17" s="2780"/>
      <c r="BW17" s="2780"/>
      <c r="BX17" s="2780"/>
      <c r="BY17" s="2780"/>
      <c r="BZ17" s="3149"/>
      <c r="CA17" s="3149"/>
    </row>
    <row r="18" spans="1:79" s="1321" customFormat="1" ht="142.5" customHeight="1">
      <c r="A18" s="3374"/>
      <c r="B18" s="3374"/>
      <c r="C18" s="3377" t="s">
        <v>465</v>
      </c>
      <c r="D18" s="1330" t="s">
        <v>466</v>
      </c>
      <c r="E18" s="1331" t="s">
        <v>467</v>
      </c>
      <c r="F18" s="1332">
        <v>2</v>
      </c>
      <c r="G18" s="1332" t="s">
        <v>454</v>
      </c>
      <c r="H18" s="1333" t="s">
        <v>455</v>
      </c>
      <c r="I18" s="1334">
        <v>0.14</v>
      </c>
      <c r="J18" s="1335" t="s">
        <v>468</v>
      </c>
      <c r="K18" s="1336">
        <v>42370</v>
      </c>
      <c r="L18" s="1336">
        <v>42735</v>
      </c>
      <c r="M18" s="1337"/>
      <c r="N18" s="1337"/>
      <c r="O18" s="1337"/>
      <c r="P18" s="1337"/>
      <c r="Q18" s="1337"/>
      <c r="R18" s="1337">
        <v>1</v>
      </c>
      <c r="S18" s="1337"/>
      <c r="T18" s="1337"/>
      <c r="U18" s="1338"/>
      <c r="V18" s="1338"/>
      <c r="W18" s="1338"/>
      <c r="X18" s="1339">
        <v>1</v>
      </c>
      <c r="Y18" s="1340">
        <f t="shared" si="0"/>
        <v>2</v>
      </c>
      <c r="Z18" s="1341">
        <v>0</v>
      </c>
      <c r="AA18" s="1342"/>
      <c r="AB18" s="1343"/>
      <c r="AC18" s="1344">
        <f t="shared" si="1"/>
        <v>0</v>
      </c>
      <c r="AD18" s="1345">
        <f t="shared" si="2"/>
        <v>0</v>
      </c>
      <c r="AE18" s="1346" t="s">
        <v>55</v>
      </c>
      <c r="AF18" s="1346"/>
      <c r="AG18" s="1346"/>
      <c r="AH18" s="1346"/>
      <c r="AI18" s="1346"/>
      <c r="AJ18" s="1346"/>
      <c r="AK18" s="1347" t="s">
        <v>55</v>
      </c>
      <c r="AL18" s="2780">
        <f t="shared" si="3"/>
        <v>1</v>
      </c>
      <c r="AM18" s="2781">
        <f t="shared" si="4"/>
        <v>1</v>
      </c>
      <c r="AN18" s="2780">
        <v>2</v>
      </c>
      <c r="AO18" s="2781">
        <v>1</v>
      </c>
      <c r="AP18" s="2780"/>
      <c r="AQ18" s="2781">
        <f t="shared" si="5"/>
        <v>1</v>
      </c>
      <c r="AR18" s="2780"/>
      <c r="AS18" s="2780"/>
      <c r="AT18" s="2780"/>
      <c r="AU18" s="2780"/>
      <c r="AV18" s="2780"/>
      <c r="AW18" s="2780"/>
      <c r="AX18" s="2780"/>
      <c r="AY18" s="2780"/>
      <c r="AZ18" s="2780"/>
      <c r="BA18" s="2780"/>
      <c r="BB18" s="2780"/>
      <c r="BC18" s="2780"/>
      <c r="BD18" s="2780"/>
      <c r="BE18" s="2780"/>
      <c r="BF18" s="2780"/>
      <c r="BG18" s="2780"/>
      <c r="BH18" s="2780"/>
      <c r="BI18" s="2780"/>
      <c r="BJ18" s="2780"/>
      <c r="BK18" s="2780"/>
      <c r="BL18" s="2780"/>
      <c r="BM18" s="2780"/>
      <c r="BN18" s="2780"/>
      <c r="BO18" s="2780"/>
      <c r="BP18" s="2780"/>
      <c r="BQ18" s="2780"/>
      <c r="BR18" s="2780"/>
      <c r="BS18" s="2780"/>
      <c r="BT18" s="2780"/>
      <c r="BU18" s="2780"/>
      <c r="BV18" s="2780"/>
      <c r="BW18" s="2780"/>
      <c r="BX18" s="2780"/>
      <c r="BY18" s="2780"/>
      <c r="BZ18" s="3149" t="s">
        <v>2026</v>
      </c>
      <c r="CA18" s="3149"/>
    </row>
    <row r="19" spans="1:79" s="1321" customFormat="1" ht="124.5" customHeight="1">
      <c r="A19" s="3374"/>
      <c r="B19" s="3374"/>
      <c r="C19" s="3378"/>
      <c r="D19" s="1348" t="s">
        <v>469</v>
      </c>
      <c r="E19" s="1349" t="s">
        <v>467</v>
      </c>
      <c r="F19" s="1350">
        <v>4</v>
      </c>
      <c r="G19" s="1350" t="s">
        <v>454</v>
      </c>
      <c r="H19" s="1351" t="s">
        <v>455</v>
      </c>
      <c r="I19" s="1352">
        <v>0.14</v>
      </c>
      <c r="J19" s="1353" t="s">
        <v>468</v>
      </c>
      <c r="K19" s="1354">
        <v>42370</v>
      </c>
      <c r="L19" s="1354">
        <v>42735</v>
      </c>
      <c r="M19" s="1355"/>
      <c r="N19" s="1355"/>
      <c r="O19" s="1355">
        <v>1</v>
      </c>
      <c r="P19" s="1355"/>
      <c r="Q19" s="1355"/>
      <c r="R19" s="1355">
        <v>1</v>
      </c>
      <c r="S19" s="1355"/>
      <c r="T19" s="1355"/>
      <c r="U19" s="1356">
        <v>1</v>
      </c>
      <c r="V19" s="1356"/>
      <c r="W19" s="1356"/>
      <c r="X19" s="1357">
        <v>1</v>
      </c>
      <c r="Y19" s="1358">
        <f t="shared" si="0"/>
        <v>4</v>
      </c>
      <c r="Z19" s="1359">
        <v>0</v>
      </c>
      <c r="AA19" s="1360"/>
      <c r="AB19" s="1361"/>
      <c r="AC19" s="1362">
        <f t="shared" si="1"/>
        <v>0</v>
      </c>
      <c r="AD19" s="1363">
        <f t="shared" si="2"/>
        <v>0</v>
      </c>
      <c r="AE19" s="1364">
        <v>1</v>
      </c>
      <c r="AF19" s="1364"/>
      <c r="AG19" s="1364"/>
      <c r="AH19" s="1364"/>
      <c r="AI19" s="1364"/>
      <c r="AJ19" s="1364"/>
      <c r="AK19" s="1365" t="s">
        <v>470</v>
      </c>
      <c r="AL19" s="2780">
        <f t="shared" si="3"/>
        <v>2</v>
      </c>
      <c r="AM19" s="2781">
        <f t="shared" si="4"/>
        <v>1</v>
      </c>
      <c r="AN19" s="2780">
        <v>3</v>
      </c>
      <c r="AO19" s="2781">
        <v>1</v>
      </c>
      <c r="AP19" s="2780"/>
      <c r="AQ19" s="2781">
        <f t="shared" si="5"/>
        <v>0.75</v>
      </c>
      <c r="AR19" s="2780"/>
      <c r="AS19" s="2780"/>
      <c r="AT19" s="2780"/>
      <c r="AU19" s="2780"/>
      <c r="AV19" s="2780"/>
      <c r="AW19" s="2780"/>
      <c r="AX19" s="2780"/>
      <c r="AY19" s="2780"/>
      <c r="AZ19" s="2780"/>
      <c r="BA19" s="2780"/>
      <c r="BB19" s="2780"/>
      <c r="BC19" s="2780"/>
      <c r="BD19" s="2780"/>
      <c r="BE19" s="2780"/>
      <c r="BF19" s="2780"/>
      <c r="BG19" s="2780"/>
      <c r="BH19" s="2780"/>
      <c r="BI19" s="2780"/>
      <c r="BJ19" s="2780"/>
      <c r="BK19" s="2780"/>
      <c r="BL19" s="2780"/>
      <c r="BM19" s="2780"/>
      <c r="BN19" s="2780"/>
      <c r="BO19" s="2780"/>
      <c r="BP19" s="2780"/>
      <c r="BQ19" s="2780"/>
      <c r="BR19" s="2780"/>
      <c r="BS19" s="2780"/>
      <c r="BT19" s="2780"/>
      <c r="BU19" s="2780"/>
      <c r="BV19" s="2780"/>
      <c r="BW19" s="2780"/>
      <c r="BX19" s="2780"/>
      <c r="BY19" s="2780"/>
      <c r="BZ19" s="3149" t="s">
        <v>2027</v>
      </c>
      <c r="CA19" s="3149"/>
    </row>
    <row r="20" spans="1:79" s="1321" customFormat="1" ht="276.75" customHeight="1">
      <c r="A20" s="3374"/>
      <c r="B20" s="3374"/>
      <c r="C20" s="3378"/>
      <c r="D20" s="1348" t="s">
        <v>471</v>
      </c>
      <c r="E20" s="1349" t="s">
        <v>467</v>
      </c>
      <c r="F20" s="1350">
        <v>4</v>
      </c>
      <c r="G20" s="1350" t="s">
        <v>454</v>
      </c>
      <c r="H20" s="1351" t="s">
        <v>472</v>
      </c>
      <c r="I20" s="1352">
        <v>0.14</v>
      </c>
      <c r="J20" s="1353" t="s">
        <v>468</v>
      </c>
      <c r="K20" s="1354">
        <v>42370</v>
      </c>
      <c r="L20" s="1354">
        <v>42735</v>
      </c>
      <c r="M20" s="1355"/>
      <c r="N20" s="1355"/>
      <c r="O20" s="1355">
        <v>1</v>
      </c>
      <c r="P20" s="1355"/>
      <c r="Q20" s="1355"/>
      <c r="R20" s="1355">
        <v>1</v>
      </c>
      <c r="S20" s="1355"/>
      <c r="T20" s="1355"/>
      <c r="U20" s="1356">
        <v>1</v>
      </c>
      <c r="V20" s="1356"/>
      <c r="W20" s="1356"/>
      <c r="X20" s="1357">
        <v>1</v>
      </c>
      <c r="Y20" s="1358">
        <f t="shared" si="0"/>
        <v>4</v>
      </c>
      <c r="Z20" s="1359">
        <v>0</v>
      </c>
      <c r="AA20" s="1360"/>
      <c r="AB20" s="1361"/>
      <c r="AC20" s="1362">
        <f t="shared" si="1"/>
        <v>0</v>
      </c>
      <c r="AD20" s="1363">
        <f t="shared" si="2"/>
        <v>0</v>
      </c>
      <c r="AE20" s="1364">
        <v>1</v>
      </c>
      <c r="AF20" s="1364"/>
      <c r="AG20" s="1364"/>
      <c r="AH20" s="1364"/>
      <c r="AI20" s="1364"/>
      <c r="AJ20" s="1364"/>
      <c r="AK20" s="1365" t="s">
        <v>473</v>
      </c>
      <c r="AL20" s="2780">
        <f t="shared" si="3"/>
        <v>2</v>
      </c>
      <c r="AM20" s="2781">
        <f t="shared" si="4"/>
        <v>1</v>
      </c>
      <c r="AN20" s="2780">
        <v>3</v>
      </c>
      <c r="AO20" s="2781">
        <v>1</v>
      </c>
      <c r="AP20" s="2780"/>
      <c r="AQ20" s="2781">
        <f t="shared" si="5"/>
        <v>0.75</v>
      </c>
      <c r="AR20" s="2780"/>
      <c r="AS20" s="2780"/>
      <c r="AT20" s="2780"/>
      <c r="AU20" s="2780"/>
      <c r="AV20" s="2780"/>
      <c r="AW20" s="2780"/>
      <c r="AX20" s="2780"/>
      <c r="AY20" s="2780"/>
      <c r="AZ20" s="2780"/>
      <c r="BA20" s="2780"/>
      <c r="BB20" s="2780"/>
      <c r="BC20" s="2780"/>
      <c r="BD20" s="2780"/>
      <c r="BE20" s="2780"/>
      <c r="BF20" s="2780"/>
      <c r="BG20" s="2780"/>
      <c r="BH20" s="2780"/>
      <c r="BI20" s="2780"/>
      <c r="BJ20" s="2780"/>
      <c r="BK20" s="2780"/>
      <c r="BL20" s="2780"/>
      <c r="BM20" s="2780"/>
      <c r="BN20" s="2780"/>
      <c r="BO20" s="2780"/>
      <c r="BP20" s="2780"/>
      <c r="BQ20" s="2780"/>
      <c r="BR20" s="2780"/>
      <c r="BS20" s="2780"/>
      <c r="BT20" s="2780"/>
      <c r="BU20" s="2780"/>
      <c r="BV20" s="2780"/>
      <c r="BW20" s="2780"/>
      <c r="BX20" s="2780"/>
      <c r="BY20" s="2780"/>
      <c r="BZ20" s="3149" t="s">
        <v>2028</v>
      </c>
      <c r="CA20" s="3149"/>
    </row>
    <row r="21" spans="1:79" s="1381" customFormat="1" ht="57.75" customHeight="1" thickBot="1">
      <c r="A21" s="3374"/>
      <c r="B21" s="3374"/>
      <c r="C21" s="3379"/>
      <c r="D21" s="1366" t="s">
        <v>474</v>
      </c>
      <c r="E21" s="1367" t="s">
        <v>475</v>
      </c>
      <c r="F21" s="1368">
        <v>1</v>
      </c>
      <c r="G21" s="1368" t="s">
        <v>476</v>
      </c>
      <c r="H21" s="1369" t="s">
        <v>477</v>
      </c>
      <c r="I21" s="1370">
        <v>0.15</v>
      </c>
      <c r="J21" s="1371" t="s">
        <v>478</v>
      </c>
      <c r="K21" s="1372">
        <v>42433</v>
      </c>
      <c r="L21" s="1372">
        <v>42735</v>
      </c>
      <c r="M21" s="1373"/>
      <c r="N21" s="1373"/>
      <c r="O21" s="1373"/>
      <c r="P21" s="1373"/>
      <c r="Q21" s="1373"/>
      <c r="R21" s="1373"/>
      <c r="S21" s="1373"/>
      <c r="T21" s="1373"/>
      <c r="U21" s="1373"/>
      <c r="V21" s="1373"/>
      <c r="W21" s="1373">
        <v>1</v>
      </c>
      <c r="X21" s="1373"/>
      <c r="Y21" s="1374">
        <f t="shared" si="0"/>
        <v>1</v>
      </c>
      <c r="Z21" s="1375">
        <v>40000000</v>
      </c>
      <c r="AA21" s="1376"/>
      <c r="AB21" s="1377" t="s">
        <v>1251</v>
      </c>
      <c r="AC21" s="1378">
        <f t="shared" si="1"/>
        <v>0</v>
      </c>
      <c r="AD21" s="1379">
        <f t="shared" si="2"/>
        <v>0</v>
      </c>
      <c r="AE21" s="1380" t="s">
        <v>55</v>
      </c>
      <c r="AF21" s="1380"/>
      <c r="AG21" s="1380"/>
      <c r="AH21" s="1380"/>
      <c r="AI21" s="1380"/>
      <c r="AJ21" s="1380"/>
      <c r="AK21" s="1380" t="s">
        <v>55</v>
      </c>
      <c r="AL21" s="2780">
        <f t="shared" si="3"/>
        <v>0</v>
      </c>
      <c r="AM21" s="2781">
        <f t="shared" si="4"/>
        <v>0</v>
      </c>
      <c r="AN21" s="2782">
        <v>0</v>
      </c>
      <c r="AO21" s="2781" t="s">
        <v>55</v>
      </c>
      <c r="AP21" s="2782"/>
      <c r="AQ21" s="2781">
        <f t="shared" si="5"/>
        <v>0</v>
      </c>
      <c r="AR21" s="2782"/>
      <c r="AS21" s="2782"/>
      <c r="AT21" s="2782"/>
      <c r="AU21" s="2782"/>
      <c r="AV21" s="2782"/>
      <c r="AW21" s="2782"/>
      <c r="AX21" s="2782"/>
      <c r="AY21" s="2782"/>
      <c r="AZ21" s="2782"/>
      <c r="BA21" s="2782"/>
      <c r="BB21" s="2782"/>
      <c r="BC21" s="2782"/>
      <c r="BD21" s="2782"/>
      <c r="BE21" s="2782"/>
      <c r="BF21" s="2782"/>
      <c r="BG21" s="2782"/>
      <c r="BH21" s="2782"/>
      <c r="BI21" s="2782"/>
      <c r="BJ21" s="2782"/>
      <c r="BK21" s="2782"/>
      <c r="BL21" s="2782"/>
      <c r="BM21" s="2782"/>
      <c r="BN21" s="2782"/>
      <c r="BO21" s="2782"/>
      <c r="BP21" s="2782"/>
      <c r="BQ21" s="2782"/>
      <c r="BR21" s="2782"/>
      <c r="BS21" s="2782"/>
      <c r="BT21" s="2782"/>
      <c r="BU21" s="2782"/>
      <c r="BV21" s="2782"/>
      <c r="BW21" s="2782"/>
      <c r="BX21" s="2782"/>
      <c r="BY21" s="2782"/>
      <c r="BZ21" s="3149"/>
      <c r="CA21" s="3149" t="s">
        <v>2029</v>
      </c>
    </row>
    <row r="22" spans="1:79" s="1381" customFormat="1" ht="81" customHeight="1" thickBot="1">
      <c r="A22" s="3374"/>
      <c r="B22" s="3374"/>
      <c r="C22" s="1302" t="s">
        <v>479</v>
      </c>
      <c r="D22" s="1382" t="s">
        <v>480</v>
      </c>
      <c r="E22" s="1383" t="s">
        <v>481</v>
      </c>
      <c r="F22" s="1306">
        <v>1</v>
      </c>
      <c r="G22" s="1306" t="s">
        <v>482</v>
      </c>
      <c r="H22" s="1306" t="s">
        <v>483</v>
      </c>
      <c r="I22" s="1307">
        <v>0.15</v>
      </c>
      <c r="J22" s="1306" t="s">
        <v>484</v>
      </c>
      <c r="K22" s="1384">
        <v>42370</v>
      </c>
      <c r="L22" s="1384">
        <v>42400</v>
      </c>
      <c r="M22" s="1385"/>
      <c r="N22" s="1385"/>
      <c r="O22" s="1385"/>
      <c r="P22" s="1385"/>
      <c r="Q22" s="1385"/>
      <c r="R22" s="1385"/>
      <c r="S22" s="1385"/>
      <c r="T22" s="1385"/>
      <c r="U22" s="1385"/>
      <c r="V22" s="1385"/>
      <c r="W22" s="1385"/>
      <c r="X22" s="1385">
        <v>1</v>
      </c>
      <c r="Y22" s="1313">
        <f t="shared" si="0"/>
        <v>1</v>
      </c>
      <c r="Z22" s="1386">
        <v>89362262</v>
      </c>
      <c r="AA22" s="2334">
        <v>40200000</v>
      </c>
      <c r="AB22" s="1388" t="s">
        <v>1508</v>
      </c>
      <c r="AC22" s="2350">
        <f t="shared" si="1"/>
        <v>0</v>
      </c>
      <c r="AD22" s="2351">
        <f t="shared" si="2"/>
        <v>0</v>
      </c>
      <c r="AE22" s="2352" t="s">
        <v>55</v>
      </c>
      <c r="AF22" s="2352"/>
      <c r="AG22" s="2352"/>
      <c r="AH22" s="2352"/>
      <c r="AI22" s="2352"/>
      <c r="AJ22" s="2352"/>
      <c r="AK22" s="2353" t="s">
        <v>485</v>
      </c>
      <c r="AL22" s="2780">
        <f t="shared" si="3"/>
        <v>0</v>
      </c>
      <c r="AM22" s="2781">
        <f t="shared" si="4"/>
        <v>0</v>
      </c>
      <c r="AN22" s="2782">
        <v>0</v>
      </c>
      <c r="AO22" s="2781" t="s">
        <v>55</v>
      </c>
      <c r="AP22" s="2784"/>
      <c r="AQ22" s="2781">
        <f t="shared" si="5"/>
        <v>0</v>
      </c>
      <c r="AR22" s="2784"/>
      <c r="AS22" s="2784"/>
      <c r="AT22" s="2784"/>
      <c r="AU22" s="2784"/>
      <c r="AV22" s="2784"/>
      <c r="AW22" s="2784"/>
      <c r="AX22" s="2784"/>
      <c r="AY22" s="2784"/>
      <c r="AZ22" s="2784"/>
      <c r="BA22" s="2784"/>
      <c r="BB22" s="2784"/>
      <c r="BC22" s="2784"/>
      <c r="BD22" s="2784"/>
      <c r="BE22" s="2784"/>
      <c r="BF22" s="2784"/>
      <c r="BG22" s="2784"/>
      <c r="BH22" s="2784"/>
      <c r="BI22" s="2784"/>
      <c r="BJ22" s="2784"/>
      <c r="BK22" s="2784"/>
      <c r="BL22" s="2784"/>
      <c r="BM22" s="2784"/>
      <c r="BN22" s="2784"/>
      <c r="BO22" s="2784"/>
      <c r="BP22" s="2784"/>
      <c r="BQ22" s="2784"/>
      <c r="BR22" s="2784"/>
      <c r="BS22" s="2784"/>
      <c r="BT22" s="2784"/>
      <c r="BU22" s="2784"/>
      <c r="BV22" s="2784"/>
      <c r="BW22" s="2784"/>
      <c r="BX22" s="2784"/>
      <c r="BY22" s="2784"/>
      <c r="BZ22" s="3150" t="s">
        <v>2030</v>
      </c>
      <c r="CA22" s="3150"/>
    </row>
    <row r="23" spans="1:79" s="1381" customFormat="1" ht="28.5" customHeight="1" thickBot="1">
      <c r="A23" s="3370" t="s">
        <v>38</v>
      </c>
      <c r="B23" s="3371"/>
      <c r="C23" s="3371"/>
      <c r="D23" s="3372"/>
      <c r="E23" s="1389"/>
      <c r="F23" s="1390"/>
      <c r="G23" s="1390"/>
      <c r="H23" s="1390"/>
      <c r="I23" s="1391">
        <f>SUM(I16:I22)</f>
        <v>1</v>
      </c>
      <c r="J23" s="1390"/>
      <c r="K23" s="1390"/>
      <c r="L23" s="1390"/>
      <c r="M23" s="1390"/>
      <c r="N23" s="1390"/>
      <c r="O23" s="1390"/>
      <c r="P23" s="1390"/>
      <c r="Q23" s="1390"/>
      <c r="R23" s="1390"/>
      <c r="S23" s="1390"/>
      <c r="T23" s="1390"/>
      <c r="U23" s="1390"/>
      <c r="V23" s="1390"/>
      <c r="W23" s="1390"/>
      <c r="X23" s="1392"/>
      <c r="Y23" s="1392"/>
      <c r="Z23" s="1393">
        <f>SUM(Z16:Z22)</f>
        <v>129362262</v>
      </c>
      <c r="AA23" s="1394"/>
      <c r="AB23" s="2349"/>
      <c r="AC23" s="2362"/>
      <c r="AD23" s="2362"/>
      <c r="AE23" s="2362"/>
      <c r="AF23" s="2362"/>
      <c r="AG23" s="2362"/>
      <c r="AH23" s="2362"/>
      <c r="AI23" s="2362"/>
      <c r="AJ23" s="2362"/>
      <c r="AK23" s="2362"/>
      <c r="AL23" s="2363"/>
      <c r="AM23" s="2363">
        <v>1</v>
      </c>
      <c r="AN23" s="2363"/>
      <c r="AO23" s="2363">
        <f>AVERAGE(AO16:AO22)</f>
        <v>1</v>
      </c>
      <c r="AP23" s="2363"/>
      <c r="AQ23" s="2363">
        <f>AVERAGE(AQ16:AQ22)</f>
        <v>0.42857142857142855</v>
      </c>
      <c r="AR23" s="2363"/>
      <c r="AS23" s="2363"/>
      <c r="AT23" s="2363"/>
      <c r="AU23" s="2363"/>
      <c r="AV23" s="2363"/>
      <c r="AW23" s="2363"/>
      <c r="AX23" s="2363"/>
      <c r="AY23" s="2363"/>
      <c r="AZ23" s="2363"/>
      <c r="BA23" s="2363"/>
      <c r="BB23" s="2363"/>
      <c r="BC23" s="2363"/>
      <c r="BD23" s="2363"/>
      <c r="BE23" s="2363"/>
      <c r="BF23" s="2363"/>
      <c r="BG23" s="2363"/>
      <c r="BH23" s="2363"/>
      <c r="BI23" s="2363"/>
      <c r="BJ23" s="2363"/>
      <c r="BK23" s="2363"/>
      <c r="BL23" s="2363"/>
      <c r="BM23" s="2363"/>
      <c r="BN23" s="2363"/>
      <c r="BO23" s="2363"/>
      <c r="BP23" s="2363"/>
      <c r="BQ23" s="2363"/>
      <c r="BR23" s="2363"/>
      <c r="BS23" s="2363"/>
      <c r="BT23" s="2363"/>
      <c r="BU23" s="2363"/>
      <c r="BV23" s="2363"/>
      <c r="BW23" s="2363"/>
      <c r="BX23" s="2363"/>
      <c r="BY23" s="2363"/>
      <c r="BZ23" s="2363"/>
      <c r="CA23" s="2362"/>
    </row>
    <row r="24" spans="1:79" s="1321" customFormat="1" ht="50.25" customHeight="1" hidden="1">
      <c r="A24" s="3373">
        <v>2</v>
      </c>
      <c r="B24" s="3373" t="s">
        <v>486</v>
      </c>
      <c r="C24" s="1396" t="s">
        <v>487</v>
      </c>
      <c r="D24" s="1397"/>
      <c r="E24" s="1398"/>
      <c r="F24" s="1399"/>
      <c r="G24" s="1305"/>
      <c r="H24" s="1306"/>
      <c r="I24" s="1307"/>
      <c r="J24" s="1306"/>
      <c r="K24" s="1324"/>
      <c r="L24" s="1324"/>
      <c r="M24" s="1325"/>
      <c r="N24" s="1325"/>
      <c r="O24" s="1325"/>
      <c r="P24" s="1325"/>
      <c r="Q24" s="1325"/>
      <c r="R24" s="1325"/>
      <c r="S24" s="1325"/>
      <c r="T24" s="1325"/>
      <c r="U24" s="1400"/>
      <c r="V24" s="1400"/>
      <c r="W24" s="1400"/>
      <c r="X24" s="1401"/>
      <c r="Y24" s="1402"/>
      <c r="Z24" s="1403"/>
      <c r="AA24" s="1404"/>
      <c r="AB24" s="1405"/>
      <c r="AC24" s="2354"/>
      <c r="AD24" s="2354"/>
      <c r="AE24" s="2354"/>
      <c r="AF24" s="2354"/>
      <c r="AG24" s="2354"/>
      <c r="AH24" s="2354"/>
      <c r="AI24" s="2354"/>
      <c r="AJ24" s="2355"/>
      <c r="AK24" s="1407"/>
      <c r="AL24" s="2356"/>
      <c r="AM24" s="2356"/>
      <c r="AN24" s="2356"/>
      <c r="AO24" s="2356"/>
      <c r="AP24" s="2356"/>
      <c r="AQ24" s="2356"/>
      <c r="AR24" s="2356"/>
      <c r="AS24" s="2356"/>
      <c r="AT24" s="2357"/>
      <c r="AU24" s="2357"/>
      <c r="AV24" s="2357"/>
      <c r="AW24" s="2357"/>
      <c r="AX24" s="2357"/>
      <c r="AY24" s="2357"/>
      <c r="AZ24" s="2357"/>
      <c r="BA24" s="2357"/>
      <c r="BB24" s="2358"/>
      <c r="BC24" s="2358"/>
      <c r="BD24" s="2358"/>
      <c r="BE24" s="2358"/>
      <c r="BF24" s="2358"/>
      <c r="BG24" s="2358"/>
      <c r="BH24" s="2358"/>
      <c r="BI24" s="2358"/>
      <c r="BJ24" s="2359"/>
      <c r="BK24" s="2359"/>
      <c r="BL24" s="2359"/>
      <c r="BM24" s="2359"/>
      <c r="BN24" s="2359"/>
      <c r="BO24" s="2359"/>
      <c r="BP24" s="2359"/>
      <c r="BQ24" s="2359"/>
      <c r="BR24" s="2360"/>
      <c r="BS24" s="2360"/>
      <c r="BT24" s="2360"/>
      <c r="BU24" s="2360"/>
      <c r="BV24" s="2360"/>
      <c r="BW24" s="2360"/>
      <c r="BX24" s="2360"/>
      <c r="BY24" s="2360"/>
      <c r="BZ24" s="2361"/>
      <c r="CA24" s="2356"/>
    </row>
    <row r="25" spans="1:79" s="1321" customFormat="1" ht="146.25" customHeight="1" thickBot="1">
      <c r="A25" s="3374"/>
      <c r="B25" s="3374"/>
      <c r="C25" s="1408" t="s">
        <v>488</v>
      </c>
      <c r="D25" s="1409" t="s">
        <v>489</v>
      </c>
      <c r="E25" s="1383" t="s">
        <v>490</v>
      </c>
      <c r="F25" s="1410">
        <v>1</v>
      </c>
      <c r="G25" s="1410" t="s">
        <v>491</v>
      </c>
      <c r="H25" s="1306" t="s">
        <v>492</v>
      </c>
      <c r="I25" s="1307">
        <v>0.2</v>
      </c>
      <c r="J25" s="1306" t="s">
        <v>493</v>
      </c>
      <c r="K25" s="1309">
        <v>42370</v>
      </c>
      <c r="L25" s="1309">
        <v>42735</v>
      </c>
      <c r="M25" s="1310"/>
      <c r="N25" s="1310"/>
      <c r="O25" s="1310"/>
      <c r="P25" s="1310"/>
      <c r="Q25" s="1310"/>
      <c r="R25" s="1310"/>
      <c r="S25" s="1310"/>
      <c r="T25" s="1310"/>
      <c r="U25" s="1411"/>
      <c r="V25" s="1411"/>
      <c r="W25" s="1411"/>
      <c r="X25" s="1412">
        <v>1</v>
      </c>
      <c r="Y25" s="1313">
        <f>SUM(M25:X25)</f>
        <v>1</v>
      </c>
      <c r="Z25" s="1413">
        <v>0</v>
      </c>
      <c r="AA25" s="1414"/>
      <c r="AB25" s="1405"/>
      <c r="AC25" s="1378">
        <f>SUM(M25:N25)</f>
        <v>0</v>
      </c>
      <c r="AD25" s="1379">
        <f aca="true" t="shared" si="6" ref="AD25:AD35">IF(AC25=0,0%,100%)</f>
        <v>0</v>
      </c>
      <c r="AE25" s="1380" t="s">
        <v>55</v>
      </c>
      <c r="AF25" s="1380"/>
      <c r="AG25" s="1380"/>
      <c r="AH25" s="1380"/>
      <c r="AI25" s="1380"/>
      <c r="AJ25" s="1406"/>
      <c r="AK25" s="1415" t="s">
        <v>55</v>
      </c>
      <c r="AL25" s="2780">
        <f>SUM(M25:R25)</f>
        <v>0</v>
      </c>
      <c r="AM25" s="2781">
        <f aca="true" t="shared" si="7" ref="AM25:AM35">IF(AL25=0,0%,100%)</f>
        <v>0</v>
      </c>
      <c r="AN25" s="2782">
        <v>1</v>
      </c>
      <c r="AO25" s="2781" t="s">
        <v>55</v>
      </c>
      <c r="AP25" s="2780"/>
      <c r="AQ25" s="2781">
        <f>AN25/Y25</f>
        <v>1</v>
      </c>
      <c r="AR25" s="2780"/>
      <c r="AS25" s="2780"/>
      <c r="AT25" s="2780"/>
      <c r="AU25" s="2780"/>
      <c r="AV25" s="2780"/>
      <c r="AW25" s="2780"/>
      <c r="AX25" s="2780"/>
      <c r="AY25" s="2780"/>
      <c r="AZ25" s="2780"/>
      <c r="BA25" s="2780"/>
      <c r="BB25" s="2780"/>
      <c r="BC25" s="2780"/>
      <c r="BD25" s="2780"/>
      <c r="BE25" s="2780"/>
      <c r="BF25" s="2780"/>
      <c r="BG25" s="2780"/>
      <c r="BH25" s="2780"/>
      <c r="BI25" s="2780"/>
      <c r="BJ25" s="2780"/>
      <c r="BK25" s="2780"/>
      <c r="BL25" s="2780"/>
      <c r="BM25" s="2780"/>
      <c r="BN25" s="2780"/>
      <c r="BO25" s="2780"/>
      <c r="BP25" s="2780"/>
      <c r="BQ25" s="2780"/>
      <c r="BR25" s="2780"/>
      <c r="BS25" s="2780"/>
      <c r="BT25" s="2780"/>
      <c r="BU25" s="2780"/>
      <c r="BV25" s="2780"/>
      <c r="BW25" s="2780"/>
      <c r="BX25" s="2780"/>
      <c r="BY25" s="2780"/>
      <c r="BZ25" s="3149" t="s">
        <v>2031</v>
      </c>
      <c r="CA25" s="3151"/>
    </row>
    <row r="26" spans="1:79" s="1321" customFormat="1" ht="75" customHeight="1">
      <c r="A26" s="3374"/>
      <c r="B26" s="3374"/>
      <c r="C26" s="3427" t="s">
        <v>487</v>
      </c>
      <c r="D26" s="1416" t="s">
        <v>494</v>
      </c>
      <c r="E26" s="1417" t="s">
        <v>460</v>
      </c>
      <c r="F26" s="1418">
        <v>1</v>
      </c>
      <c r="G26" s="1418" t="s">
        <v>482</v>
      </c>
      <c r="H26" s="1333" t="s">
        <v>495</v>
      </c>
      <c r="I26" s="1334">
        <v>0.2</v>
      </c>
      <c r="J26" s="1333" t="s">
        <v>484</v>
      </c>
      <c r="K26" s="1336">
        <v>42401</v>
      </c>
      <c r="L26" s="1336">
        <v>42735</v>
      </c>
      <c r="M26" s="1337"/>
      <c r="N26" s="1337"/>
      <c r="O26" s="1337"/>
      <c r="P26" s="1337"/>
      <c r="Q26" s="1337"/>
      <c r="R26" s="1337"/>
      <c r="S26" s="1337">
        <v>1</v>
      </c>
      <c r="T26" s="1337"/>
      <c r="U26" s="1419"/>
      <c r="V26" s="1419"/>
      <c r="W26" s="1419"/>
      <c r="X26" s="1420"/>
      <c r="Y26" s="1340">
        <v>1</v>
      </c>
      <c r="Z26" s="1421">
        <v>0</v>
      </c>
      <c r="AA26" s="1422"/>
      <c r="AB26" s="1343"/>
      <c r="AC26" s="1423">
        <f aca="true" t="shared" si="8" ref="AC26:AC35">SUM(M26:N26)</f>
        <v>0</v>
      </c>
      <c r="AD26" s="1424">
        <f t="shared" si="6"/>
        <v>0</v>
      </c>
      <c r="AE26" s="1425" t="s">
        <v>55</v>
      </c>
      <c r="AF26" s="1425"/>
      <c r="AG26" s="1425"/>
      <c r="AH26" s="1425"/>
      <c r="AI26" s="1425"/>
      <c r="AJ26" s="1426"/>
      <c r="AK26" s="1427" t="s">
        <v>496</v>
      </c>
      <c r="AL26" s="2780">
        <f>SUM(M26:R26)</f>
        <v>0</v>
      </c>
      <c r="AM26" s="2781">
        <f t="shared" si="7"/>
        <v>0</v>
      </c>
      <c r="AN26" s="2782">
        <v>1</v>
      </c>
      <c r="AO26" s="2781" t="s">
        <v>55</v>
      </c>
      <c r="AP26" s="2785"/>
      <c r="AQ26" s="2781">
        <f>AN26/Y26</f>
        <v>1</v>
      </c>
      <c r="AR26" s="2785"/>
      <c r="AS26" s="2785"/>
      <c r="AT26" s="2785"/>
      <c r="AU26" s="2785"/>
      <c r="AV26" s="2785"/>
      <c r="AW26" s="2785"/>
      <c r="AX26" s="2785"/>
      <c r="AY26" s="2785"/>
      <c r="AZ26" s="2785"/>
      <c r="BA26" s="2785"/>
      <c r="BB26" s="2785"/>
      <c r="BC26" s="2785"/>
      <c r="BD26" s="2785"/>
      <c r="BE26" s="2785"/>
      <c r="BF26" s="2785"/>
      <c r="BG26" s="2785"/>
      <c r="BH26" s="2785"/>
      <c r="BI26" s="2785"/>
      <c r="BJ26" s="2785"/>
      <c r="BK26" s="2785"/>
      <c r="BL26" s="2785"/>
      <c r="BM26" s="2785"/>
      <c r="BN26" s="2785"/>
      <c r="BO26" s="2785"/>
      <c r="BP26" s="2785"/>
      <c r="BQ26" s="2785"/>
      <c r="BR26" s="2785"/>
      <c r="BS26" s="2785"/>
      <c r="BT26" s="2785"/>
      <c r="BU26" s="2785"/>
      <c r="BV26" s="2785"/>
      <c r="BW26" s="2785"/>
      <c r="BX26" s="2785"/>
      <c r="BY26" s="2785"/>
      <c r="BZ26" s="3120" t="s">
        <v>1875</v>
      </c>
      <c r="CA26" s="3151"/>
    </row>
    <row r="27" spans="1:79" s="1321" customFormat="1" ht="87" customHeight="1">
      <c r="A27" s="3374"/>
      <c r="B27" s="3374"/>
      <c r="C27" s="3428"/>
      <c r="D27" s="1428" t="s">
        <v>497</v>
      </c>
      <c r="E27" s="1429" t="s">
        <v>498</v>
      </c>
      <c r="F27" s="1350">
        <v>6</v>
      </c>
      <c r="G27" s="1350" t="s">
        <v>499</v>
      </c>
      <c r="H27" s="1351" t="s">
        <v>500</v>
      </c>
      <c r="I27" s="1352">
        <v>0.2</v>
      </c>
      <c r="J27" s="1351" t="s">
        <v>501</v>
      </c>
      <c r="K27" s="1354">
        <v>42401</v>
      </c>
      <c r="L27" s="1354">
        <v>42735</v>
      </c>
      <c r="M27" s="1355"/>
      <c r="N27" s="1355">
        <v>1</v>
      </c>
      <c r="O27" s="1355"/>
      <c r="P27" s="1355">
        <v>1</v>
      </c>
      <c r="Q27" s="1355"/>
      <c r="R27" s="1355">
        <v>1</v>
      </c>
      <c r="S27" s="1355"/>
      <c r="T27" s="1355">
        <v>1</v>
      </c>
      <c r="U27" s="1355"/>
      <c r="V27" s="1430">
        <v>1</v>
      </c>
      <c r="W27" s="1430"/>
      <c r="X27" s="1430">
        <v>1</v>
      </c>
      <c r="Y27" s="1358">
        <f>SUM(M27:X27)</f>
        <v>6</v>
      </c>
      <c r="Z27" s="1431">
        <v>0</v>
      </c>
      <c r="AA27" s="1432"/>
      <c r="AB27" s="1433"/>
      <c r="AC27" s="1362">
        <f t="shared" si="8"/>
        <v>1</v>
      </c>
      <c r="AD27" s="1363">
        <f t="shared" si="6"/>
        <v>1</v>
      </c>
      <c r="AE27" s="1364">
        <v>1</v>
      </c>
      <c r="AF27" s="1364"/>
      <c r="AG27" s="1364"/>
      <c r="AH27" s="1364"/>
      <c r="AI27" s="1364" t="s">
        <v>55</v>
      </c>
      <c r="AJ27" s="1434" t="s">
        <v>55</v>
      </c>
      <c r="AK27" s="1435" t="s">
        <v>502</v>
      </c>
      <c r="AL27" s="2780">
        <f>SUM(M27:R27)</f>
        <v>3</v>
      </c>
      <c r="AM27" s="2781">
        <f t="shared" si="7"/>
        <v>1</v>
      </c>
      <c r="AN27" s="2782">
        <v>4</v>
      </c>
      <c r="AO27" s="2781">
        <v>1</v>
      </c>
      <c r="AP27" s="2787"/>
      <c r="AQ27" s="2781">
        <f>AN27/Y27</f>
        <v>0.6666666666666666</v>
      </c>
      <c r="AR27" s="2787"/>
      <c r="AS27" s="2787"/>
      <c r="AT27" s="2787"/>
      <c r="AU27" s="2787"/>
      <c r="AV27" s="2787"/>
      <c r="AW27" s="2787"/>
      <c r="AX27" s="2787"/>
      <c r="AY27" s="2787"/>
      <c r="AZ27" s="2787"/>
      <c r="BA27" s="2787"/>
      <c r="BB27" s="2787"/>
      <c r="BC27" s="2787"/>
      <c r="BD27" s="2787"/>
      <c r="BE27" s="2787"/>
      <c r="BF27" s="2787"/>
      <c r="BG27" s="2787"/>
      <c r="BH27" s="2787"/>
      <c r="BI27" s="2787"/>
      <c r="BJ27" s="2787"/>
      <c r="BK27" s="2787"/>
      <c r="BL27" s="2787"/>
      <c r="BM27" s="2787"/>
      <c r="BN27" s="2787"/>
      <c r="BO27" s="2787"/>
      <c r="BP27" s="2787"/>
      <c r="BQ27" s="2787"/>
      <c r="BR27" s="2787"/>
      <c r="BS27" s="2787"/>
      <c r="BT27" s="2787"/>
      <c r="BU27" s="2787"/>
      <c r="BV27" s="2787"/>
      <c r="BW27" s="2787"/>
      <c r="BX27" s="2787"/>
      <c r="BY27" s="2787"/>
      <c r="BZ27" s="3149" t="s">
        <v>2032</v>
      </c>
      <c r="CA27" s="3151"/>
    </row>
    <row r="28" spans="1:79" s="1321" customFormat="1" ht="165" customHeight="1" thickBot="1">
      <c r="A28" s="3374"/>
      <c r="B28" s="3374"/>
      <c r="C28" s="3429"/>
      <c r="D28" s="1436" t="s">
        <v>503</v>
      </c>
      <c r="E28" s="1437" t="s">
        <v>504</v>
      </c>
      <c r="F28" s="1438">
        <v>1</v>
      </c>
      <c r="G28" s="1438" t="s">
        <v>505</v>
      </c>
      <c r="H28" s="1439" t="s">
        <v>506</v>
      </c>
      <c r="I28" s="1370">
        <v>0.2</v>
      </c>
      <c r="J28" s="1439" t="s">
        <v>507</v>
      </c>
      <c r="K28" s="1372">
        <v>42370</v>
      </c>
      <c r="L28" s="1372">
        <v>42735</v>
      </c>
      <c r="M28" s="2370"/>
      <c r="N28" s="2370"/>
      <c r="O28" s="2370"/>
      <c r="P28" s="2370"/>
      <c r="Q28" s="2370"/>
      <c r="R28" s="2370"/>
      <c r="S28" s="2370"/>
      <c r="T28" s="2370"/>
      <c r="U28" s="2371"/>
      <c r="V28" s="2371"/>
      <c r="W28" s="2371"/>
      <c r="X28" s="2372">
        <v>1</v>
      </c>
      <c r="Y28" s="1374">
        <f>SUM(M28:X28)</f>
        <v>1</v>
      </c>
      <c r="Z28" s="1375">
        <v>0</v>
      </c>
      <c r="AA28" s="1376"/>
      <c r="AB28" s="1440"/>
      <c r="AC28" s="1441">
        <f t="shared" si="8"/>
        <v>0</v>
      </c>
      <c r="AD28" s="1442">
        <f t="shared" si="6"/>
        <v>0</v>
      </c>
      <c r="AE28" s="1443"/>
      <c r="AF28" s="1443"/>
      <c r="AG28" s="1443"/>
      <c r="AH28" s="1443"/>
      <c r="AI28" s="1443" t="s">
        <v>55</v>
      </c>
      <c r="AJ28" s="1444" t="s">
        <v>55</v>
      </c>
      <c r="AK28" s="1445" t="s">
        <v>508</v>
      </c>
      <c r="AL28" s="2780">
        <f>SUM(M28:R28)</f>
        <v>0</v>
      </c>
      <c r="AM28" s="2781">
        <f t="shared" si="7"/>
        <v>0</v>
      </c>
      <c r="AN28" s="2782">
        <v>0</v>
      </c>
      <c r="AO28" s="2781" t="s">
        <v>55</v>
      </c>
      <c r="AP28" s="2787"/>
      <c r="AQ28" s="2781">
        <f>AN28/Y28</f>
        <v>0</v>
      </c>
      <c r="AR28" s="2787"/>
      <c r="AS28" s="2787"/>
      <c r="AT28" s="2787"/>
      <c r="AU28" s="2787"/>
      <c r="AV28" s="2787"/>
      <c r="AW28" s="2787"/>
      <c r="AX28" s="2787"/>
      <c r="AY28" s="2787"/>
      <c r="AZ28" s="2787"/>
      <c r="BA28" s="2787"/>
      <c r="BB28" s="2787"/>
      <c r="BC28" s="2787"/>
      <c r="BD28" s="2787"/>
      <c r="BE28" s="2787"/>
      <c r="BF28" s="2787"/>
      <c r="BG28" s="2787"/>
      <c r="BH28" s="2787"/>
      <c r="BI28" s="2787"/>
      <c r="BJ28" s="2787"/>
      <c r="BK28" s="2787"/>
      <c r="BL28" s="2787"/>
      <c r="BM28" s="2787"/>
      <c r="BN28" s="2787"/>
      <c r="BO28" s="2787"/>
      <c r="BP28" s="2787"/>
      <c r="BQ28" s="2787"/>
      <c r="BR28" s="2787"/>
      <c r="BS28" s="2787"/>
      <c r="BT28" s="2787"/>
      <c r="BU28" s="2787"/>
      <c r="BV28" s="2787"/>
      <c r="BW28" s="2787"/>
      <c r="BX28" s="2787"/>
      <c r="BY28" s="2787"/>
      <c r="BZ28" s="3149" t="s">
        <v>2033</v>
      </c>
      <c r="CA28" s="3151"/>
    </row>
    <row r="29" spans="1:79" s="1381" customFormat="1" ht="124.5" customHeight="1" thickBot="1">
      <c r="A29" s="3383"/>
      <c r="B29" s="3383"/>
      <c r="C29" s="1408" t="s">
        <v>509</v>
      </c>
      <c r="D29" s="1446" t="s">
        <v>510</v>
      </c>
      <c r="E29" s="1447" t="s">
        <v>190</v>
      </c>
      <c r="F29" s="1448">
        <v>1</v>
      </c>
      <c r="G29" s="1308" t="s">
        <v>511</v>
      </c>
      <c r="H29" s="1306" t="s">
        <v>492</v>
      </c>
      <c r="I29" s="1307">
        <v>0.2</v>
      </c>
      <c r="J29" s="1308" t="s">
        <v>468</v>
      </c>
      <c r="K29" s="1309">
        <v>42370</v>
      </c>
      <c r="L29" s="2368">
        <v>42735</v>
      </c>
      <c r="M29" s="3387">
        <v>1</v>
      </c>
      <c r="N29" s="3387"/>
      <c r="O29" s="3387">
        <v>1</v>
      </c>
      <c r="P29" s="3387"/>
      <c r="Q29" s="3387">
        <v>1</v>
      </c>
      <c r="R29" s="3387"/>
      <c r="S29" s="3387">
        <v>1</v>
      </c>
      <c r="T29" s="3387"/>
      <c r="U29" s="3387">
        <v>1</v>
      </c>
      <c r="V29" s="3387"/>
      <c r="W29" s="3387">
        <v>1</v>
      </c>
      <c r="X29" s="3387"/>
      <c r="Y29" s="2369">
        <v>1</v>
      </c>
      <c r="Z29" s="1413">
        <v>0</v>
      </c>
      <c r="AA29" s="1414"/>
      <c r="AB29" s="1450"/>
      <c r="AC29" s="1378">
        <f t="shared" si="8"/>
        <v>1</v>
      </c>
      <c r="AD29" s="2364">
        <f t="shared" si="6"/>
        <v>1</v>
      </c>
      <c r="AE29" s="2354" t="s">
        <v>55</v>
      </c>
      <c r="AF29" s="2354"/>
      <c r="AG29" s="2354"/>
      <c r="AH29" s="2354"/>
      <c r="AI29" s="2354" t="s">
        <v>55</v>
      </c>
      <c r="AJ29" s="2355" t="s">
        <v>55</v>
      </c>
      <c r="AK29" s="1451" t="s">
        <v>512</v>
      </c>
      <c r="AL29" s="3161">
        <v>1</v>
      </c>
      <c r="AM29" s="2781">
        <f t="shared" si="7"/>
        <v>1</v>
      </c>
      <c r="AN29" s="2783">
        <v>1</v>
      </c>
      <c r="AO29" s="2781">
        <f>AN29/AL29</f>
        <v>1</v>
      </c>
      <c r="AP29" s="2789"/>
      <c r="AQ29" s="2781">
        <f>3/6</f>
        <v>0.5</v>
      </c>
      <c r="AR29" s="2789"/>
      <c r="AS29" s="2789"/>
      <c r="AT29" s="2789"/>
      <c r="AU29" s="2789"/>
      <c r="AV29" s="2789"/>
      <c r="AW29" s="2789"/>
      <c r="AX29" s="2789"/>
      <c r="AY29" s="2789"/>
      <c r="AZ29" s="2789"/>
      <c r="BA29" s="2789"/>
      <c r="BB29" s="2789"/>
      <c r="BC29" s="2789"/>
      <c r="BD29" s="2789"/>
      <c r="BE29" s="2789"/>
      <c r="BF29" s="2789"/>
      <c r="BG29" s="2789"/>
      <c r="BH29" s="2789"/>
      <c r="BI29" s="2789"/>
      <c r="BJ29" s="2789"/>
      <c r="BK29" s="2789"/>
      <c r="BL29" s="2789"/>
      <c r="BM29" s="2789"/>
      <c r="BN29" s="2789"/>
      <c r="BO29" s="2789"/>
      <c r="BP29" s="2789"/>
      <c r="BQ29" s="2789"/>
      <c r="BR29" s="2789"/>
      <c r="BS29" s="2789"/>
      <c r="BT29" s="2789"/>
      <c r="BU29" s="2789"/>
      <c r="BV29" s="2789"/>
      <c r="BW29" s="2789"/>
      <c r="BX29" s="2789"/>
      <c r="BY29" s="2789"/>
      <c r="BZ29" s="3152"/>
      <c r="CA29" s="3152"/>
    </row>
    <row r="30" spans="1:79" s="1381" customFormat="1" ht="24" customHeight="1" thickBot="1">
      <c r="A30" s="3370" t="s">
        <v>38</v>
      </c>
      <c r="B30" s="3371"/>
      <c r="C30" s="3371"/>
      <c r="D30" s="3372"/>
      <c r="E30" s="1389"/>
      <c r="F30" s="1390"/>
      <c r="G30" s="1390"/>
      <c r="H30" s="1390"/>
      <c r="I30" s="1391">
        <f>SUM(I25:I29)</f>
        <v>1</v>
      </c>
      <c r="J30" s="1390"/>
      <c r="K30" s="1390"/>
      <c r="L30" s="1390"/>
      <c r="M30" s="2377"/>
      <c r="N30" s="2377"/>
      <c r="O30" s="2377"/>
      <c r="P30" s="2377"/>
      <c r="Q30" s="2377"/>
      <c r="R30" s="2377"/>
      <c r="S30" s="2377"/>
      <c r="T30" s="2377"/>
      <c r="U30" s="2377"/>
      <c r="V30" s="2377"/>
      <c r="W30" s="2377"/>
      <c r="X30" s="2378"/>
      <c r="Y30" s="1392"/>
      <c r="Z30" s="1393">
        <f>SUM(Z25:Z29)</f>
        <v>0</v>
      </c>
      <c r="AA30" s="1394"/>
      <c r="AB30" s="2349"/>
      <c r="AC30" s="2366"/>
      <c r="AD30" s="2366"/>
      <c r="AE30" s="2366"/>
      <c r="AF30" s="2366"/>
      <c r="AG30" s="2366"/>
      <c r="AH30" s="2366"/>
      <c r="AI30" s="2366"/>
      <c r="AJ30" s="2366"/>
      <c r="AK30" s="2366"/>
      <c r="AL30" s="2367"/>
      <c r="AM30" s="2367">
        <v>1</v>
      </c>
      <c r="AN30" s="2367"/>
      <c r="AO30" s="2367">
        <f>AVERAGE(AO25:AO29)</f>
        <v>1</v>
      </c>
      <c r="AP30" s="2367"/>
      <c r="AQ30" s="2367">
        <f>AVERAGE(AQ25:AQ29)</f>
        <v>0.6333333333333333</v>
      </c>
      <c r="AR30" s="2367"/>
      <c r="AS30" s="2367"/>
      <c r="AT30" s="2367"/>
      <c r="AU30" s="2367"/>
      <c r="AV30" s="2367"/>
      <c r="AW30" s="2367"/>
      <c r="AX30" s="2367"/>
      <c r="AY30" s="2367"/>
      <c r="AZ30" s="2367"/>
      <c r="BA30" s="2367"/>
      <c r="BB30" s="2367"/>
      <c r="BC30" s="2367"/>
      <c r="BD30" s="2367"/>
      <c r="BE30" s="2367"/>
      <c r="BF30" s="2367"/>
      <c r="BG30" s="2367"/>
      <c r="BH30" s="2367"/>
      <c r="BI30" s="2367"/>
      <c r="BJ30" s="2367"/>
      <c r="BK30" s="2367"/>
      <c r="BL30" s="2367"/>
      <c r="BM30" s="2367"/>
      <c r="BN30" s="2367"/>
      <c r="BO30" s="2367"/>
      <c r="BP30" s="2367"/>
      <c r="BQ30" s="2367"/>
      <c r="BR30" s="2367"/>
      <c r="BS30" s="2367"/>
      <c r="BT30" s="2367"/>
      <c r="BU30" s="2367"/>
      <c r="BV30" s="2367"/>
      <c r="BW30" s="2367"/>
      <c r="BX30" s="2367"/>
      <c r="BY30" s="2367"/>
      <c r="BZ30" s="2367"/>
      <c r="CA30" s="2366"/>
    </row>
    <row r="31" spans="1:79" s="1321" customFormat="1" ht="195" customHeight="1" thickBot="1">
      <c r="A31" s="3373">
        <v>3</v>
      </c>
      <c r="B31" s="3375" t="s">
        <v>513</v>
      </c>
      <c r="C31" s="3377" t="s">
        <v>514</v>
      </c>
      <c r="D31" s="1416" t="s">
        <v>515</v>
      </c>
      <c r="E31" s="1331" t="s">
        <v>190</v>
      </c>
      <c r="F31" s="1452">
        <v>1</v>
      </c>
      <c r="G31" s="1335" t="s">
        <v>516</v>
      </c>
      <c r="H31" s="1418" t="s">
        <v>517</v>
      </c>
      <c r="I31" s="1453">
        <v>0.34</v>
      </c>
      <c r="J31" s="1335" t="s">
        <v>518</v>
      </c>
      <c r="K31" s="1336">
        <v>42370</v>
      </c>
      <c r="L31" s="2375">
        <v>42735</v>
      </c>
      <c r="M31" s="3368">
        <v>1</v>
      </c>
      <c r="N31" s="3369"/>
      <c r="O31" s="3368">
        <v>1</v>
      </c>
      <c r="P31" s="3369"/>
      <c r="Q31" s="3368">
        <v>1</v>
      </c>
      <c r="R31" s="3369"/>
      <c r="S31" s="3368">
        <v>1</v>
      </c>
      <c r="T31" s="3369"/>
      <c r="U31" s="3368">
        <v>1</v>
      </c>
      <c r="V31" s="3369"/>
      <c r="W31" s="3368">
        <v>1</v>
      </c>
      <c r="X31" s="3369"/>
      <c r="Y31" s="2376">
        <v>1</v>
      </c>
      <c r="Z31" s="1421">
        <v>1000000000</v>
      </c>
      <c r="AA31" s="1422"/>
      <c r="AB31" s="1454" t="s">
        <v>1251</v>
      </c>
      <c r="AC31" s="2365">
        <f t="shared" si="8"/>
        <v>1</v>
      </c>
      <c r="AD31" s="1345">
        <f t="shared" si="6"/>
        <v>1</v>
      </c>
      <c r="AE31" s="1346" t="s">
        <v>55</v>
      </c>
      <c r="AF31" s="1346"/>
      <c r="AG31" s="1346"/>
      <c r="AH31" s="1346"/>
      <c r="AI31" s="1346" t="s">
        <v>55</v>
      </c>
      <c r="AJ31" s="1455" t="s">
        <v>55</v>
      </c>
      <c r="AK31" s="1456" t="s">
        <v>519</v>
      </c>
      <c r="AL31" s="2790">
        <v>1</v>
      </c>
      <c r="AM31" s="2791">
        <f t="shared" si="7"/>
        <v>1</v>
      </c>
      <c r="AN31" s="2792">
        <v>4</v>
      </c>
      <c r="AO31" s="2793">
        <v>1</v>
      </c>
      <c r="AP31" s="2794"/>
      <c r="AQ31" s="2793">
        <f>3/6</f>
        <v>0.5</v>
      </c>
      <c r="AR31" s="2794"/>
      <c r="AS31" s="2794"/>
      <c r="AT31" s="2794"/>
      <c r="AU31" s="2794"/>
      <c r="AV31" s="2794"/>
      <c r="AW31" s="2794"/>
      <c r="AX31" s="2794"/>
      <c r="AY31" s="2794"/>
      <c r="AZ31" s="2794"/>
      <c r="BA31" s="2794"/>
      <c r="BB31" s="2794"/>
      <c r="BC31" s="2794"/>
      <c r="BD31" s="2794"/>
      <c r="BE31" s="2794"/>
      <c r="BF31" s="2794"/>
      <c r="BG31" s="2794"/>
      <c r="BH31" s="2794"/>
      <c r="BI31" s="2794"/>
      <c r="BJ31" s="2794"/>
      <c r="BK31" s="2794"/>
      <c r="BL31" s="2794"/>
      <c r="BM31" s="2794"/>
      <c r="BN31" s="2794"/>
      <c r="BO31" s="2794"/>
      <c r="BP31" s="2794"/>
      <c r="BQ31" s="2794"/>
      <c r="BR31" s="2794"/>
      <c r="BS31" s="2794"/>
      <c r="BT31" s="2794"/>
      <c r="BU31" s="2794"/>
      <c r="BV31" s="2794"/>
      <c r="BW31" s="2794"/>
      <c r="BX31" s="2794"/>
      <c r="BY31" s="2794"/>
      <c r="BZ31" s="3153"/>
      <c r="CA31" s="3149" t="s">
        <v>2029</v>
      </c>
    </row>
    <row r="32" spans="1:79" s="1321" customFormat="1" ht="193.5" customHeight="1" thickBot="1">
      <c r="A32" s="3374"/>
      <c r="B32" s="3376"/>
      <c r="C32" s="3379"/>
      <c r="D32" s="1436" t="s">
        <v>520</v>
      </c>
      <c r="E32" s="1367" t="s">
        <v>190</v>
      </c>
      <c r="F32" s="1457">
        <v>1</v>
      </c>
      <c r="G32" s="1458" t="s">
        <v>521</v>
      </c>
      <c r="H32" s="1459" t="s">
        <v>506</v>
      </c>
      <c r="I32" s="1460">
        <v>0.33</v>
      </c>
      <c r="J32" s="1458" t="s">
        <v>522</v>
      </c>
      <c r="K32" s="1461">
        <v>42370</v>
      </c>
      <c r="L32" s="2379">
        <v>42735</v>
      </c>
      <c r="M32" s="3368">
        <v>1</v>
      </c>
      <c r="N32" s="3369"/>
      <c r="O32" s="3368">
        <v>1</v>
      </c>
      <c r="P32" s="3369"/>
      <c r="Q32" s="3368">
        <v>1</v>
      </c>
      <c r="R32" s="3369"/>
      <c r="S32" s="3368">
        <v>1</v>
      </c>
      <c r="T32" s="3369"/>
      <c r="U32" s="3368">
        <v>1</v>
      </c>
      <c r="V32" s="3369"/>
      <c r="W32" s="3368">
        <v>1</v>
      </c>
      <c r="X32" s="3369"/>
      <c r="Y32" s="2380">
        <v>1</v>
      </c>
      <c r="Z32" s="1375">
        <v>0</v>
      </c>
      <c r="AA32" s="1376"/>
      <c r="AB32" s="1440"/>
      <c r="AC32" s="1441">
        <f t="shared" si="8"/>
        <v>1</v>
      </c>
      <c r="AD32" s="1379">
        <f t="shared" si="6"/>
        <v>1</v>
      </c>
      <c r="AE32" s="1380" t="s">
        <v>55</v>
      </c>
      <c r="AF32" s="1380"/>
      <c r="AG32" s="1380"/>
      <c r="AH32" s="1380"/>
      <c r="AI32" s="1380" t="s">
        <v>55</v>
      </c>
      <c r="AJ32" s="1406" t="s">
        <v>55</v>
      </c>
      <c r="AK32" s="1462" t="s">
        <v>55</v>
      </c>
      <c r="AL32" s="2790">
        <v>1</v>
      </c>
      <c r="AM32" s="2791">
        <f t="shared" si="7"/>
        <v>1</v>
      </c>
      <c r="AN32" s="2783">
        <v>1</v>
      </c>
      <c r="AO32" s="2786">
        <v>1</v>
      </c>
      <c r="AP32" s="2787"/>
      <c r="AQ32" s="2793">
        <f>3/6</f>
        <v>0.5</v>
      </c>
      <c r="AR32" s="2787"/>
      <c r="AS32" s="2787"/>
      <c r="AT32" s="2787"/>
      <c r="AU32" s="2787"/>
      <c r="AV32" s="2787"/>
      <c r="AW32" s="2787"/>
      <c r="AX32" s="2787"/>
      <c r="AY32" s="2787"/>
      <c r="AZ32" s="2787"/>
      <c r="BA32" s="2787"/>
      <c r="BB32" s="2787"/>
      <c r="BC32" s="2787"/>
      <c r="BD32" s="2787"/>
      <c r="BE32" s="2787"/>
      <c r="BF32" s="2787"/>
      <c r="BG32" s="2787"/>
      <c r="BH32" s="2787"/>
      <c r="BI32" s="2787"/>
      <c r="BJ32" s="2787"/>
      <c r="BK32" s="2787"/>
      <c r="BL32" s="2787"/>
      <c r="BM32" s="2787"/>
      <c r="BN32" s="2787"/>
      <c r="BO32" s="2787"/>
      <c r="BP32" s="2787"/>
      <c r="BQ32" s="2787"/>
      <c r="BR32" s="2787"/>
      <c r="BS32" s="2787"/>
      <c r="BT32" s="2787"/>
      <c r="BU32" s="2787"/>
      <c r="BV32" s="2787"/>
      <c r="BW32" s="2787"/>
      <c r="BX32" s="2787"/>
      <c r="BY32" s="2787"/>
      <c r="BZ32" s="3149" t="s">
        <v>2034</v>
      </c>
      <c r="CA32" s="3151"/>
    </row>
    <row r="33" spans="1:79" s="1321" customFormat="1" ht="84" customHeight="1" thickBot="1">
      <c r="A33" s="3374"/>
      <c r="B33" s="3384"/>
      <c r="C33" s="1463" t="s">
        <v>523</v>
      </c>
      <c r="D33" s="1464" t="s">
        <v>524</v>
      </c>
      <c r="E33" s="1447" t="s">
        <v>190</v>
      </c>
      <c r="F33" s="1448">
        <v>1</v>
      </c>
      <c r="G33" s="1308" t="s">
        <v>525</v>
      </c>
      <c r="H33" s="1465" t="s">
        <v>517</v>
      </c>
      <c r="I33" s="1307">
        <v>0.33</v>
      </c>
      <c r="J33" s="1308" t="s">
        <v>468</v>
      </c>
      <c r="K33" s="1309">
        <v>42370</v>
      </c>
      <c r="L33" s="2368">
        <v>42735</v>
      </c>
      <c r="M33" s="3387">
        <v>1</v>
      </c>
      <c r="N33" s="3387"/>
      <c r="O33" s="3387">
        <v>1</v>
      </c>
      <c r="P33" s="3387"/>
      <c r="Q33" s="3387">
        <v>1</v>
      </c>
      <c r="R33" s="3387"/>
      <c r="S33" s="3387">
        <v>1</v>
      </c>
      <c r="T33" s="3387"/>
      <c r="U33" s="3387">
        <v>1</v>
      </c>
      <c r="V33" s="3387"/>
      <c r="W33" s="3387">
        <v>1</v>
      </c>
      <c r="X33" s="3387"/>
      <c r="Y33" s="2369">
        <v>1</v>
      </c>
      <c r="Z33" s="1466">
        <v>0</v>
      </c>
      <c r="AA33" s="1404"/>
      <c r="AB33" s="1405"/>
      <c r="AC33" s="1441">
        <f t="shared" si="8"/>
        <v>1</v>
      </c>
      <c r="AD33" s="1327">
        <f t="shared" si="6"/>
        <v>1</v>
      </c>
      <c r="AE33" s="1328">
        <v>2</v>
      </c>
      <c r="AF33" s="1328"/>
      <c r="AG33" s="1328"/>
      <c r="AH33" s="1328"/>
      <c r="AI33" s="1328" t="s">
        <v>55</v>
      </c>
      <c r="AJ33" s="1467" t="s">
        <v>55</v>
      </c>
      <c r="AK33" s="1468" t="s">
        <v>526</v>
      </c>
      <c r="AL33" s="2790">
        <v>1</v>
      </c>
      <c r="AM33" s="2791">
        <f t="shared" si="7"/>
        <v>1</v>
      </c>
      <c r="AN33" s="2783">
        <v>1</v>
      </c>
      <c r="AO33" s="2788">
        <v>1</v>
      </c>
      <c r="AP33" s="2789"/>
      <c r="AQ33" s="2793">
        <f>3/6</f>
        <v>0.5</v>
      </c>
      <c r="AR33" s="2789"/>
      <c r="AS33" s="2789"/>
      <c r="AT33" s="2789"/>
      <c r="AU33" s="2789"/>
      <c r="AV33" s="2789"/>
      <c r="AW33" s="2789"/>
      <c r="AX33" s="2789"/>
      <c r="AY33" s="2789"/>
      <c r="AZ33" s="2789"/>
      <c r="BA33" s="2789"/>
      <c r="BB33" s="2789"/>
      <c r="BC33" s="2789"/>
      <c r="BD33" s="2789"/>
      <c r="BE33" s="2789"/>
      <c r="BF33" s="2789"/>
      <c r="BG33" s="2789"/>
      <c r="BH33" s="2789"/>
      <c r="BI33" s="2789"/>
      <c r="BJ33" s="2789"/>
      <c r="BK33" s="2789"/>
      <c r="BL33" s="2789"/>
      <c r="BM33" s="2789"/>
      <c r="BN33" s="2789"/>
      <c r="BO33" s="2789"/>
      <c r="BP33" s="2789"/>
      <c r="BQ33" s="2789"/>
      <c r="BR33" s="2789"/>
      <c r="BS33" s="2789"/>
      <c r="BT33" s="2789"/>
      <c r="BU33" s="2789"/>
      <c r="BV33" s="2789"/>
      <c r="BW33" s="2789"/>
      <c r="BX33" s="2789"/>
      <c r="BY33" s="2789"/>
      <c r="BZ33" s="3149" t="s">
        <v>2035</v>
      </c>
      <c r="CA33" s="3151"/>
    </row>
    <row r="34" spans="1:79" s="1381" customFormat="1" ht="24" customHeight="1" thickBot="1">
      <c r="A34" s="3370" t="s">
        <v>38</v>
      </c>
      <c r="B34" s="3371"/>
      <c r="C34" s="3371"/>
      <c r="D34" s="3372"/>
      <c r="E34" s="1389"/>
      <c r="F34" s="1390"/>
      <c r="G34" s="1390"/>
      <c r="H34" s="1390"/>
      <c r="I34" s="1391">
        <f>SUM(I31:I33)</f>
        <v>1</v>
      </c>
      <c r="J34" s="1390"/>
      <c r="K34" s="1390"/>
      <c r="L34" s="1390"/>
      <c r="M34" s="2377"/>
      <c r="N34" s="2377"/>
      <c r="O34" s="2377"/>
      <c r="P34" s="2377"/>
      <c r="Q34" s="2377"/>
      <c r="R34" s="2377"/>
      <c r="S34" s="2377"/>
      <c r="T34" s="2377"/>
      <c r="U34" s="2377"/>
      <c r="V34" s="2377"/>
      <c r="W34" s="2377"/>
      <c r="X34" s="2378"/>
      <c r="Y34" s="1392"/>
      <c r="Z34" s="1393">
        <f>SUM(Z31:Z33)</f>
        <v>1000000000</v>
      </c>
      <c r="AA34" s="1394"/>
      <c r="AB34" s="1395"/>
      <c r="AC34" s="2381"/>
      <c r="AD34" s="2382"/>
      <c r="AE34" s="2382"/>
      <c r="AF34" s="2382"/>
      <c r="AG34" s="2382"/>
      <c r="AH34" s="2382"/>
      <c r="AI34" s="2382"/>
      <c r="AJ34" s="2382"/>
      <c r="AK34" s="2382"/>
      <c r="AL34" s="2363"/>
      <c r="AM34" s="2363">
        <v>1</v>
      </c>
      <c r="AN34" s="2363"/>
      <c r="AO34" s="2363">
        <f>AVERAGE(AO31:AO33)</f>
        <v>1</v>
      </c>
      <c r="AP34" s="2363"/>
      <c r="AQ34" s="2363">
        <f>AVERAGE(AQ31:AQ33)</f>
        <v>0.5</v>
      </c>
      <c r="AR34" s="2363"/>
      <c r="AS34" s="2363"/>
      <c r="AT34" s="2363"/>
      <c r="AU34" s="2363"/>
      <c r="AV34" s="2363"/>
      <c r="AW34" s="2363"/>
      <c r="AX34" s="2363"/>
      <c r="AY34" s="2363"/>
      <c r="AZ34" s="2363"/>
      <c r="BA34" s="2363"/>
      <c r="BB34" s="2363"/>
      <c r="BC34" s="2363"/>
      <c r="BD34" s="2363"/>
      <c r="BE34" s="2363"/>
      <c r="BF34" s="2363"/>
      <c r="BG34" s="2363"/>
      <c r="BH34" s="2363"/>
      <c r="BI34" s="2363"/>
      <c r="BJ34" s="2363"/>
      <c r="BK34" s="2363"/>
      <c r="BL34" s="2363"/>
      <c r="BM34" s="2363"/>
      <c r="BN34" s="2363"/>
      <c r="BO34" s="2363"/>
      <c r="BP34" s="2363"/>
      <c r="BQ34" s="2363"/>
      <c r="BR34" s="2363"/>
      <c r="BS34" s="2363"/>
      <c r="BT34" s="2363"/>
      <c r="BU34" s="2363"/>
      <c r="BV34" s="2363"/>
      <c r="BW34" s="2363"/>
      <c r="BX34" s="2363"/>
      <c r="BY34" s="2363"/>
      <c r="BZ34" s="2363"/>
      <c r="CA34" s="2382"/>
    </row>
    <row r="35" spans="1:79" s="1321" customFormat="1" ht="205.5" customHeight="1" thickBot="1">
      <c r="A35" s="3373">
        <v>4</v>
      </c>
      <c r="B35" s="3392" t="s">
        <v>527</v>
      </c>
      <c r="C35" s="1463" t="s">
        <v>528</v>
      </c>
      <c r="D35" s="1469" t="s">
        <v>529</v>
      </c>
      <c r="E35" s="1447" t="s">
        <v>190</v>
      </c>
      <c r="F35" s="1448">
        <v>1</v>
      </c>
      <c r="G35" s="1308" t="s">
        <v>525</v>
      </c>
      <c r="H35" s="1410" t="s">
        <v>530</v>
      </c>
      <c r="I35" s="1449">
        <v>1</v>
      </c>
      <c r="J35" s="1308" t="s">
        <v>468</v>
      </c>
      <c r="K35" s="1309">
        <v>42370</v>
      </c>
      <c r="L35" s="2368">
        <v>42735</v>
      </c>
      <c r="M35" s="3387">
        <v>1</v>
      </c>
      <c r="N35" s="3387"/>
      <c r="O35" s="3387">
        <v>1</v>
      </c>
      <c r="P35" s="3387"/>
      <c r="Q35" s="3387">
        <v>1</v>
      </c>
      <c r="R35" s="3387"/>
      <c r="S35" s="3387">
        <v>1</v>
      </c>
      <c r="T35" s="3387"/>
      <c r="U35" s="3387">
        <v>1</v>
      </c>
      <c r="V35" s="3387"/>
      <c r="W35" s="3387">
        <v>1</v>
      </c>
      <c r="X35" s="3387"/>
      <c r="Y35" s="2369">
        <v>1</v>
      </c>
      <c r="Z35" s="1466">
        <v>0</v>
      </c>
      <c r="AA35" s="1404"/>
      <c r="AB35" s="1450"/>
      <c r="AC35" s="1441">
        <f t="shared" si="8"/>
        <v>1</v>
      </c>
      <c r="AD35" s="1327">
        <f t="shared" si="6"/>
        <v>1</v>
      </c>
      <c r="AE35" s="1328">
        <v>7</v>
      </c>
      <c r="AF35" s="1328"/>
      <c r="AG35" s="1328"/>
      <c r="AH35" s="1328"/>
      <c r="AI35" s="1328" t="s">
        <v>55</v>
      </c>
      <c r="AJ35" s="1467" t="s">
        <v>55</v>
      </c>
      <c r="AK35" s="1470" t="s">
        <v>531</v>
      </c>
      <c r="AL35" s="2791">
        <v>1</v>
      </c>
      <c r="AM35" s="2791">
        <f t="shared" si="7"/>
        <v>1</v>
      </c>
      <c r="AN35" s="3126">
        <v>1</v>
      </c>
      <c r="AO35" s="2796">
        <v>1</v>
      </c>
      <c r="AP35" s="2797"/>
      <c r="AQ35" s="2796">
        <f>3/6</f>
        <v>0.5</v>
      </c>
      <c r="AR35" s="2797"/>
      <c r="AS35" s="2797"/>
      <c r="AT35" s="2797"/>
      <c r="AU35" s="2797"/>
      <c r="AV35" s="2797"/>
      <c r="AW35" s="2797"/>
      <c r="AX35" s="2797"/>
      <c r="AY35" s="2797"/>
      <c r="AZ35" s="2797"/>
      <c r="BA35" s="2797"/>
      <c r="BB35" s="2797"/>
      <c r="BC35" s="2797"/>
      <c r="BD35" s="2797"/>
      <c r="BE35" s="2797"/>
      <c r="BF35" s="2797"/>
      <c r="BG35" s="2797"/>
      <c r="BH35" s="2797"/>
      <c r="BI35" s="2797"/>
      <c r="BJ35" s="2797"/>
      <c r="BK35" s="2797"/>
      <c r="BL35" s="2797"/>
      <c r="BM35" s="2797"/>
      <c r="BN35" s="2797"/>
      <c r="BO35" s="2797"/>
      <c r="BP35" s="2797"/>
      <c r="BQ35" s="2797"/>
      <c r="BR35" s="2797"/>
      <c r="BS35" s="2797"/>
      <c r="BT35" s="2797"/>
      <c r="BU35" s="2797"/>
      <c r="BV35" s="2797"/>
      <c r="BW35" s="2797"/>
      <c r="BX35" s="2797"/>
      <c r="BY35" s="2797"/>
      <c r="BZ35" s="3149" t="s">
        <v>2036</v>
      </c>
      <c r="CA35" s="3151"/>
    </row>
    <row r="36" spans="1:79" s="1321" customFormat="1" ht="84.75" customHeight="1" hidden="1">
      <c r="A36" s="3374"/>
      <c r="B36" s="3393"/>
      <c r="C36" s="1463" t="s">
        <v>532</v>
      </c>
      <c r="D36" s="1469"/>
      <c r="E36" s="1471"/>
      <c r="F36" s="1472"/>
      <c r="G36" s="1471"/>
      <c r="H36" s="1473"/>
      <c r="I36" s="1474"/>
      <c r="J36" s="1475"/>
      <c r="K36" s="1476"/>
      <c r="L36" s="1476"/>
      <c r="M36" s="2383"/>
      <c r="N36" s="2383"/>
      <c r="O36" s="2383"/>
      <c r="P36" s="2383"/>
      <c r="Q36" s="2383"/>
      <c r="R36" s="2383"/>
      <c r="S36" s="2383"/>
      <c r="T36" s="2383"/>
      <c r="U36" s="2383"/>
      <c r="V36" s="2383"/>
      <c r="W36" s="2383"/>
      <c r="X36" s="2384"/>
      <c r="Y36" s="1477"/>
      <c r="Z36" s="1478"/>
      <c r="AA36" s="1479"/>
      <c r="AB36" s="1480"/>
      <c r="AC36" s="1441"/>
      <c r="AD36" s="1328"/>
      <c r="AE36" s="1328"/>
      <c r="AF36" s="1328"/>
      <c r="AG36" s="1328"/>
      <c r="AH36" s="1328"/>
      <c r="AI36" s="1328"/>
      <c r="AJ36" s="1467"/>
      <c r="AK36" s="1470"/>
      <c r="AL36" s="2387"/>
      <c r="AM36" s="2387"/>
      <c r="AN36" s="2387"/>
      <c r="AO36" s="2387"/>
      <c r="AP36" s="2387"/>
      <c r="AQ36" s="2387"/>
      <c r="AR36" s="2387"/>
      <c r="AS36" s="2387"/>
      <c r="AT36" s="2388"/>
      <c r="AU36" s="2388"/>
      <c r="AV36" s="2388"/>
      <c r="AW36" s="2388"/>
      <c r="AX36" s="2388"/>
      <c r="AY36" s="2388"/>
      <c r="AZ36" s="2388"/>
      <c r="BA36" s="2388"/>
      <c r="BB36" s="2389"/>
      <c r="BC36" s="2389"/>
      <c r="BD36" s="2389"/>
      <c r="BE36" s="2389"/>
      <c r="BF36" s="2389"/>
      <c r="BG36" s="2389"/>
      <c r="BH36" s="2389"/>
      <c r="BI36" s="2389"/>
      <c r="BJ36" s="2390"/>
      <c r="BK36" s="2390"/>
      <c r="BL36" s="2390"/>
      <c r="BM36" s="2390"/>
      <c r="BN36" s="2390"/>
      <c r="BO36" s="2390"/>
      <c r="BP36" s="2390"/>
      <c r="BQ36" s="2390"/>
      <c r="BR36" s="2391"/>
      <c r="BS36" s="2391"/>
      <c r="BT36" s="2391"/>
      <c r="BU36" s="2391"/>
      <c r="BV36" s="2391"/>
      <c r="BW36" s="2391"/>
      <c r="BX36" s="2391"/>
      <c r="BY36" s="2391"/>
      <c r="BZ36" s="2392"/>
      <c r="CA36" s="2392"/>
    </row>
    <row r="37" spans="1:81" s="1381" customFormat="1" ht="24" customHeight="1" thickBot="1">
      <c r="A37" s="3370" t="s">
        <v>38</v>
      </c>
      <c r="B37" s="3371"/>
      <c r="C37" s="3371"/>
      <c r="D37" s="3372"/>
      <c r="E37" s="1481"/>
      <c r="F37" s="1481"/>
      <c r="G37" s="1481"/>
      <c r="H37" s="1481"/>
      <c r="I37" s="1482">
        <v>1</v>
      </c>
      <c r="J37" s="1481"/>
      <c r="K37" s="1481"/>
      <c r="L37" s="1481"/>
      <c r="M37" s="1481"/>
      <c r="N37" s="1481"/>
      <c r="O37" s="1481"/>
      <c r="P37" s="1481"/>
      <c r="Q37" s="1481"/>
      <c r="R37" s="1481"/>
      <c r="S37" s="1481"/>
      <c r="T37" s="1481"/>
      <c r="U37" s="1481"/>
      <c r="V37" s="1481"/>
      <c r="W37" s="1481"/>
      <c r="X37" s="1483"/>
      <c r="Y37" s="1483"/>
      <c r="Z37" s="1484">
        <f>SUM(Z35)</f>
        <v>0</v>
      </c>
      <c r="AA37" s="1484"/>
      <c r="AB37" s="1485"/>
      <c r="AC37" s="2385"/>
      <c r="AD37" s="2386"/>
      <c r="AE37" s="2386"/>
      <c r="AF37" s="2386"/>
      <c r="AG37" s="2386"/>
      <c r="AH37" s="2386"/>
      <c r="AI37" s="2386"/>
      <c r="AJ37" s="2386"/>
      <c r="AK37" s="2386"/>
      <c r="AL37" s="2396"/>
      <c r="AM37" s="2396">
        <v>1</v>
      </c>
      <c r="AN37" s="2396"/>
      <c r="AO37" s="2396">
        <f>AVERAGE(AO35)</f>
        <v>1</v>
      </c>
      <c r="AP37" s="2396"/>
      <c r="AQ37" s="2396">
        <f>AVERAGE(AQ35)</f>
        <v>0.5</v>
      </c>
      <c r="AR37" s="2396"/>
      <c r="AS37" s="2396"/>
      <c r="AT37" s="2396"/>
      <c r="AU37" s="2396"/>
      <c r="AV37" s="2396"/>
      <c r="AW37" s="2396"/>
      <c r="AX37" s="2396"/>
      <c r="AY37" s="2396"/>
      <c r="AZ37" s="2396"/>
      <c r="BA37" s="2396"/>
      <c r="BB37" s="2396"/>
      <c r="BC37" s="2396"/>
      <c r="BD37" s="2396"/>
      <c r="BE37" s="2396"/>
      <c r="BF37" s="2396"/>
      <c r="BG37" s="2396"/>
      <c r="BH37" s="2396"/>
      <c r="BI37" s="2396"/>
      <c r="BJ37" s="2396"/>
      <c r="BK37" s="2396"/>
      <c r="BL37" s="2396"/>
      <c r="BM37" s="2396"/>
      <c r="BN37" s="2396"/>
      <c r="BO37" s="2396"/>
      <c r="BP37" s="2396"/>
      <c r="BQ37" s="2396"/>
      <c r="BR37" s="2396"/>
      <c r="BS37" s="2396"/>
      <c r="BT37" s="2396"/>
      <c r="BU37" s="2396"/>
      <c r="BV37" s="2396"/>
      <c r="BW37" s="2396"/>
      <c r="BX37" s="2396"/>
      <c r="BY37" s="2396"/>
      <c r="BZ37" s="2396"/>
      <c r="CA37" s="2395"/>
      <c r="CB37" s="1486"/>
      <c r="CC37" s="1486"/>
    </row>
    <row r="38" spans="1:81" s="1381" customFormat="1" ht="24" customHeight="1">
      <c r="A38" s="3413" t="s">
        <v>39</v>
      </c>
      <c r="B38" s="3414"/>
      <c r="C38" s="3414"/>
      <c r="D38" s="3415"/>
      <c r="E38" s="1487"/>
      <c r="F38" s="1487"/>
      <c r="G38" s="1487"/>
      <c r="H38" s="1488"/>
      <c r="I38" s="1489"/>
      <c r="J38" s="1488"/>
      <c r="K38" s="1488"/>
      <c r="L38" s="1488"/>
      <c r="M38" s="1488"/>
      <c r="N38" s="1488"/>
      <c r="O38" s="1488"/>
      <c r="P38" s="1488"/>
      <c r="Q38" s="1488"/>
      <c r="R38" s="1488"/>
      <c r="S38" s="1488"/>
      <c r="T38" s="1488"/>
      <c r="U38" s="1488"/>
      <c r="V38" s="1488"/>
      <c r="W38" s="1488"/>
      <c r="X38" s="1490"/>
      <c r="Y38" s="1490"/>
      <c r="Z38" s="1491">
        <f>SUM(Z37,Z34,Z30,Z23)</f>
        <v>1129362262</v>
      </c>
      <c r="AA38" s="1491"/>
      <c r="AB38" s="1492"/>
      <c r="AC38" s="1493"/>
      <c r="AD38" s="1494"/>
      <c r="AE38" s="1494"/>
      <c r="AF38" s="1494"/>
      <c r="AG38" s="1494"/>
      <c r="AH38" s="1494"/>
      <c r="AI38" s="1494"/>
      <c r="AJ38" s="1494"/>
      <c r="AK38" s="1494"/>
      <c r="AL38" s="3164"/>
      <c r="AM38" s="3164">
        <v>1</v>
      </c>
      <c r="AN38" s="3164"/>
      <c r="AO38" s="3164">
        <f>AVERAGE(AO37,AO34,AO30,AO23)</f>
        <v>1</v>
      </c>
      <c r="AP38" s="3164"/>
      <c r="AQ38" s="3164">
        <f>AVERAGE(AQ37,AQ34,AQ30,AQ23)</f>
        <v>0.5154761904761904</v>
      </c>
      <c r="AR38" s="3164"/>
      <c r="AS38" s="3164"/>
      <c r="AT38" s="3164"/>
      <c r="AU38" s="3164"/>
      <c r="AV38" s="3164"/>
      <c r="AW38" s="3164"/>
      <c r="AX38" s="3164"/>
      <c r="AY38" s="3164"/>
      <c r="AZ38" s="3164"/>
      <c r="BA38" s="3164"/>
      <c r="BB38" s="3164"/>
      <c r="BC38" s="3164"/>
      <c r="BD38" s="3164"/>
      <c r="BE38" s="3164"/>
      <c r="BF38" s="3164"/>
      <c r="BG38" s="3164"/>
      <c r="BH38" s="3164"/>
      <c r="BI38" s="3164"/>
      <c r="BJ38" s="3164"/>
      <c r="BK38" s="3164"/>
      <c r="BL38" s="3164"/>
      <c r="BM38" s="3164"/>
      <c r="BN38" s="3164"/>
      <c r="BO38" s="3164"/>
      <c r="BP38" s="3164"/>
      <c r="BQ38" s="3164"/>
      <c r="BR38" s="3164"/>
      <c r="BS38" s="3164"/>
      <c r="BT38" s="3164"/>
      <c r="BU38" s="3164"/>
      <c r="BV38" s="3164"/>
      <c r="BW38" s="3164"/>
      <c r="BX38" s="3164"/>
      <c r="BY38" s="3164"/>
      <c r="BZ38" s="3164"/>
      <c r="CA38" s="3164"/>
      <c r="CB38" s="1495"/>
      <c r="CC38" s="1495"/>
    </row>
    <row r="39" spans="1:81" s="1274" customFormat="1" ht="17.25" thickBot="1">
      <c r="A39" s="3416"/>
      <c r="B39" s="3416"/>
      <c r="C39" s="3416"/>
      <c r="D39" s="3416"/>
      <c r="E39" s="3416"/>
      <c r="F39" s="3416"/>
      <c r="G39" s="3416"/>
      <c r="H39" s="3416"/>
      <c r="I39" s="3416"/>
      <c r="J39" s="3416"/>
      <c r="K39" s="3416"/>
      <c r="L39" s="3416"/>
      <c r="M39" s="3416"/>
      <c r="N39" s="3416"/>
      <c r="O39" s="3416"/>
      <c r="P39" s="3416"/>
      <c r="Q39" s="3416"/>
      <c r="R39" s="3416"/>
      <c r="S39" s="3416"/>
      <c r="T39" s="3416"/>
      <c r="U39" s="3416"/>
      <c r="V39" s="3416"/>
      <c r="W39" s="3416"/>
      <c r="X39" s="3416"/>
      <c r="Y39" s="3416"/>
      <c r="Z39" s="3416"/>
      <c r="AA39" s="3416"/>
      <c r="AB39" s="3416"/>
      <c r="AK39" s="1496"/>
      <c r="AL39" s="1496"/>
      <c r="AM39" s="1496"/>
      <c r="AN39" s="1496"/>
      <c r="AO39" s="1496"/>
      <c r="AP39" s="1496"/>
      <c r="AQ39" s="1496"/>
      <c r="AR39" s="1496"/>
      <c r="AS39" s="1496"/>
      <c r="AT39" s="1496"/>
      <c r="AU39" s="1496"/>
      <c r="AV39" s="1496"/>
      <c r="AW39" s="1496"/>
      <c r="AX39" s="1496"/>
      <c r="AY39" s="1496"/>
      <c r="AZ39" s="1496"/>
      <c r="BA39" s="1496"/>
      <c r="BB39" s="1496"/>
      <c r="BC39" s="1496"/>
      <c r="BD39" s="1496"/>
      <c r="BE39" s="1496"/>
      <c r="BF39" s="1496"/>
      <c r="BG39" s="1496"/>
      <c r="BH39" s="1496"/>
      <c r="BI39" s="1496"/>
      <c r="BJ39" s="1496"/>
      <c r="BK39" s="1496"/>
      <c r="BL39" s="1496"/>
      <c r="BM39" s="1496"/>
      <c r="BN39" s="1496"/>
      <c r="BO39" s="1496"/>
      <c r="BP39" s="1496"/>
      <c r="BQ39" s="1496"/>
      <c r="BR39" s="1496"/>
      <c r="BS39" s="1496"/>
      <c r="BT39" s="1496"/>
      <c r="BU39" s="1496"/>
      <c r="BV39" s="1496"/>
      <c r="BW39" s="1496"/>
      <c r="BX39" s="1496"/>
      <c r="BY39" s="1496"/>
      <c r="BZ39" s="2393"/>
      <c r="CA39" s="2394"/>
      <c r="CB39" s="1500" t="s">
        <v>539</v>
      </c>
      <c r="CC39" s="1496" t="s">
        <v>182</v>
      </c>
    </row>
    <row r="40" spans="1:81" s="1268" customFormat="1" ht="24" customHeight="1" thickBot="1">
      <c r="A40" s="3417" t="s">
        <v>9</v>
      </c>
      <c r="B40" s="3418"/>
      <c r="C40" s="3418"/>
      <c r="D40" s="3419"/>
      <c r="E40" s="3411" t="s">
        <v>533</v>
      </c>
      <c r="F40" s="3412"/>
      <c r="G40" s="3412"/>
      <c r="H40" s="3412"/>
      <c r="I40" s="3412"/>
      <c r="J40" s="3412"/>
      <c r="K40" s="3412"/>
      <c r="L40" s="3412"/>
      <c r="M40" s="3412"/>
      <c r="N40" s="3412"/>
      <c r="O40" s="3412"/>
      <c r="P40" s="3412"/>
      <c r="Q40" s="3412"/>
      <c r="R40" s="3412"/>
      <c r="S40" s="3412"/>
      <c r="T40" s="3412"/>
      <c r="U40" s="3412"/>
      <c r="V40" s="3412"/>
      <c r="W40" s="3412"/>
      <c r="X40" s="3412"/>
      <c r="Y40" s="3412"/>
      <c r="Z40" s="3412"/>
      <c r="AA40" s="3412"/>
      <c r="AB40" s="3420"/>
      <c r="AC40" s="3411" t="s">
        <v>533</v>
      </c>
      <c r="AD40" s="3412"/>
      <c r="AE40" s="3412"/>
      <c r="AF40" s="3412"/>
      <c r="AG40" s="3412"/>
      <c r="AH40" s="3412"/>
      <c r="AI40" s="3412"/>
      <c r="AJ40" s="3412"/>
      <c r="AK40" s="3412"/>
      <c r="AL40" s="3412"/>
      <c r="AM40" s="3412"/>
      <c r="AN40" s="3412"/>
      <c r="AO40" s="3412"/>
      <c r="AP40" s="3412"/>
      <c r="AQ40" s="3412"/>
      <c r="AR40" s="3412"/>
      <c r="AS40" s="3412"/>
      <c r="AT40" s="3412"/>
      <c r="AU40" s="3412"/>
      <c r="AV40" s="3412"/>
      <c r="AW40" s="3412"/>
      <c r="AX40" s="3412"/>
      <c r="AY40" s="3412"/>
      <c r="AZ40" s="3412"/>
      <c r="BA40" s="3412"/>
      <c r="BB40" s="3412"/>
      <c r="BC40" s="3412"/>
      <c r="BD40" s="3412"/>
      <c r="BE40" s="3412"/>
      <c r="BF40" s="3412"/>
      <c r="BG40" s="3412"/>
      <c r="BH40" s="3412"/>
      <c r="BI40" s="3412"/>
      <c r="BJ40" s="3412"/>
      <c r="BK40" s="3412"/>
      <c r="BL40" s="3412"/>
      <c r="BM40" s="3412"/>
      <c r="BN40" s="3412"/>
      <c r="BO40" s="3412"/>
      <c r="BP40" s="3412"/>
      <c r="BQ40" s="3412"/>
      <c r="BR40" s="3412"/>
      <c r="BS40" s="3412"/>
      <c r="BT40" s="3412"/>
      <c r="BU40" s="3412"/>
      <c r="BV40" s="3412"/>
      <c r="BW40" s="3412"/>
      <c r="BX40" s="3412"/>
      <c r="BY40" s="3412"/>
      <c r="BZ40" s="3412"/>
      <c r="CA40" s="3412"/>
      <c r="CB40" s="1501"/>
      <c r="CC40" s="1502"/>
    </row>
    <row r="41" spans="2:81" s="1274" customFormat="1" ht="17.25" thickBot="1">
      <c r="B41" s="1275"/>
      <c r="F41" s="1276"/>
      <c r="I41" s="1277"/>
      <c r="K41" s="1278"/>
      <c r="L41" s="1278"/>
      <c r="X41" s="1279"/>
      <c r="Y41" s="1279"/>
      <c r="Z41" s="1280"/>
      <c r="AA41" s="1280"/>
      <c r="AK41" s="1503"/>
      <c r="AL41" s="1504"/>
      <c r="AM41" s="1504"/>
      <c r="AN41" s="1504"/>
      <c r="AO41" s="1504"/>
      <c r="AP41" s="1504"/>
      <c r="AQ41" s="1504"/>
      <c r="AR41" s="1504"/>
      <c r="AS41" s="1504"/>
      <c r="AT41" s="1504"/>
      <c r="AU41" s="1504"/>
      <c r="AV41" s="1504"/>
      <c r="AW41" s="1504"/>
      <c r="AX41" s="1504"/>
      <c r="AY41" s="1504"/>
      <c r="AZ41" s="1504"/>
      <c r="BA41" s="1504"/>
      <c r="BB41" s="1504"/>
      <c r="BC41" s="1504"/>
      <c r="BD41" s="1504"/>
      <c r="BE41" s="1504"/>
      <c r="BF41" s="1504"/>
      <c r="BG41" s="1504"/>
      <c r="BH41" s="1504"/>
      <c r="BI41" s="1504"/>
      <c r="BJ41" s="1504"/>
      <c r="BK41" s="1504"/>
      <c r="BL41" s="1504"/>
      <c r="BM41" s="1504"/>
      <c r="BN41" s="1504"/>
      <c r="BO41" s="1504"/>
      <c r="BP41" s="1504"/>
      <c r="BQ41" s="1504"/>
      <c r="BR41" s="1504"/>
      <c r="BS41" s="1504"/>
      <c r="BT41" s="1504"/>
      <c r="BU41" s="1504"/>
      <c r="BV41" s="1504"/>
      <c r="BW41" s="1504"/>
      <c r="BX41" s="1504"/>
      <c r="BY41" s="1504"/>
      <c r="BZ41" s="1497"/>
      <c r="CA41" s="1498"/>
      <c r="CB41" s="1505"/>
      <c r="CC41" s="1506"/>
    </row>
    <row r="42" spans="1:79" s="1301" customFormat="1" ht="50.25" customHeight="1" thickBot="1">
      <c r="A42" s="1287" t="s">
        <v>11</v>
      </c>
      <c r="B42" s="1507" t="s">
        <v>12</v>
      </c>
      <c r="C42" s="1287" t="s">
        <v>13</v>
      </c>
      <c r="D42" s="1508" t="s">
        <v>14</v>
      </c>
      <c r="E42" s="1509" t="s">
        <v>15</v>
      </c>
      <c r="F42" s="1510" t="s">
        <v>16</v>
      </c>
      <c r="G42" s="1511" t="s">
        <v>17</v>
      </c>
      <c r="H42" s="1511" t="s">
        <v>18</v>
      </c>
      <c r="I42" s="1512" t="s">
        <v>19</v>
      </c>
      <c r="J42" s="1511" t="s">
        <v>20</v>
      </c>
      <c r="K42" s="1511" t="s">
        <v>21</v>
      </c>
      <c r="L42" s="1511" t="s">
        <v>22</v>
      </c>
      <c r="M42" s="1513" t="s">
        <v>23</v>
      </c>
      <c r="N42" s="1513" t="s">
        <v>24</v>
      </c>
      <c r="O42" s="1513" t="s">
        <v>25</v>
      </c>
      <c r="P42" s="1513" t="s">
        <v>26</v>
      </c>
      <c r="Q42" s="1513" t="s">
        <v>27</v>
      </c>
      <c r="R42" s="1513" t="s">
        <v>28</v>
      </c>
      <c r="S42" s="1513" t="s">
        <v>29</v>
      </c>
      <c r="T42" s="1513" t="s">
        <v>30</v>
      </c>
      <c r="U42" s="1513" t="s">
        <v>31</v>
      </c>
      <c r="V42" s="1513" t="s">
        <v>32</v>
      </c>
      <c r="W42" s="1513" t="s">
        <v>33</v>
      </c>
      <c r="X42" s="1514" t="s">
        <v>34</v>
      </c>
      <c r="Y42" s="1515" t="s">
        <v>35</v>
      </c>
      <c r="Z42" s="1516" t="s">
        <v>298</v>
      </c>
      <c r="AA42" s="1517"/>
      <c r="AB42" s="1518" t="s">
        <v>36</v>
      </c>
      <c r="AC42" s="1300" t="s">
        <v>183</v>
      </c>
      <c r="AD42" s="1300" t="s">
        <v>299</v>
      </c>
      <c r="AE42" s="1300" t="s">
        <v>184</v>
      </c>
      <c r="AF42" s="1300" t="s">
        <v>185</v>
      </c>
      <c r="AG42" s="1300" t="s">
        <v>178</v>
      </c>
      <c r="AH42" s="1300" t="s">
        <v>186</v>
      </c>
      <c r="AI42" s="1300" t="s">
        <v>179</v>
      </c>
      <c r="AJ42" s="1519" t="s">
        <v>180</v>
      </c>
      <c r="AK42" s="1520" t="s">
        <v>181</v>
      </c>
      <c r="AL42" s="3169" t="s">
        <v>1523</v>
      </c>
      <c r="AM42" s="3169" t="s">
        <v>299</v>
      </c>
      <c r="AN42" s="3169" t="s">
        <v>1490</v>
      </c>
      <c r="AO42" s="3169" t="s">
        <v>1491</v>
      </c>
      <c r="AP42" s="3169" t="s">
        <v>178</v>
      </c>
      <c r="AQ42" s="3169" t="s">
        <v>1492</v>
      </c>
      <c r="AR42" s="3169" t="s">
        <v>179</v>
      </c>
      <c r="AS42" s="3169" t="s">
        <v>180</v>
      </c>
      <c r="AT42" s="3169" t="s">
        <v>1488</v>
      </c>
      <c r="AU42" s="3169" t="s">
        <v>1489</v>
      </c>
      <c r="AV42" s="3169" t="s">
        <v>1490</v>
      </c>
      <c r="AW42" s="3169" t="s">
        <v>1491</v>
      </c>
      <c r="AX42" s="3169" t="s">
        <v>178</v>
      </c>
      <c r="AY42" s="3169" t="s">
        <v>1492</v>
      </c>
      <c r="AZ42" s="3169" t="s">
        <v>179</v>
      </c>
      <c r="BA42" s="3169" t="s">
        <v>180</v>
      </c>
      <c r="BB42" s="3169" t="s">
        <v>1493</v>
      </c>
      <c r="BC42" s="3169" t="s">
        <v>1494</v>
      </c>
      <c r="BD42" s="3169" t="s">
        <v>1495</v>
      </c>
      <c r="BE42" s="3169" t="s">
        <v>1496</v>
      </c>
      <c r="BF42" s="3169" t="s">
        <v>178</v>
      </c>
      <c r="BG42" s="3169" t="s">
        <v>1497</v>
      </c>
      <c r="BH42" s="3169" t="s">
        <v>179</v>
      </c>
      <c r="BI42" s="3169" t="s">
        <v>180</v>
      </c>
      <c r="BJ42" s="3169" t="s">
        <v>1498</v>
      </c>
      <c r="BK42" s="3169" t="s">
        <v>1499</v>
      </c>
      <c r="BL42" s="3169" t="s">
        <v>1500</v>
      </c>
      <c r="BM42" s="3169" t="s">
        <v>1501</v>
      </c>
      <c r="BN42" s="3169" t="s">
        <v>178</v>
      </c>
      <c r="BO42" s="3169" t="s">
        <v>1502</v>
      </c>
      <c r="BP42" s="3169" t="s">
        <v>179</v>
      </c>
      <c r="BQ42" s="3169" t="s">
        <v>180</v>
      </c>
      <c r="BR42" s="3169" t="s">
        <v>1503</v>
      </c>
      <c r="BS42" s="3169" t="s">
        <v>1504</v>
      </c>
      <c r="BT42" s="3169" t="s">
        <v>1505</v>
      </c>
      <c r="BU42" s="3169" t="s">
        <v>1506</v>
      </c>
      <c r="BV42" s="3169" t="s">
        <v>178</v>
      </c>
      <c r="BW42" s="3169" t="s">
        <v>1507</v>
      </c>
      <c r="BX42" s="3169" t="s">
        <v>179</v>
      </c>
      <c r="BY42" s="3169" t="s">
        <v>180</v>
      </c>
      <c r="BZ42" s="3170" t="s">
        <v>181</v>
      </c>
      <c r="CA42" s="3171" t="s">
        <v>182</v>
      </c>
    </row>
    <row r="43" spans="1:79" s="1321" customFormat="1" ht="96.75" customHeight="1">
      <c r="A43" s="3373">
        <v>1</v>
      </c>
      <c r="B43" s="3375" t="s">
        <v>534</v>
      </c>
      <c r="C43" s="3377" t="s">
        <v>535</v>
      </c>
      <c r="D43" s="1521" t="s">
        <v>536</v>
      </c>
      <c r="E43" s="1522" t="s">
        <v>361</v>
      </c>
      <c r="F43" s="1333">
        <v>12</v>
      </c>
      <c r="G43" s="1335" t="s">
        <v>537</v>
      </c>
      <c r="H43" s="1333" t="s">
        <v>538</v>
      </c>
      <c r="I43" s="1334">
        <v>0.12</v>
      </c>
      <c r="J43" s="1523" t="s">
        <v>468</v>
      </c>
      <c r="K43" s="1524">
        <v>42370</v>
      </c>
      <c r="L43" s="1524">
        <v>42716</v>
      </c>
      <c r="M43" s="1525">
        <v>1</v>
      </c>
      <c r="N43" s="1525">
        <v>1</v>
      </c>
      <c r="O43" s="1525">
        <v>1</v>
      </c>
      <c r="P43" s="1525">
        <v>1</v>
      </c>
      <c r="Q43" s="1525">
        <v>1</v>
      </c>
      <c r="R43" s="1526">
        <v>1</v>
      </c>
      <c r="S43" s="1526">
        <v>1</v>
      </c>
      <c r="T43" s="1525">
        <v>1</v>
      </c>
      <c r="U43" s="1526">
        <v>1</v>
      </c>
      <c r="V43" s="1526">
        <v>1</v>
      </c>
      <c r="W43" s="1526">
        <v>1</v>
      </c>
      <c r="X43" s="1526">
        <v>1</v>
      </c>
      <c r="Y43" s="1527">
        <f>SUM(M43:X43)</f>
        <v>12</v>
      </c>
      <c r="Z43" s="1421">
        <v>0</v>
      </c>
      <c r="AA43" s="1422"/>
      <c r="AB43" s="1528"/>
      <c r="AC43" s="1529">
        <f>SUM(M43:N43)</f>
        <v>2</v>
      </c>
      <c r="AD43" s="1530">
        <f aca="true" t="shared" si="9" ref="AD43:AD52">IF(AC43=0,0%,100%)</f>
        <v>1</v>
      </c>
      <c r="AE43" s="1531">
        <v>2</v>
      </c>
      <c r="AF43" s="1530">
        <f>+(AE43/AC43)*100%</f>
        <v>1</v>
      </c>
      <c r="AG43" s="1531"/>
      <c r="AH43" s="1531"/>
      <c r="AI43" s="1531" t="s">
        <v>55</v>
      </c>
      <c r="AJ43" s="1532" t="s">
        <v>55</v>
      </c>
      <c r="AK43" s="1533" t="s">
        <v>539</v>
      </c>
      <c r="AL43" s="2780">
        <f>SUM(M43:R43)</f>
        <v>6</v>
      </c>
      <c r="AM43" s="2781">
        <f aca="true" t="shared" si="10" ref="AM43:AM52">IF(AL43=0,0%,100%)</f>
        <v>1</v>
      </c>
      <c r="AN43" s="2782">
        <v>8</v>
      </c>
      <c r="AO43" s="2781">
        <v>1</v>
      </c>
      <c r="AP43" s="2780"/>
      <c r="AQ43" s="2781">
        <f>AN43/Y43</f>
        <v>0.6666666666666666</v>
      </c>
      <c r="AR43" s="2780"/>
      <c r="AS43" s="2780"/>
      <c r="AT43" s="2780"/>
      <c r="AU43" s="2780"/>
      <c r="AV43" s="2780"/>
      <c r="AW43" s="2780"/>
      <c r="AX43" s="2780"/>
      <c r="AY43" s="2780"/>
      <c r="AZ43" s="2780"/>
      <c r="BA43" s="2780"/>
      <c r="BB43" s="2780"/>
      <c r="BC43" s="2780"/>
      <c r="BD43" s="2780"/>
      <c r="BE43" s="2780"/>
      <c r="BF43" s="2780"/>
      <c r="BG43" s="2780"/>
      <c r="BH43" s="2780"/>
      <c r="BI43" s="2780"/>
      <c r="BJ43" s="2780"/>
      <c r="BK43" s="2780"/>
      <c r="BL43" s="2780"/>
      <c r="BM43" s="2780"/>
      <c r="BN43" s="2780"/>
      <c r="BO43" s="2780"/>
      <c r="BP43" s="2780"/>
      <c r="BQ43" s="2780"/>
      <c r="BR43" s="2780"/>
      <c r="BS43" s="2780"/>
      <c r="BT43" s="2780"/>
      <c r="BU43" s="2780"/>
      <c r="BV43" s="2780"/>
      <c r="BW43" s="2780"/>
      <c r="BX43" s="2780"/>
      <c r="BY43" s="2780"/>
      <c r="BZ43" s="3149" t="s">
        <v>2037</v>
      </c>
      <c r="CA43" s="3154"/>
    </row>
    <row r="44" spans="1:79" s="1321" customFormat="1" ht="48" thickBot="1">
      <c r="A44" s="3374"/>
      <c r="B44" s="3376"/>
      <c r="C44" s="3378"/>
      <c r="D44" s="1534" t="s">
        <v>540</v>
      </c>
      <c r="E44" s="1535" t="s">
        <v>481</v>
      </c>
      <c r="F44" s="1439">
        <v>1</v>
      </c>
      <c r="G44" s="1439" t="s">
        <v>482</v>
      </c>
      <c r="H44" s="1439" t="s">
        <v>541</v>
      </c>
      <c r="I44" s="1370">
        <v>0.12</v>
      </c>
      <c r="J44" s="1439" t="s">
        <v>484</v>
      </c>
      <c r="K44" s="1461">
        <v>42370</v>
      </c>
      <c r="L44" s="1461">
        <v>42610</v>
      </c>
      <c r="M44" s="1536"/>
      <c r="N44" s="1536"/>
      <c r="O44" s="1536"/>
      <c r="P44" s="1536"/>
      <c r="Q44" s="1536"/>
      <c r="R44" s="1537"/>
      <c r="S44" s="1537">
        <v>1</v>
      </c>
      <c r="T44" s="1536"/>
      <c r="U44" s="1537"/>
      <c r="V44" s="1537"/>
      <c r="W44" s="1537"/>
      <c r="X44" s="1537"/>
      <c r="Y44" s="1538">
        <f>SUM(M44:X44)</f>
        <v>1</v>
      </c>
      <c r="Z44" s="1375">
        <v>0</v>
      </c>
      <c r="AA44" s="1376"/>
      <c r="AB44" s="1539"/>
      <c r="AC44" s="1540">
        <f>SUM(M44:N44)</f>
        <v>0</v>
      </c>
      <c r="AD44" s="1541">
        <f t="shared" si="9"/>
        <v>0</v>
      </c>
      <c r="AE44" s="1542" t="s">
        <v>55</v>
      </c>
      <c r="AF44" s="1542"/>
      <c r="AG44" s="1542"/>
      <c r="AH44" s="1542"/>
      <c r="AI44" s="1542"/>
      <c r="AJ44" s="1543"/>
      <c r="AK44" s="1544" t="s">
        <v>542</v>
      </c>
      <c r="AL44" s="2780">
        <f>SUM(M44:R44)</f>
        <v>0</v>
      </c>
      <c r="AM44" s="2781">
        <f t="shared" si="10"/>
        <v>0</v>
      </c>
      <c r="AN44" s="2782">
        <v>0</v>
      </c>
      <c r="AO44" s="2781" t="s">
        <v>55</v>
      </c>
      <c r="AP44" s="2780"/>
      <c r="AQ44" s="2781">
        <f>AN44/Y44</f>
        <v>0</v>
      </c>
      <c r="AR44" s="2780"/>
      <c r="AS44" s="2780"/>
      <c r="AT44" s="2780"/>
      <c r="AU44" s="2780"/>
      <c r="AV44" s="2780"/>
      <c r="AW44" s="2780"/>
      <c r="AX44" s="2780"/>
      <c r="AY44" s="2780"/>
      <c r="AZ44" s="2780"/>
      <c r="BA44" s="2780"/>
      <c r="BB44" s="2780"/>
      <c r="BC44" s="2780"/>
      <c r="BD44" s="2780"/>
      <c r="BE44" s="2780"/>
      <c r="BF44" s="2780"/>
      <c r="BG44" s="2780"/>
      <c r="BH44" s="2780"/>
      <c r="BI44" s="2780"/>
      <c r="BJ44" s="2780"/>
      <c r="BK44" s="2780"/>
      <c r="BL44" s="2780"/>
      <c r="BM44" s="2780"/>
      <c r="BN44" s="2780"/>
      <c r="BO44" s="2780"/>
      <c r="BP44" s="2780"/>
      <c r="BQ44" s="2780"/>
      <c r="BR44" s="2780"/>
      <c r="BS44" s="2780"/>
      <c r="BT44" s="2780"/>
      <c r="BU44" s="2780"/>
      <c r="BV44" s="2780"/>
      <c r="BW44" s="2780"/>
      <c r="BX44" s="2780"/>
      <c r="BY44" s="2780"/>
      <c r="BZ44" s="3151"/>
      <c r="CA44" s="3155"/>
    </row>
    <row r="45" spans="1:79" s="1321" customFormat="1" ht="164.25" customHeight="1">
      <c r="A45" s="3374"/>
      <c r="B45" s="3376"/>
      <c r="C45" s="3377" t="s">
        <v>543</v>
      </c>
      <c r="D45" s="1521" t="s">
        <v>544</v>
      </c>
      <c r="E45" s="1522" t="s">
        <v>545</v>
      </c>
      <c r="F45" s="1333">
        <v>6</v>
      </c>
      <c r="G45" s="1333" t="s">
        <v>546</v>
      </c>
      <c r="H45" s="1333" t="s">
        <v>495</v>
      </c>
      <c r="I45" s="1334">
        <v>0.13</v>
      </c>
      <c r="J45" s="1333" t="s">
        <v>547</v>
      </c>
      <c r="K45" s="1524">
        <v>42402</v>
      </c>
      <c r="L45" s="1524">
        <v>42735</v>
      </c>
      <c r="M45" s="1525"/>
      <c r="N45" s="1525"/>
      <c r="O45" s="1525"/>
      <c r="P45" s="1525"/>
      <c r="Q45" s="1525"/>
      <c r="R45" s="1526"/>
      <c r="S45" s="1526">
        <v>6</v>
      </c>
      <c r="T45" s="1525"/>
      <c r="U45" s="1526"/>
      <c r="V45" s="1526"/>
      <c r="W45" s="1526"/>
      <c r="X45" s="1526"/>
      <c r="Y45" s="1545">
        <v>6</v>
      </c>
      <c r="Z45" s="1421">
        <v>0</v>
      </c>
      <c r="AA45" s="1422"/>
      <c r="AB45" s="1528"/>
      <c r="AC45" s="1546">
        <f>SUM(M45:N45)</f>
        <v>0</v>
      </c>
      <c r="AD45" s="1547">
        <f t="shared" si="9"/>
        <v>0</v>
      </c>
      <c r="AE45" s="1548">
        <v>3</v>
      </c>
      <c r="AF45" s="1548"/>
      <c r="AG45" s="1548"/>
      <c r="AH45" s="1548"/>
      <c r="AI45" s="1548"/>
      <c r="AJ45" s="1549"/>
      <c r="AK45" s="1550" t="s">
        <v>548</v>
      </c>
      <c r="AL45" s="2780">
        <f>SUM(M45:R45)</f>
        <v>0</v>
      </c>
      <c r="AM45" s="2781">
        <f t="shared" si="10"/>
        <v>0</v>
      </c>
      <c r="AN45" s="2782">
        <v>6</v>
      </c>
      <c r="AO45" s="2781" t="s">
        <v>55</v>
      </c>
      <c r="AP45" s="2780"/>
      <c r="AQ45" s="2781">
        <f>AN45/Y45</f>
        <v>1</v>
      </c>
      <c r="AR45" s="2780"/>
      <c r="AS45" s="2780"/>
      <c r="AT45" s="2780"/>
      <c r="AU45" s="2780"/>
      <c r="AV45" s="2780"/>
      <c r="AW45" s="2780"/>
      <c r="AX45" s="2780"/>
      <c r="AY45" s="2780"/>
      <c r="AZ45" s="2780"/>
      <c r="BA45" s="2780"/>
      <c r="BB45" s="2780"/>
      <c r="BC45" s="2780"/>
      <c r="BD45" s="2780"/>
      <c r="BE45" s="2780"/>
      <c r="BF45" s="2780"/>
      <c r="BG45" s="2780"/>
      <c r="BH45" s="2780"/>
      <c r="BI45" s="2780"/>
      <c r="BJ45" s="2780"/>
      <c r="BK45" s="2780"/>
      <c r="BL45" s="2780"/>
      <c r="BM45" s="2780"/>
      <c r="BN45" s="2780"/>
      <c r="BO45" s="2780"/>
      <c r="BP45" s="2780"/>
      <c r="BQ45" s="2780"/>
      <c r="BR45" s="2780"/>
      <c r="BS45" s="2780"/>
      <c r="BT45" s="2780"/>
      <c r="BU45" s="2780"/>
      <c r="BV45" s="2780"/>
      <c r="BW45" s="2780"/>
      <c r="BX45" s="2780"/>
      <c r="BY45" s="2780"/>
      <c r="BZ45" s="3120" t="s">
        <v>1875</v>
      </c>
      <c r="CA45" s="3154"/>
    </row>
    <row r="46" spans="1:79" s="1321" customFormat="1" ht="93" customHeight="1" thickBot="1">
      <c r="A46" s="3374"/>
      <c r="B46" s="3376"/>
      <c r="C46" s="3378"/>
      <c r="D46" s="1534" t="s">
        <v>549</v>
      </c>
      <c r="E46" s="1535" t="s">
        <v>550</v>
      </c>
      <c r="F46" s="1439">
        <v>7</v>
      </c>
      <c r="G46" s="1439" t="s">
        <v>551</v>
      </c>
      <c r="H46" s="1439" t="s">
        <v>506</v>
      </c>
      <c r="I46" s="1370">
        <v>0.13</v>
      </c>
      <c r="J46" s="1439" t="s">
        <v>552</v>
      </c>
      <c r="K46" s="1461">
        <v>42370</v>
      </c>
      <c r="L46" s="1461">
        <v>42581</v>
      </c>
      <c r="M46" s="1536"/>
      <c r="N46" s="1536"/>
      <c r="O46" s="1536">
        <v>2</v>
      </c>
      <c r="P46" s="1536"/>
      <c r="Q46" s="1536"/>
      <c r="R46" s="1537">
        <v>2</v>
      </c>
      <c r="S46" s="1537"/>
      <c r="T46" s="1536"/>
      <c r="U46" s="1537"/>
      <c r="V46" s="1537"/>
      <c r="W46" s="1537"/>
      <c r="X46" s="1537">
        <v>3</v>
      </c>
      <c r="Y46" s="1538">
        <f>SUM(M46:X46)</f>
        <v>7</v>
      </c>
      <c r="Z46" s="1375">
        <v>0</v>
      </c>
      <c r="AA46" s="1376"/>
      <c r="AB46" s="1539"/>
      <c r="AC46" s="1626">
        <f>SUM(M46:N46)</f>
        <v>0</v>
      </c>
      <c r="AD46" s="1627">
        <f t="shared" si="9"/>
        <v>0</v>
      </c>
      <c r="AE46" s="1628" t="s">
        <v>55</v>
      </c>
      <c r="AF46" s="1628"/>
      <c r="AG46" s="1628"/>
      <c r="AH46" s="1628"/>
      <c r="AI46" s="1628" t="s">
        <v>55</v>
      </c>
      <c r="AJ46" s="1629" t="s">
        <v>55</v>
      </c>
      <c r="AK46" s="1630" t="s">
        <v>553</v>
      </c>
      <c r="AL46" s="2780">
        <f>SUM(M46:R46)</f>
        <v>4</v>
      </c>
      <c r="AM46" s="2781">
        <f t="shared" si="10"/>
        <v>1</v>
      </c>
      <c r="AN46" s="2782">
        <v>6</v>
      </c>
      <c r="AO46" s="2781">
        <v>1</v>
      </c>
      <c r="AP46" s="2782"/>
      <c r="AQ46" s="2781">
        <f>AN46/Y46</f>
        <v>0.8571428571428571</v>
      </c>
      <c r="AR46" s="2782"/>
      <c r="AS46" s="2782"/>
      <c r="AT46" s="2782"/>
      <c r="AU46" s="2782"/>
      <c r="AV46" s="2782"/>
      <c r="AW46" s="2782"/>
      <c r="AX46" s="2782"/>
      <c r="AY46" s="2782"/>
      <c r="AZ46" s="2782"/>
      <c r="BA46" s="2782"/>
      <c r="BB46" s="2782"/>
      <c r="BC46" s="2782"/>
      <c r="BD46" s="2782"/>
      <c r="BE46" s="2782"/>
      <c r="BF46" s="2782"/>
      <c r="BG46" s="2782"/>
      <c r="BH46" s="2782"/>
      <c r="BI46" s="2782"/>
      <c r="BJ46" s="2782"/>
      <c r="BK46" s="2782"/>
      <c r="BL46" s="2782"/>
      <c r="BM46" s="2782"/>
      <c r="BN46" s="2782"/>
      <c r="BO46" s="2782"/>
      <c r="BP46" s="2782"/>
      <c r="BQ46" s="2782"/>
      <c r="BR46" s="2782"/>
      <c r="BS46" s="2782"/>
      <c r="BT46" s="2782"/>
      <c r="BU46" s="2782"/>
      <c r="BV46" s="2782"/>
      <c r="BW46" s="2782"/>
      <c r="BX46" s="2782"/>
      <c r="BY46" s="2782"/>
      <c r="BZ46" s="3150" t="s">
        <v>2038</v>
      </c>
      <c r="CA46" s="3156"/>
    </row>
    <row r="47" spans="1:79" s="1381" customFormat="1" ht="23.25" customHeight="1" thickBot="1">
      <c r="A47" s="3370" t="s">
        <v>38</v>
      </c>
      <c r="B47" s="3371"/>
      <c r="C47" s="3371"/>
      <c r="D47" s="3372"/>
      <c r="E47" s="1551"/>
      <c r="F47" s="1390"/>
      <c r="G47" s="1390"/>
      <c r="H47" s="1390"/>
      <c r="I47" s="1391">
        <f>SUM(I43:I46)</f>
        <v>0.5</v>
      </c>
      <c r="J47" s="1390"/>
      <c r="K47" s="1390"/>
      <c r="L47" s="1390"/>
      <c r="M47" s="1390"/>
      <c r="N47" s="1390"/>
      <c r="O47" s="1390"/>
      <c r="P47" s="1390"/>
      <c r="Q47" s="1390"/>
      <c r="R47" s="1390"/>
      <c r="S47" s="1390"/>
      <c r="T47" s="1390"/>
      <c r="U47" s="1390"/>
      <c r="V47" s="1390"/>
      <c r="W47" s="1390"/>
      <c r="X47" s="1392"/>
      <c r="Y47" s="1392"/>
      <c r="Z47" s="1552">
        <f>SUM(Z43:Z46)</f>
        <v>0</v>
      </c>
      <c r="AA47" s="1553"/>
      <c r="AB47" s="2349"/>
      <c r="AC47" s="2398"/>
      <c r="AD47" s="2398"/>
      <c r="AE47" s="2398"/>
      <c r="AF47" s="2398"/>
      <c r="AG47" s="2398"/>
      <c r="AH47" s="2398"/>
      <c r="AI47" s="2398"/>
      <c r="AJ47" s="2398"/>
      <c r="AK47" s="2398"/>
      <c r="AL47" s="2367"/>
      <c r="AM47" s="2367">
        <v>1</v>
      </c>
      <c r="AN47" s="2367"/>
      <c r="AO47" s="2367">
        <f>AVERAGE(AO43:AO46)</f>
        <v>1</v>
      </c>
      <c r="AP47" s="2367"/>
      <c r="AQ47" s="2367">
        <f>AVERAGE(AQ43:AQ46)</f>
        <v>0.6309523809523809</v>
      </c>
      <c r="AR47" s="2367"/>
      <c r="AS47" s="2367"/>
      <c r="AT47" s="2367"/>
      <c r="AU47" s="2367"/>
      <c r="AV47" s="2367"/>
      <c r="AW47" s="2367"/>
      <c r="AX47" s="2367"/>
      <c r="AY47" s="2367"/>
      <c r="AZ47" s="2367"/>
      <c r="BA47" s="2367"/>
      <c r="BB47" s="2367"/>
      <c r="BC47" s="2367"/>
      <c r="BD47" s="2367"/>
      <c r="BE47" s="2367"/>
      <c r="BF47" s="2367"/>
      <c r="BG47" s="2367"/>
      <c r="BH47" s="2367"/>
      <c r="BI47" s="2367"/>
      <c r="BJ47" s="2367"/>
      <c r="BK47" s="2367"/>
      <c r="BL47" s="2367"/>
      <c r="BM47" s="2367"/>
      <c r="BN47" s="2367"/>
      <c r="BO47" s="2367"/>
      <c r="BP47" s="2367"/>
      <c r="BQ47" s="2367"/>
      <c r="BR47" s="2367"/>
      <c r="BS47" s="2367"/>
      <c r="BT47" s="2367"/>
      <c r="BU47" s="2367"/>
      <c r="BV47" s="2367"/>
      <c r="BW47" s="2367"/>
      <c r="BX47" s="2367"/>
      <c r="BY47" s="2367"/>
      <c r="BZ47" s="2367"/>
      <c r="CA47" s="2367"/>
    </row>
    <row r="48" spans="1:79" s="1321" customFormat="1" ht="133.5" customHeight="1" thickBot="1">
      <c r="A48" s="3373">
        <v>2</v>
      </c>
      <c r="B48" s="3375" t="s">
        <v>554</v>
      </c>
      <c r="C48" s="3377" t="s">
        <v>555</v>
      </c>
      <c r="D48" s="1554" t="s">
        <v>556</v>
      </c>
      <c r="E48" s="1522" t="s">
        <v>557</v>
      </c>
      <c r="F48" s="1555">
        <v>1</v>
      </c>
      <c r="G48" s="1333" t="s">
        <v>558</v>
      </c>
      <c r="H48" s="1333" t="s">
        <v>559</v>
      </c>
      <c r="I48" s="1334">
        <v>0.25</v>
      </c>
      <c r="J48" s="1333" t="s">
        <v>560</v>
      </c>
      <c r="K48" s="1524">
        <v>42430</v>
      </c>
      <c r="L48" s="1524">
        <v>42735</v>
      </c>
      <c r="M48" s="1556"/>
      <c r="N48" s="1556"/>
      <c r="O48" s="1556"/>
      <c r="P48" s="1556"/>
      <c r="Q48" s="1556"/>
      <c r="R48" s="1556"/>
      <c r="S48" s="1556"/>
      <c r="T48" s="1556"/>
      <c r="U48" s="1526"/>
      <c r="V48" s="1526"/>
      <c r="W48" s="1526"/>
      <c r="X48" s="1526">
        <v>1</v>
      </c>
      <c r="Y48" s="1527">
        <f>SUM(M48:X48)</f>
        <v>1</v>
      </c>
      <c r="Z48" s="1421">
        <v>0</v>
      </c>
      <c r="AA48" s="1422"/>
      <c r="AB48" s="1557"/>
      <c r="AC48" s="1546">
        <f>SUM(M48:N48)</f>
        <v>0</v>
      </c>
      <c r="AD48" s="1547">
        <f t="shared" si="9"/>
        <v>0</v>
      </c>
      <c r="AE48" s="1548" t="s">
        <v>55</v>
      </c>
      <c r="AF48" s="1548"/>
      <c r="AG48" s="1548"/>
      <c r="AH48" s="1548"/>
      <c r="AI48" s="1548" t="s">
        <v>55</v>
      </c>
      <c r="AJ48" s="1549" t="s">
        <v>55</v>
      </c>
      <c r="AK48" s="1550" t="s">
        <v>55</v>
      </c>
      <c r="AL48" s="2795">
        <f>SUM(M48:R48)</f>
        <v>0</v>
      </c>
      <c r="AM48" s="2791">
        <f t="shared" si="10"/>
        <v>0</v>
      </c>
      <c r="AN48" s="2792">
        <v>0</v>
      </c>
      <c r="AO48" s="2791" t="s">
        <v>55</v>
      </c>
      <c r="AP48" s="2795"/>
      <c r="AQ48" s="2791">
        <f>AN48/Y48</f>
        <v>0</v>
      </c>
      <c r="AR48" s="2795"/>
      <c r="AS48" s="2795"/>
      <c r="AT48" s="2795"/>
      <c r="AU48" s="2795"/>
      <c r="AV48" s="2795"/>
      <c r="AW48" s="2795"/>
      <c r="AX48" s="2795"/>
      <c r="AY48" s="2795"/>
      <c r="AZ48" s="2795"/>
      <c r="BA48" s="2795"/>
      <c r="BB48" s="2795"/>
      <c r="BC48" s="2795"/>
      <c r="BD48" s="2795"/>
      <c r="BE48" s="2795"/>
      <c r="BF48" s="2795"/>
      <c r="BG48" s="2795"/>
      <c r="BH48" s="2795"/>
      <c r="BI48" s="2795"/>
      <c r="BJ48" s="2795"/>
      <c r="BK48" s="2795"/>
      <c r="BL48" s="2795"/>
      <c r="BM48" s="2795"/>
      <c r="BN48" s="2795"/>
      <c r="BO48" s="2795"/>
      <c r="BP48" s="2795"/>
      <c r="BQ48" s="2795"/>
      <c r="BR48" s="2795"/>
      <c r="BS48" s="2795"/>
      <c r="BT48" s="2795"/>
      <c r="BU48" s="2795"/>
      <c r="BV48" s="2795"/>
      <c r="BW48" s="2795"/>
      <c r="BX48" s="2795"/>
      <c r="BY48" s="2795"/>
      <c r="BZ48" s="2990" t="s">
        <v>2039</v>
      </c>
      <c r="CA48" s="3153"/>
    </row>
    <row r="49" spans="1:79" s="1321" customFormat="1" ht="196.5" customHeight="1" thickBot="1">
      <c r="A49" s="3374"/>
      <c r="B49" s="3376"/>
      <c r="C49" s="3378"/>
      <c r="D49" s="1558" t="s">
        <v>561</v>
      </c>
      <c r="E49" s="1559" t="s">
        <v>190</v>
      </c>
      <c r="F49" s="1352">
        <v>1</v>
      </c>
      <c r="G49" s="1351" t="s">
        <v>562</v>
      </c>
      <c r="H49" s="1351" t="s">
        <v>506</v>
      </c>
      <c r="I49" s="1352">
        <v>0.25</v>
      </c>
      <c r="J49" s="1351" t="s">
        <v>563</v>
      </c>
      <c r="K49" s="1560">
        <v>42370</v>
      </c>
      <c r="L49" s="2399">
        <v>42735</v>
      </c>
      <c r="M49" s="3388">
        <v>1</v>
      </c>
      <c r="N49" s="3388"/>
      <c r="O49" s="3388">
        <v>1</v>
      </c>
      <c r="P49" s="3388"/>
      <c r="Q49" s="3388">
        <v>1</v>
      </c>
      <c r="R49" s="3388"/>
      <c r="S49" s="3388">
        <v>1</v>
      </c>
      <c r="T49" s="3388"/>
      <c r="U49" s="3388">
        <v>1</v>
      </c>
      <c r="V49" s="3388"/>
      <c r="W49" s="3388">
        <v>1</v>
      </c>
      <c r="X49" s="3388"/>
      <c r="Y49" s="2400">
        <v>1</v>
      </c>
      <c r="Z49" s="1561">
        <v>0</v>
      </c>
      <c r="AA49" s="1562"/>
      <c r="AB49" s="1361"/>
      <c r="AC49" s="1529">
        <f>SUM(M49:N49)</f>
        <v>1</v>
      </c>
      <c r="AD49" s="1563">
        <f t="shared" si="9"/>
        <v>1</v>
      </c>
      <c r="AE49" s="1564">
        <v>8</v>
      </c>
      <c r="AF49" s="1564"/>
      <c r="AG49" s="1564"/>
      <c r="AH49" s="1564"/>
      <c r="AI49" s="1564" t="s">
        <v>55</v>
      </c>
      <c r="AJ49" s="1565" t="s">
        <v>55</v>
      </c>
      <c r="AK49" s="1566" t="s">
        <v>564</v>
      </c>
      <c r="AL49" s="2790">
        <v>1</v>
      </c>
      <c r="AM49" s="2791">
        <f t="shared" si="10"/>
        <v>1</v>
      </c>
      <c r="AN49" s="2783">
        <v>1</v>
      </c>
      <c r="AO49" s="2791">
        <f>AN49/AL49</f>
        <v>1</v>
      </c>
      <c r="AP49" s="2799"/>
      <c r="AQ49" s="2798">
        <f>3/6</f>
        <v>0.5</v>
      </c>
      <c r="AR49" s="2799"/>
      <c r="AS49" s="2799"/>
      <c r="AT49" s="2800"/>
      <c r="AU49" s="2800"/>
      <c r="AV49" s="2800"/>
      <c r="AW49" s="2800"/>
      <c r="AX49" s="2800"/>
      <c r="AY49" s="2800"/>
      <c r="AZ49" s="2800"/>
      <c r="BA49" s="2800"/>
      <c r="BB49" s="2800"/>
      <c r="BC49" s="2800"/>
      <c r="BD49" s="2800"/>
      <c r="BE49" s="2800"/>
      <c r="BF49" s="2800"/>
      <c r="BG49" s="2800"/>
      <c r="BH49" s="2800"/>
      <c r="BI49" s="2800"/>
      <c r="BJ49" s="2800"/>
      <c r="BK49" s="2800"/>
      <c r="BL49" s="2800"/>
      <c r="BM49" s="2800"/>
      <c r="BN49" s="2800"/>
      <c r="BO49" s="2800"/>
      <c r="BP49" s="2800"/>
      <c r="BQ49" s="2800"/>
      <c r="BR49" s="2800"/>
      <c r="BS49" s="2800"/>
      <c r="BT49" s="2800"/>
      <c r="BU49" s="2800"/>
      <c r="BV49" s="2800"/>
      <c r="BW49" s="2800"/>
      <c r="BX49" s="2800"/>
      <c r="BY49" s="2800"/>
      <c r="BZ49" s="3149" t="s">
        <v>2040</v>
      </c>
      <c r="CA49" s="3151"/>
    </row>
    <row r="50" spans="1:79" s="1321" customFormat="1" ht="45" customHeight="1">
      <c r="A50" s="3374"/>
      <c r="B50" s="3376"/>
      <c r="C50" s="3378"/>
      <c r="D50" s="1558" t="s">
        <v>565</v>
      </c>
      <c r="E50" s="1559" t="s">
        <v>566</v>
      </c>
      <c r="F50" s="1567">
        <v>1</v>
      </c>
      <c r="G50" s="1351" t="s">
        <v>567</v>
      </c>
      <c r="H50" s="1351" t="s">
        <v>568</v>
      </c>
      <c r="I50" s="1352">
        <v>0.25</v>
      </c>
      <c r="J50" s="1351" t="s">
        <v>569</v>
      </c>
      <c r="K50" s="1560">
        <v>42370</v>
      </c>
      <c r="L50" s="1560">
        <v>42735</v>
      </c>
      <c r="M50" s="1568"/>
      <c r="N50" s="1568"/>
      <c r="O50" s="1568"/>
      <c r="P50" s="1568"/>
      <c r="Q50" s="1568"/>
      <c r="R50" s="1568"/>
      <c r="S50" s="1568"/>
      <c r="T50" s="1568"/>
      <c r="U50" s="1568"/>
      <c r="V50" s="1568"/>
      <c r="W50" s="1568"/>
      <c r="X50" s="1569">
        <v>1</v>
      </c>
      <c r="Y50" s="1570">
        <v>1</v>
      </c>
      <c r="Z50" s="1571">
        <v>114095661</v>
      </c>
      <c r="AA50" s="1572">
        <v>40200000</v>
      </c>
      <c r="AB50" s="1388" t="s">
        <v>1508</v>
      </c>
      <c r="AC50" s="1573">
        <f>SUM(M50:N50)</f>
        <v>0</v>
      </c>
      <c r="AD50" s="1563">
        <f t="shared" si="9"/>
        <v>0</v>
      </c>
      <c r="AE50" s="1564" t="s">
        <v>55</v>
      </c>
      <c r="AF50" s="1564"/>
      <c r="AG50" s="1564"/>
      <c r="AH50" s="1564"/>
      <c r="AI50" s="1564" t="s">
        <v>55</v>
      </c>
      <c r="AJ50" s="1565" t="s">
        <v>55</v>
      </c>
      <c r="AK50" s="1566" t="s">
        <v>485</v>
      </c>
      <c r="AL50" s="2795">
        <f>SUM(M50:R50)</f>
        <v>0</v>
      </c>
      <c r="AM50" s="2791">
        <f t="shared" si="10"/>
        <v>0</v>
      </c>
      <c r="AN50" s="2783">
        <v>0.5</v>
      </c>
      <c r="AO50" s="2791" t="s">
        <v>55</v>
      </c>
      <c r="AP50" s="2802"/>
      <c r="AQ50" s="2801">
        <v>0.5</v>
      </c>
      <c r="AR50" s="2802"/>
      <c r="AS50" s="2802"/>
      <c r="AT50" s="2803"/>
      <c r="AU50" s="2803"/>
      <c r="AV50" s="2803"/>
      <c r="AW50" s="2803"/>
      <c r="AX50" s="2803"/>
      <c r="AY50" s="2803"/>
      <c r="AZ50" s="2803"/>
      <c r="BA50" s="2803"/>
      <c r="BB50" s="2803"/>
      <c r="BC50" s="2803"/>
      <c r="BD50" s="2803"/>
      <c r="BE50" s="2803"/>
      <c r="BF50" s="2803"/>
      <c r="BG50" s="2803"/>
      <c r="BH50" s="2803"/>
      <c r="BI50" s="2803"/>
      <c r="BJ50" s="2803"/>
      <c r="BK50" s="2803"/>
      <c r="BL50" s="2803"/>
      <c r="BM50" s="2803"/>
      <c r="BN50" s="2803"/>
      <c r="BO50" s="2803"/>
      <c r="BP50" s="2803"/>
      <c r="BQ50" s="2803"/>
      <c r="BR50" s="2803"/>
      <c r="BS50" s="2803"/>
      <c r="BT50" s="2803"/>
      <c r="BU50" s="2803"/>
      <c r="BV50" s="2803"/>
      <c r="BW50" s="2803"/>
      <c r="BX50" s="2803"/>
      <c r="BY50" s="2803"/>
      <c r="BZ50" s="3149" t="s">
        <v>2041</v>
      </c>
      <c r="CA50" s="3151"/>
    </row>
    <row r="51" spans="1:79" s="1321" customFormat="1" ht="47.25" customHeight="1">
      <c r="A51" s="3374"/>
      <c r="B51" s="3376"/>
      <c r="C51" s="3378"/>
      <c r="D51" s="1558" t="s">
        <v>570</v>
      </c>
      <c r="E51" s="1559" t="s">
        <v>571</v>
      </c>
      <c r="F51" s="1567">
        <v>1</v>
      </c>
      <c r="G51" s="1351" t="s">
        <v>572</v>
      </c>
      <c r="H51" s="1351" t="s">
        <v>573</v>
      </c>
      <c r="I51" s="1352">
        <v>0.13</v>
      </c>
      <c r="J51" s="1351" t="s">
        <v>574</v>
      </c>
      <c r="K51" s="1560">
        <v>42401</v>
      </c>
      <c r="L51" s="1560">
        <v>42735</v>
      </c>
      <c r="M51" s="1568"/>
      <c r="N51" s="1568">
        <v>1</v>
      </c>
      <c r="O51" s="1568"/>
      <c r="P51" s="1568">
        <v>1</v>
      </c>
      <c r="Q51" s="1568"/>
      <c r="R51" s="1568">
        <v>1</v>
      </c>
      <c r="S51" s="1568"/>
      <c r="T51" s="1568">
        <v>1</v>
      </c>
      <c r="U51" s="1568"/>
      <c r="V51" s="1568">
        <v>1</v>
      </c>
      <c r="W51" s="1568"/>
      <c r="X51" s="1569">
        <v>1</v>
      </c>
      <c r="Y51" s="1570">
        <v>6</v>
      </c>
      <c r="Z51" s="1571">
        <v>0</v>
      </c>
      <c r="AA51" s="1572"/>
      <c r="AB51" s="1574"/>
      <c r="AC51" s="1573">
        <f>SUM(M51:N51)</f>
        <v>1</v>
      </c>
      <c r="AD51" s="1563">
        <f t="shared" si="9"/>
        <v>1</v>
      </c>
      <c r="AE51" s="1564">
        <v>1</v>
      </c>
      <c r="AF51" s="1564"/>
      <c r="AG51" s="1564"/>
      <c r="AH51" s="1564"/>
      <c r="AI51" s="1564" t="s">
        <v>55</v>
      </c>
      <c r="AJ51" s="1565" t="s">
        <v>55</v>
      </c>
      <c r="AK51" s="1566" t="s">
        <v>575</v>
      </c>
      <c r="AL51" s="2795">
        <f>SUM(M51:R51)</f>
        <v>3</v>
      </c>
      <c r="AM51" s="2791">
        <f t="shared" si="10"/>
        <v>1</v>
      </c>
      <c r="AN51" s="2782">
        <v>4</v>
      </c>
      <c r="AO51" s="2791">
        <v>1</v>
      </c>
      <c r="AP51" s="2802"/>
      <c r="AQ51" s="2801">
        <f>AN51/Y51</f>
        <v>0.6666666666666666</v>
      </c>
      <c r="AR51" s="2802"/>
      <c r="AS51" s="2802"/>
      <c r="AT51" s="2803"/>
      <c r="AU51" s="2803"/>
      <c r="AV51" s="2803"/>
      <c r="AW51" s="2803"/>
      <c r="AX51" s="2803"/>
      <c r="AY51" s="2803"/>
      <c r="AZ51" s="2803"/>
      <c r="BA51" s="2803"/>
      <c r="BB51" s="2803"/>
      <c r="BC51" s="2803"/>
      <c r="BD51" s="2803"/>
      <c r="BE51" s="2803"/>
      <c r="BF51" s="2803"/>
      <c r="BG51" s="2803"/>
      <c r="BH51" s="2803"/>
      <c r="BI51" s="2803"/>
      <c r="BJ51" s="2803"/>
      <c r="BK51" s="2803"/>
      <c r="BL51" s="2803"/>
      <c r="BM51" s="2803"/>
      <c r="BN51" s="2803"/>
      <c r="BO51" s="2803"/>
      <c r="BP51" s="2803"/>
      <c r="BQ51" s="2803"/>
      <c r="BR51" s="2803"/>
      <c r="BS51" s="2803"/>
      <c r="BT51" s="2803"/>
      <c r="BU51" s="2803"/>
      <c r="BV51" s="2803"/>
      <c r="BW51" s="2803"/>
      <c r="BX51" s="2803"/>
      <c r="BY51" s="2803"/>
      <c r="BZ51" s="3149" t="s">
        <v>2042</v>
      </c>
      <c r="CA51" s="3151"/>
    </row>
    <row r="52" spans="1:79" s="1321" customFormat="1" ht="117" customHeight="1" thickBot="1">
      <c r="A52" s="3374"/>
      <c r="B52" s="3376"/>
      <c r="C52" s="3379"/>
      <c r="D52" s="1575" t="s">
        <v>576</v>
      </c>
      <c r="E52" s="1535" t="s">
        <v>190</v>
      </c>
      <c r="F52" s="1370">
        <v>1</v>
      </c>
      <c r="G52" s="1439" t="s">
        <v>577</v>
      </c>
      <c r="H52" s="1439" t="s">
        <v>578</v>
      </c>
      <c r="I52" s="1370">
        <v>0.12</v>
      </c>
      <c r="J52" s="1439" t="s">
        <v>579</v>
      </c>
      <c r="K52" s="1461" t="s">
        <v>580</v>
      </c>
      <c r="L52" s="2379">
        <v>42735</v>
      </c>
      <c r="M52" s="3388">
        <v>1</v>
      </c>
      <c r="N52" s="3388"/>
      <c r="O52" s="3388">
        <v>1</v>
      </c>
      <c r="P52" s="3388"/>
      <c r="Q52" s="3388">
        <v>1</v>
      </c>
      <c r="R52" s="3388"/>
      <c r="S52" s="3388">
        <v>1</v>
      </c>
      <c r="T52" s="3388"/>
      <c r="U52" s="3388">
        <v>1</v>
      </c>
      <c r="V52" s="3388"/>
      <c r="W52" s="3388">
        <v>1</v>
      </c>
      <c r="X52" s="3388"/>
      <c r="Y52" s="2380">
        <v>1</v>
      </c>
      <c r="Z52" s="1375">
        <v>1189770951</v>
      </c>
      <c r="AA52" s="1376"/>
      <c r="AB52" s="1440" t="s">
        <v>581</v>
      </c>
      <c r="AC52" s="1626">
        <f>SUM(M52:N52)</f>
        <v>1</v>
      </c>
      <c r="AD52" s="2401">
        <f t="shared" si="9"/>
        <v>1</v>
      </c>
      <c r="AE52" s="2402" t="s">
        <v>55</v>
      </c>
      <c r="AF52" s="2402"/>
      <c r="AG52" s="2402"/>
      <c r="AH52" s="2402"/>
      <c r="AI52" s="2402" t="s">
        <v>55</v>
      </c>
      <c r="AJ52" s="1629" t="s">
        <v>55</v>
      </c>
      <c r="AK52" s="1630" t="s">
        <v>582</v>
      </c>
      <c r="AL52" s="2790">
        <v>1</v>
      </c>
      <c r="AM52" s="2791">
        <f t="shared" si="10"/>
        <v>1</v>
      </c>
      <c r="AN52" s="2782">
        <v>1</v>
      </c>
      <c r="AO52" s="2791">
        <f>AN52/AL52</f>
        <v>1</v>
      </c>
      <c r="AP52" s="2805"/>
      <c r="AQ52" s="2804">
        <f>3/6</f>
        <v>0.5</v>
      </c>
      <c r="AR52" s="2805"/>
      <c r="AS52" s="2805"/>
      <c r="AT52" s="2806"/>
      <c r="AU52" s="2806"/>
      <c r="AV52" s="2806"/>
      <c r="AW52" s="2806"/>
      <c r="AX52" s="2806"/>
      <c r="AY52" s="2806"/>
      <c r="AZ52" s="2806"/>
      <c r="BA52" s="2806"/>
      <c r="BB52" s="2806"/>
      <c r="BC52" s="2806"/>
      <c r="BD52" s="2806"/>
      <c r="BE52" s="2806"/>
      <c r="BF52" s="2806"/>
      <c r="BG52" s="2806"/>
      <c r="BH52" s="2806"/>
      <c r="BI52" s="2806"/>
      <c r="BJ52" s="2806"/>
      <c r="BK52" s="2806"/>
      <c r="BL52" s="2806"/>
      <c r="BM52" s="2806"/>
      <c r="BN52" s="2806"/>
      <c r="BO52" s="2806"/>
      <c r="BP52" s="2806"/>
      <c r="BQ52" s="2806"/>
      <c r="BR52" s="2806"/>
      <c r="BS52" s="2806"/>
      <c r="BT52" s="2806"/>
      <c r="BU52" s="2806"/>
      <c r="BV52" s="2806"/>
      <c r="BW52" s="2806"/>
      <c r="BX52" s="2806"/>
      <c r="BY52" s="2806"/>
      <c r="BZ52" s="3151"/>
      <c r="CA52" s="3151"/>
    </row>
    <row r="53" spans="1:79" s="1381" customFormat="1" ht="24" customHeight="1" thickBot="1">
      <c r="A53" s="3380" t="s">
        <v>38</v>
      </c>
      <c r="B53" s="3381"/>
      <c r="C53" s="3381"/>
      <c r="D53" s="3382"/>
      <c r="E53" s="1389"/>
      <c r="F53" s="1390"/>
      <c r="G53" s="1390"/>
      <c r="H53" s="1390"/>
      <c r="I53" s="1391">
        <f>SUM(I48:I52)</f>
        <v>1</v>
      </c>
      <c r="J53" s="1390"/>
      <c r="K53" s="1390"/>
      <c r="L53" s="1390"/>
      <c r="M53" s="2373"/>
      <c r="N53" s="2373"/>
      <c r="O53" s="2373"/>
      <c r="P53" s="2373"/>
      <c r="Q53" s="2373"/>
      <c r="R53" s="2373"/>
      <c r="S53" s="2373"/>
      <c r="T53" s="2373"/>
      <c r="U53" s="2373"/>
      <c r="V53" s="2373"/>
      <c r="W53" s="2373"/>
      <c r="X53" s="2374"/>
      <c r="Y53" s="1392"/>
      <c r="Z53" s="1552">
        <f>SUM(Z48:Z52)</f>
        <v>1303866612</v>
      </c>
      <c r="AA53" s="1553">
        <f>SUM(AA50)</f>
        <v>40200000</v>
      </c>
      <c r="AB53" s="2349"/>
      <c r="AC53" s="2412"/>
      <c r="AD53" s="2412"/>
      <c r="AE53" s="2412"/>
      <c r="AF53" s="2412"/>
      <c r="AG53" s="2412"/>
      <c r="AH53" s="2412"/>
      <c r="AI53" s="2412"/>
      <c r="AJ53" s="2412"/>
      <c r="AK53" s="2412"/>
      <c r="AL53" s="2367"/>
      <c r="AM53" s="2367">
        <v>1</v>
      </c>
      <c r="AN53" s="2367"/>
      <c r="AO53" s="2367">
        <f>AVERAGE(AO48:AO52)</f>
        <v>1</v>
      </c>
      <c r="AP53" s="2367"/>
      <c r="AQ53" s="2367">
        <f>AVERAGE(AQ48:AQ52)</f>
        <v>0.4333333333333333</v>
      </c>
      <c r="AR53" s="2367"/>
      <c r="AS53" s="2367"/>
      <c r="AT53" s="2367"/>
      <c r="AU53" s="2367"/>
      <c r="AV53" s="2367"/>
      <c r="AW53" s="2367"/>
      <c r="AX53" s="2367"/>
      <c r="AY53" s="2367"/>
      <c r="AZ53" s="2367"/>
      <c r="BA53" s="2367"/>
      <c r="BB53" s="2367"/>
      <c r="BC53" s="2367"/>
      <c r="BD53" s="2367"/>
      <c r="BE53" s="2367"/>
      <c r="BF53" s="2367"/>
      <c r="BG53" s="2367"/>
      <c r="BH53" s="2367"/>
      <c r="BI53" s="2367"/>
      <c r="BJ53" s="2367"/>
      <c r="BK53" s="2367"/>
      <c r="BL53" s="2367"/>
      <c r="BM53" s="2367"/>
      <c r="BN53" s="2367"/>
      <c r="BO53" s="2367"/>
      <c r="BP53" s="2367"/>
      <c r="BQ53" s="2367"/>
      <c r="BR53" s="2367"/>
      <c r="BS53" s="2367"/>
      <c r="BT53" s="2367"/>
      <c r="BU53" s="2367"/>
      <c r="BV53" s="2367"/>
      <c r="BW53" s="2367"/>
      <c r="BX53" s="2367"/>
      <c r="BY53" s="2367"/>
      <c r="BZ53" s="2367"/>
      <c r="CA53" s="2412"/>
    </row>
    <row r="54" spans="1:79" s="1321" customFormat="1" ht="24" customHeight="1" hidden="1">
      <c r="A54" s="3373">
        <v>3</v>
      </c>
      <c r="B54" s="3375" t="s">
        <v>583</v>
      </c>
      <c r="C54" s="1576" t="s">
        <v>584</v>
      </c>
      <c r="D54" s="1577"/>
      <c r="E54" s="1578"/>
      <c r="F54" s="1579"/>
      <c r="G54" s="1579"/>
      <c r="H54" s="1579"/>
      <c r="I54" s="1580"/>
      <c r="J54" s="1579"/>
      <c r="K54" s="1581"/>
      <c r="L54" s="1581"/>
      <c r="M54" s="1582"/>
      <c r="N54" s="1582"/>
      <c r="O54" s="1582"/>
      <c r="P54" s="1582"/>
      <c r="Q54" s="1582"/>
      <c r="R54" s="1583"/>
      <c r="S54" s="1583"/>
      <c r="T54" s="1582"/>
      <c r="U54" s="1583"/>
      <c r="V54" s="1583"/>
      <c r="W54" s="1583"/>
      <c r="X54" s="1583"/>
      <c r="Y54" s="1584"/>
      <c r="Z54" s="1386"/>
      <c r="AA54" s="1387"/>
      <c r="AB54" s="1585"/>
      <c r="AC54" s="1586"/>
      <c r="AD54" s="1586"/>
      <c r="AE54" s="1586"/>
      <c r="AF54" s="1586"/>
      <c r="AG54" s="1586"/>
      <c r="AH54" s="1586"/>
      <c r="AI54" s="1586"/>
      <c r="AJ54" s="1586"/>
      <c r="AK54" s="1586"/>
      <c r="AL54" s="2403"/>
      <c r="AM54" s="2404"/>
      <c r="AN54" s="2405"/>
      <c r="AO54" s="2406"/>
      <c r="AP54" s="2406"/>
      <c r="AQ54" s="2406"/>
      <c r="AR54" s="2406"/>
      <c r="AS54" s="2406"/>
      <c r="AT54" s="2407"/>
      <c r="AU54" s="2407"/>
      <c r="AV54" s="2407"/>
      <c r="AW54" s="2407"/>
      <c r="AX54" s="2407"/>
      <c r="AY54" s="2407"/>
      <c r="AZ54" s="2407"/>
      <c r="BA54" s="2407"/>
      <c r="BB54" s="2408"/>
      <c r="BC54" s="2408"/>
      <c r="BD54" s="2408"/>
      <c r="BE54" s="2408"/>
      <c r="BF54" s="2408"/>
      <c r="BG54" s="2408"/>
      <c r="BH54" s="2408"/>
      <c r="BI54" s="2408"/>
      <c r="BJ54" s="2409"/>
      <c r="BK54" s="2409"/>
      <c r="BL54" s="2409"/>
      <c r="BM54" s="2409"/>
      <c r="BN54" s="2409"/>
      <c r="BO54" s="2409"/>
      <c r="BP54" s="2409"/>
      <c r="BQ54" s="2409"/>
      <c r="BR54" s="2410"/>
      <c r="BS54" s="2410"/>
      <c r="BT54" s="2410"/>
      <c r="BU54" s="2410"/>
      <c r="BV54" s="2410"/>
      <c r="BW54" s="2410"/>
      <c r="BX54" s="2410"/>
      <c r="BY54" s="2410"/>
      <c r="BZ54" s="2411"/>
      <c r="CA54" s="2411"/>
    </row>
    <row r="55" spans="1:79" s="1321" customFormat="1" ht="60.75" customHeight="1">
      <c r="A55" s="3374"/>
      <c r="B55" s="3376"/>
      <c r="C55" s="3385" t="s">
        <v>585</v>
      </c>
      <c r="D55" s="1587" t="s">
        <v>586</v>
      </c>
      <c r="E55" s="1417" t="s">
        <v>587</v>
      </c>
      <c r="F55" s="1333">
        <v>1</v>
      </c>
      <c r="G55" s="1588" t="s">
        <v>588</v>
      </c>
      <c r="H55" s="1333" t="s">
        <v>589</v>
      </c>
      <c r="I55" s="1334">
        <v>0.33</v>
      </c>
      <c r="J55" s="1333" t="s">
        <v>590</v>
      </c>
      <c r="K55" s="1524">
        <v>42403</v>
      </c>
      <c r="L55" s="1524">
        <v>42735</v>
      </c>
      <c r="M55" s="1525"/>
      <c r="N55" s="1525"/>
      <c r="O55" s="1525"/>
      <c r="P55" s="1525"/>
      <c r="Q55" s="1525"/>
      <c r="R55" s="1526"/>
      <c r="S55" s="1526"/>
      <c r="T55" s="1525"/>
      <c r="U55" s="1526"/>
      <c r="V55" s="1526"/>
      <c r="W55" s="1526"/>
      <c r="X55" s="1526">
        <v>1</v>
      </c>
      <c r="Y55" s="1527">
        <v>1</v>
      </c>
      <c r="Z55" s="1421">
        <v>300000000</v>
      </c>
      <c r="AA55" s="1422"/>
      <c r="AB55" s="1343" t="s">
        <v>1251</v>
      </c>
      <c r="AC55" s="1529">
        <f>SUM(M55:N55)</f>
        <v>0</v>
      </c>
      <c r="AD55" s="1530">
        <f aca="true" t="shared" si="11" ref="AD55:AD66">IF(AC55=0,0%,100%)</f>
        <v>0</v>
      </c>
      <c r="AE55" s="1531"/>
      <c r="AF55" s="1531"/>
      <c r="AG55" s="1531"/>
      <c r="AH55" s="1531"/>
      <c r="AI55" s="1531"/>
      <c r="AJ55" s="1532"/>
      <c r="AK55" s="1533"/>
      <c r="AL55" s="2780">
        <f>SUM(M55:R55)</f>
        <v>0</v>
      </c>
      <c r="AM55" s="2781">
        <f aca="true" t="shared" si="12" ref="AM55:AM66">IF(AL55=0,0%,100%)</f>
        <v>0</v>
      </c>
      <c r="AN55" s="2782">
        <v>0</v>
      </c>
      <c r="AO55" s="2802" t="s">
        <v>55</v>
      </c>
      <c r="AP55" s="2802"/>
      <c r="AQ55" s="2801">
        <f>AN55/Y55</f>
        <v>0</v>
      </c>
      <c r="AR55" s="2802"/>
      <c r="AS55" s="2802"/>
      <c r="AT55" s="2803"/>
      <c r="AU55" s="2803"/>
      <c r="AV55" s="2803"/>
      <c r="AW55" s="2803"/>
      <c r="AX55" s="2803"/>
      <c r="AY55" s="2803"/>
      <c r="AZ55" s="2803"/>
      <c r="BA55" s="2803"/>
      <c r="BB55" s="2803"/>
      <c r="BC55" s="2803"/>
      <c r="BD55" s="2803"/>
      <c r="BE55" s="2803"/>
      <c r="BF55" s="2803"/>
      <c r="BG55" s="2803"/>
      <c r="BH55" s="2803"/>
      <c r="BI55" s="2803"/>
      <c r="BJ55" s="2803"/>
      <c r="BK55" s="2803"/>
      <c r="BL55" s="2803"/>
      <c r="BM55" s="2803"/>
      <c r="BN55" s="2803"/>
      <c r="BO55" s="2803"/>
      <c r="BP55" s="2803"/>
      <c r="BQ55" s="2803"/>
      <c r="BR55" s="2803"/>
      <c r="BS55" s="2803"/>
      <c r="BT55" s="2803"/>
      <c r="BU55" s="2803"/>
      <c r="BV55" s="2803"/>
      <c r="BW55" s="2803"/>
      <c r="BX55" s="2803"/>
      <c r="BY55" s="2803"/>
      <c r="BZ55" s="3151"/>
      <c r="CA55" s="3151"/>
    </row>
    <row r="56" spans="1:79" s="1321" customFormat="1" ht="50.25" customHeight="1" thickBot="1">
      <c r="A56" s="3383"/>
      <c r="B56" s="3384"/>
      <c r="C56" s="3386"/>
      <c r="D56" s="1589" t="s">
        <v>591</v>
      </c>
      <c r="E56" s="1590" t="s">
        <v>592</v>
      </c>
      <c r="F56" s="1591">
        <v>1</v>
      </c>
      <c r="G56" s="1591" t="s">
        <v>482</v>
      </c>
      <c r="H56" s="1439" t="s">
        <v>593</v>
      </c>
      <c r="I56" s="1370">
        <v>0.34</v>
      </c>
      <c r="J56" s="1591" t="s">
        <v>594</v>
      </c>
      <c r="K56" s="1461">
        <v>42430</v>
      </c>
      <c r="L56" s="1461">
        <v>42735</v>
      </c>
      <c r="M56" s="1536"/>
      <c r="N56" s="1536"/>
      <c r="O56" s="1536"/>
      <c r="P56" s="1536"/>
      <c r="Q56" s="1536"/>
      <c r="R56" s="1537"/>
      <c r="S56" s="1537"/>
      <c r="T56" s="1536"/>
      <c r="U56" s="1537"/>
      <c r="V56" s="1537"/>
      <c r="W56" s="1537">
        <v>1</v>
      </c>
      <c r="X56" s="1537"/>
      <c r="Y56" s="1538">
        <f>SUM(M56:X56)</f>
        <v>1</v>
      </c>
      <c r="Z56" s="1375">
        <v>0</v>
      </c>
      <c r="AA56" s="1376"/>
      <c r="AB56" s="1440"/>
      <c r="AC56" s="1626">
        <f>SUM(M56:N56)</f>
        <v>0</v>
      </c>
      <c r="AD56" s="2401">
        <f t="shared" si="11"/>
        <v>0</v>
      </c>
      <c r="AE56" s="2402" t="s">
        <v>55</v>
      </c>
      <c r="AF56" s="2402"/>
      <c r="AG56" s="2402"/>
      <c r="AH56" s="2402"/>
      <c r="AI56" s="2402" t="s">
        <v>55</v>
      </c>
      <c r="AJ56" s="1629" t="s">
        <v>55</v>
      </c>
      <c r="AK56" s="1630" t="s">
        <v>595</v>
      </c>
      <c r="AL56" s="2780">
        <f>SUM(M56:R56)</f>
        <v>0</v>
      </c>
      <c r="AM56" s="2781">
        <f t="shared" si="12"/>
        <v>0</v>
      </c>
      <c r="AN56" s="2782">
        <v>0</v>
      </c>
      <c r="AO56" s="2805" t="s">
        <v>55</v>
      </c>
      <c r="AP56" s="2805"/>
      <c r="AQ56" s="2801">
        <f>AN56/Y56</f>
        <v>0</v>
      </c>
      <c r="AR56" s="2805"/>
      <c r="AS56" s="2805"/>
      <c r="AT56" s="2806"/>
      <c r="AU56" s="2806"/>
      <c r="AV56" s="2806"/>
      <c r="AW56" s="2806"/>
      <c r="AX56" s="2806"/>
      <c r="AY56" s="2806"/>
      <c r="AZ56" s="2806"/>
      <c r="BA56" s="2806"/>
      <c r="BB56" s="2806"/>
      <c r="BC56" s="2806"/>
      <c r="BD56" s="2806"/>
      <c r="BE56" s="2806"/>
      <c r="BF56" s="2806"/>
      <c r="BG56" s="2806"/>
      <c r="BH56" s="2806"/>
      <c r="BI56" s="2806"/>
      <c r="BJ56" s="2806"/>
      <c r="BK56" s="2806"/>
      <c r="BL56" s="2806"/>
      <c r="BM56" s="2806"/>
      <c r="BN56" s="2806"/>
      <c r="BO56" s="2806"/>
      <c r="BP56" s="2806"/>
      <c r="BQ56" s="2806"/>
      <c r="BR56" s="2806"/>
      <c r="BS56" s="2806"/>
      <c r="BT56" s="2806"/>
      <c r="BU56" s="2806"/>
      <c r="BV56" s="2806"/>
      <c r="BW56" s="2806"/>
      <c r="BX56" s="2806"/>
      <c r="BY56" s="2806"/>
      <c r="BZ56" s="3150" t="s">
        <v>2043</v>
      </c>
      <c r="CA56" s="3152"/>
    </row>
    <row r="57" spans="1:79" s="1381" customFormat="1" ht="24" customHeight="1" thickBot="1">
      <c r="A57" s="3370" t="s">
        <v>38</v>
      </c>
      <c r="B57" s="3371"/>
      <c r="C57" s="3371"/>
      <c r="D57" s="3372"/>
      <c r="E57" s="1551"/>
      <c r="F57" s="1390"/>
      <c r="G57" s="1390"/>
      <c r="H57" s="1390"/>
      <c r="I57" s="1391">
        <f>SUM(I55:I56)</f>
        <v>0.67</v>
      </c>
      <c r="J57" s="1390"/>
      <c r="K57" s="1390"/>
      <c r="L57" s="1390"/>
      <c r="M57" s="1390"/>
      <c r="N57" s="1390"/>
      <c r="O57" s="1390"/>
      <c r="P57" s="1390"/>
      <c r="Q57" s="1390"/>
      <c r="R57" s="1390"/>
      <c r="S57" s="1390"/>
      <c r="T57" s="1390"/>
      <c r="U57" s="1390"/>
      <c r="V57" s="1390"/>
      <c r="W57" s="1390"/>
      <c r="X57" s="1392"/>
      <c r="Y57" s="1392"/>
      <c r="Z57" s="1552">
        <f>SUM(Z55:Z56)</f>
        <v>300000000</v>
      </c>
      <c r="AA57" s="1553"/>
      <c r="AB57" s="2349"/>
      <c r="AC57" s="2412"/>
      <c r="AD57" s="2412"/>
      <c r="AE57" s="2412"/>
      <c r="AF57" s="2412"/>
      <c r="AG57" s="2412"/>
      <c r="AH57" s="2412"/>
      <c r="AI57" s="2412"/>
      <c r="AJ57" s="2412"/>
      <c r="AK57" s="2412"/>
      <c r="AL57" s="2367"/>
      <c r="AM57" s="2367">
        <v>1</v>
      </c>
      <c r="AN57" s="2367"/>
      <c r="AO57" s="2367" t="s">
        <v>55</v>
      </c>
      <c r="AP57" s="2367"/>
      <c r="AQ57" s="2367">
        <f>AVERAGE(AQ55:AQ56)</f>
        <v>0</v>
      </c>
      <c r="AR57" s="2367"/>
      <c r="AS57" s="2367"/>
      <c r="AT57" s="2367"/>
      <c r="AU57" s="2367"/>
      <c r="AV57" s="2367"/>
      <c r="AW57" s="2367"/>
      <c r="AX57" s="2367"/>
      <c r="AY57" s="2367"/>
      <c r="AZ57" s="2367"/>
      <c r="BA57" s="2367"/>
      <c r="BB57" s="2367"/>
      <c r="BC57" s="2367"/>
      <c r="BD57" s="2367"/>
      <c r="BE57" s="2367"/>
      <c r="BF57" s="2367"/>
      <c r="BG57" s="2367"/>
      <c r="BH57" s="2367"/>
      <c r="BI57" s="2367"/>
      <c r="BJ57" s="2367"/>
      <c r="BK57" s="2367"/>
      <c r="BL57" s="2367"/>
      <c r="BM57" s="2367"/>
      <c r="BN57" s="2367"/>
      <c r="BO57" s="2367"/>
      <c r="BP57" s="2367"/>
      <c r="BQ57" s="2367"/>
      <c r="BR57" s="2367"/>
      <c r="BS57" s="2367"/>
      <c r="BT57" s="2367"/>
      <c r="BU57" s="2367"/>
      <c r="BV57" s="2367"/>
      <c r="BW57" s="2367"/>
      <c r="BX57" s="2367"/>
      <c r="BY57" s="2367"/>
      <c r="BZ57" s="2367"/>
      <c r="CA57" s="2412"/>
    </row>
    <row r="58" spans="1:80" s="1321" customFormat="1" ht="43.5" customHeight="1" thickBot="1">
      <c r="A58" s="3373">
        <v>4</v>
      </c>
      <c r="B58" s="3373" t="s">
        <v>596</v>
      </c>
      <c r="C58" s="3385" t="s">
        <v>597</v>
      </c>
      <c r="D58" s="1554" t="s">
        <v>598</v>
      </c>
      <c r="E58" s="1592" t="s">
        <v>599</v>
      </c>
      <c r="F58" s="1332">
        <v>1</v>
      </c>
      <c r="G58" s="1588" t="s">
        <v>588</v>
      </c>
      <c r="H58" s="1333" t="s">
        <v>589</v>
      </c>
      <c r="I58" s="1334">
        <v>0.08</v>
      </c>
      <c r="J58" s="1333" t="s">
        <v>590</v>
      </c>
      <c r="K58" s="1524">
        <v>42401</v>
      </c>
      <c r="L58" s="1524">
        <v>42735</v>
      </c>
      <c r="M58" s="1593"/>
      <c r="N58" s="1593"/>
      <c r="O58" s="1593"/>
      <c r="P58" s="1593"/>
      <c r="Q58" s="1593"/>
      <c r="R58" s="1593"/>
      <c r="S58" s="1593"/>
      <c r="T58" s="1593"/>
      <c r="U58" s="1594"/>
      <c r="V58" s="1594"/>
      <c r="W58" s="1594">
        <v>1</v>
      </c>
      <c r="X58" s="1594"/>
      <c r="Y58" s="1595">
        <f>SUM(M58:X58)</f>
        <v>1</v>
      </c>
      <c r="Z58" s="1596">
        <v>500000000</v>
      </c>
      <c r="AA58" s="1597"/>
      <c r="AB58" s="1343" t="s">
        <v>1251</v>
      </c>
      <c r="AC58" s="1546">
        <f>SUM(M58:N58)</f>
        <v>0</v>
      </c>
      <c r="AD58" s="1547">
        <f t="shared" si="11"/>
        <v>0</v>
      </c>
      <c r="AE58" s="1548"/>
      <c r="AF58" s="1548"/>
      <c r="AG58" s="1548"/>
      <c r="AH58" s="1548"/>
      <c r="AI58" s="1548"/>
      <c r="AJ58" s="1549"/>
      <c r="AK58" s="1550"/>
      <c r="AL58" s="2795">
        <f>SUM(M58:R58)</f>
        <v>0</v>
      </c>
      <c r="AM58" s="2791">
        <f t="shared" si="12"/>
        <v>0</v>
      </c>
      <c r="AN58" s="2792">
        <v>1</v>
      </c>
      <c r="AO58" s="2807" t="s">
        <v>55</v>
      </c>
      <c r="AP58" s="2808"/>
      <c r="AQ58" s="2809">
        <f>AN58/Y58</f>
        <v>1</v>
      </c>
      <c r="AR58" s="2808"/>
      <c r="AS58" s="2808"/>
      <c r="AT58" s="2808"/>
      <c r="AU58" s="2808"/>
      <c r="AV58" s="2808"/>
      <c r="AW58" s="2808"/>
      <c r="AX58" s="2808"/>
      <c r="AY58" s="2808"/>
      <c r="AZ58" s="2808"/>
      <c r="BA58" s="2808"/>
      <c r="BB58" s="2808"/>
      <c r="BC58" s="2808"/>
      <c r="BD58" s="2808"/>
      <c r="BE58" s="2808"/>
      <c r="BF58" s="2808"/>
      <c r="BG58" s="2808"/>
      <c r="BH58" s="2808"/>
      <c r="BI58" s="2808"/>
      <c r="BJ58" s="2808"/>
      <c r="BK58" s="2808"/>
      <c r="BL58" s="2808"/>
      <c r="BM58" s="2808"/>
      <c r="BN58" s="2808"/>
      <c r="BO58" s="2808"/>
      <c r="BP58" s="2808"/>
      <c r="BQ58" s="2808"/>
      <c r="BR58" s="2808"/>
      <c r="BS58" s="2808"/>
      <c r="BT58" s="2808"/>
      <c r="BU58" s="2808"/>
      <c r="BV58" s="2808"/>
      <c r="BW58" s="2808"/>
      <c r="BX58" s="2808"/>
      <c r="BY58" s="2808"/>
      <c r="BZ58" s="2990" t="s">
        <v>2044</v>
      </c>
      <c r="CA58" s="3153"/>
      <c r="CB58" s="3167"/>
    </row>
    <row r="59" spans="1:80" s="1321" customFormat="1" ht="60" customHeight="1">
      <c r="A59" s="3374"/>
      <c r="B59" s="3374"/>
      <c r="C59" s="3407"/>
      <c r="D59" s="1558" t="s">
        <v>600</v>
      </c>
      <c r="E59" s="1598" t="s">
        <v>601</v>
      </c>
      <c r="F59" s="1350">
        <v>1</v>
      </c>
      <c r="G59" s="1599" t="s">
        <v>602</v>
      </c>
      <c r="H59" s="1351" t="s">
        <v>603</v>
      </c>
      <c r="I59" s="1352">
        <v>0.08</v>
      </c>
      <c r="J59" s="1351" t="s">
        <v>604</v>
      </c>
      <c r="K59" s="1560">
        <v>42522</v>
      </c>
      <c r="L59" s="1560">
        <v>42735</v>
      </c>
      <c r="M59" s="1600"/>
      <c r="N59" s="1600"/>
      <c r="O59" s="1600"/>
      <c r="P59" s="1600"/>
      <c r="Q59" s="1600"/>
      <c r="R59" s="1600"/>
      <c r="S59" s="1600"/>
      <c r="T59" s="1600">
        <v>1</v>
      </c>
      <c r="U59" s="1601"/>
      <c r="V59" s="1601"/>
      <c r="W59" s="1601"/>
      <c r="X59" s="1601"/>
      <c r="Y59" s="1602">
        <v>1</v>
      </c>
      <c r="Z59" s="1603">
        <v>200000000</v>
      </c>
      <c r="AA59" s="1604"/>
      <c r="AB59" s="1343" t="s">
        <v>1251</v>
      </c>
      <c r="AC59" s="1573">
        <f aca="true" t="shared" si="13" ref="AC59:AC66">SUM(M59:N59)</f>
        <v>0</v>
      </c>
      <c r="AD59" s="1563">
        <f t="shared" si="11"/>
        <v>0</v>
      </c>
      <c r="AE59" s="1564" t="s">
        <v>55</v>
      </c>
      <c r="AF59" s="1564"/>
      <c r="AG59" s="1564"/>
      <c r="AH59" s="1564"/>
      <c r="AI59" s="1564" t="s">
        <v>55</v>
      </c>
      <c r="AJ59" s="1565" t="s">
        <v>55</v>
      </c>
      <c r="AK59" s="1566" t="s">
        <v>605</v>
      </c>
      <c r="AL59" s="2795">
        <f aca="true" t="shared" si="14" ref="AL59:AL66">SUM(M59:R59)</f>
        <v>0</v>
      </c>
      <c r="AM59" s="2791">
        <f t="shared" si="12"/>
        <v>0</v>
      </c>
      <c r="AN59" s="2782">
        <v>0</v>
      </c>
      <c r="AO59" s="2807" t="s">
        <v>55</v>
      </c>
      <c r="AP59" s="2803"/>
      <c r="AQ59" s="2809">
        <f aca="true" t="shared" si="15" ref="AQ59:AQ66">AN59/Y59</f>
        <v>0</v>
      </c>
      <c r="AR59" s="2803"/>
      <c r="AS59" s="2803"/>
      <c r="AT59" s="2803"/>
      <c r="AU59" s="2803"/>
      <c r="AV59" s="2803"/>
      <c r="AW59" s="2803"/>
      <c r="AX59" s="2803"/>
      <c r="AY59" s="2803"/>
      <c r="AZ59" s="2803"/>
      <c r="BA59" s="2803"/>
      <c r="BB59" s="2803"/>
      <c r="BC59" s="2803"/>
      <c r="BD59" s="2803"/>
      <c r="BE59" s="2803"/>
      <c r="BF59" s="2803"/>
      <c r="BG59" s="2803"/>
      <c r="BH59" s="2803"/>
      <c r="BI59" s="2803"/>
      <c r="BJ59" s="2803"/>
      <c r="BK59" s="2803"/>
      <c r="BL59" s="2803"/>
      <c r="BM59" s="2803"/>
      <c r="BN59" s="2803"/>
      <c r="BO59" s="2803"/>
      <c r="BP59" s="2803"/>
      <c r="BQ59" s="2803"/>
      <c r="BR59" s="2803"/>
      <c r="BS59" s="2803"/>
      <c r="BT59" s="2803"/>
      <c r="BU59" s="2803"/>
      <c r="BV59" s="2803"/>
      <c r="BW59" s="2803"/>
      <c r="BX59" s="2803"/>
      <c r="BY59" s="2803"/>
      <c r="BZ59" s="3151"/>
      <c r="CA59" s="3149" t="s">
        <v>2029</v>
      </c>
      <c r="CB59" s="3167"/>
    </row>
    <row r="60" spans="1:80" s="1321" customFormat="1" ht="72" customHeight="1" thickBot="1">
      <c r="A60" s="3374"/>
      <c r="B60" s="3374"/>
      <c r="C60" s="3407"/>
      <c r="D60" s="1558" t="s">
        <v>606</v>
      </c>
      <c r="E60" s="1598" t="s">
        <v>361</v>
      </c>
      <c r="F60" s="1350">
        <v>5</v>
      </c>
      <c r="G60" s="1599" t="s">
        <v>607</v>
      </c>
      <c r="H60" s="1351" t="s">
        <v>472</v>
      </c>
      <c r="I60" s="1352">
        <v>0.08</v>
      </c>
      <c r="J60" s="1351" t="s">
        <v>608</v>
      </c>
      <c r="K60" s="1560">
        <v>42370</v>
      </c>
      <c r="L60" s="1560">
        <v>42735</v>
      </c>
      <c r="M60" s="1568"/>
      <c r="N60" s="1568"/>
      <c r="O60" s="1568"/>
      <c r="P60" s="1568">
        <v>1</v>
      </c>
      <c r="Q60" s="1568"/>
      <c r="R60" s="1568">
        <v>1</v>
      </c>
      <c r="S60" s="1568"/>
      <c r="T60" s="1568">
        <v>1</v>
      </c>
      <c r="U60" s="1569"/>
      <c r="V60" s="1569">
        <v>1</v>
      </c>
      <c r="W60" s="1569"/>
      <c r="X60" s="1569">
        <v>1</v>
      </c>
      <c r="Y60" s="1570">
        <f>SUM(M60:X60)</f>
        <v>5</v>
      </c>
      <c r="Z60" s="1605">
        <v>0</v>
      </c>
      <c r="AA60" s="1606"/>
      <c r="AB60" s="1361"/>
      <c r="AC60" s="1573">
        <f t="shared" si="13"/>
        <v>0</v>
      </c>
      <c r="AD60" s="1563">
        <f t="shared" si="11"/>
        <v>0</v>
      </c>
      <c r="AE60" s="1564" t="s">
        <v>55</v>
      </c>
      <c r="AF60" s="1564"/>
      <c r="AG60" s="1564"/>
      <c r="AH60" s="1564"/>
      <c r="AI60" s="1564" t="s">
        <v>55</v>
      </c>
      <c r="AJ60" s="1565" t="s">
        <v>55</v>
      </c>
      <c r="AK60" s="1566" t="s">
        <v>609</v>
      </c>
      <c r="AL60" s="2795">
        <f t="shared" si="14"/>
        <v>2</v>
      </c>
      <c r="AM60" s="2791">
        <f t="shared" si="12"/>
        <v>1</v>
      </c>
      <c r="AN60" s="2782">
        <v>3</v>
      </c>
      <c r="AO60" s="2807">
        <v>1</v>
      </c>
      <c r="AP60" s="2803"/>
      <c r="AQ60" s="2809">
        <f t="shared" si="15"/>
        <v>0.6</v>
      </c>
      <c r="AR60" s="2803"/>
      <c r="AS60" s="2803"/>
      <c r="AT60" s="2803"/>
      <c r="AU60" s="2803"/>
      <c r="AV60" s="2803"/>
      <c r="AW60" s="2803"/>
      <c r="AX60" s="2803"/>
      <c r="AY60" s="2803"/>
      <c r="AZ60" s="2803"/>
      <c r="BA60" s="2803"/>
      <c r="BB60" s="2803"/>
      <c r="BC60" s="2803"/>
      <c r="BD60" s="2803"/>
      <c r="BE60" s="2803"/>
      <c r="BF60" s="2803"/>
      <c r="BG60" s="2803"/>
      <c r="BH60" s="2803"/>
      <c r="BI60" s="2803"/>
      <c r="BJ60" s="2803"/>
      <c r="BK60" s="2803"/>
      <c r="BL60" s="2803"/>
      <c r="BM60" s="2803"/>
      <c r="BN60" s="2803"/>
      <c r="BO60" s="2803"/>
      <c r="BP60" s="2803"/>
      <c r="BQ60" s="2803"/>
      <c r="BR60" s="2803"/>
      <c r="BS60" s="2803"/>
      <c r="BT60" s="2803"/>
      <c r="BU60" s="2803"/>
      <c r="BV60" s="2803"/>
      <c r="BW60" s="2803"/>
      <c r="BX60" s="2803"/>
      <c r="BY60" s="2803"/>
      <c r="BZ60" s="3149" t="s">
        <v>2045</v>
      </c>
      <c r="CA60" s="3149"/>
      <c r="CB60" s="3167"/>
    </row>
    <row r="61" spans="1:80" s="1321" customFormat="1" ht="42" customHeight="1" thickBot="1">
      <c r="A61" s="3374"/>
      <c r="B61" s="3374"/>
      <c r="C61" s="3407"/>
      <c r="D61" s="1558" t="s">
        <v>610</v>
      </c>
      <c r="E61" s="1607" t="s">
        <v>611</v>
      </c>
      <c r="F61" s="1567">
        <v>1</v>
      </c>
      <c r="G61" s="1351" t="s">
        <v>612</v>
      </c>
      <c r="H61" s="1351" t="s">
        <v>613</v>
      </c>
      <c r="I61" s="1352">
        <v>0.08</v>
      </c>
      <c r="J61" s="1351" t="s">
        <v>614</v>
      </c>
      <c r="K61" s="1560">
        <v>42370</v>
      </c>
      <c r="L61" s="1560">
        <v>42217</v>
      </c>
      <c r="M61" s="1568"/>
      <c r="N61" s="1568"/>
      <c r="O61" s="1568"/>
      <c r="P61" s="1568"/>
      <c r="Q61" s="1568"/>
      <c r="R61" s="1568"/>
      <c r="S61" s="1568"/>
      <c r="T61" s="1568"/>
      <c r="U61" s="1569">
        <v>1</v>
      </c>
      <c r="V61" s="1569"/>
      <c r="W61" s="1569"/>
      <c r="X61" s="1569"/>
      <c r="Y61" s="1570">
        <f>SUM(M61:X61)</f>
        <v>1</v>
      </c>
      <c r="Z61" s="1605">
        <v>100000000</v>
      </c>
      <c r="AA61" s="1606"/>
      <c r="AB61" s="1343" t="s">
        <v>1251</v>
      </c>
      <c r="AC61" s="1573">
        <f t="shared" si="13"/>
        <v>0</v>
      </c>
      <c r="AD61" s="1563">
        <f t="shared" si="11"/>
        <v>0</v>
      </c>
      <c r="AE61" s="1564" t="s">
        <v>55</v>
      </c>
      <c r="AF61" s="1564"/>
      <c r="AG61" s="1564"/>
      <c r="AH61" s="1564"/>
      <c r="AI61" s="1564" t="s">
        <v>55</v>
      </c>
      <c r="AJ61" s="1565" t="s">
        <v>55</v>
      </c>
      <c r="AK61" s="1566" t="s">
        <v>55</v>
      </c>
      <c r="AL61" s="2795">
        <f t="shared" si="14"/>
        <v>0</v>
      </c>
      <c r="AM61" s="2791">
        <f t="shared" si="12"/>
        <v>0</v>
      </c>
      <c r="AN61" s="2782">
        <v>0</v>
      </c>
      <c r="AO61" s="2807" t="s">
        <v>55</v>
      </c>
      <c r="AP61" s="2803"/>
      <c r="AQ61" s="2809">
        <f t="shared" si="15"/>
        <v>0</v>
      </c>
      <c r="AR61" s="2803"/>
      <c r="AS61" s="2803"/>
      <c r="AT61" s="2803"/>
      <c r="AU61" s="2803"/>
      <c r="AV61" s="2803"/>
      <c r="AW61" s="2803"/>
      <c r="AX61" s="2803"/>
      <c r="AY61" s="2803"/>
      <c r="AZ61" s="2803"/>
      <c r="BA61" s="2803"/>
      <c r="BB61" s="2803"/>
      <c r="BC61" s="2803"/>
      <c r="BD61" s="2803"/>
      <c r="BE61" s="2803"/>
      <c r="BF61" s="2803"/>
      <c r="BG61" s="2803"/>
      <c r="BH61" s="2803"/>
      <c r="BI61" s="2803"/>
      <c r="BJ61" s="2803"/>
      <c r="BK61" s="2803"/>
      <c r="BL61" s="2803"/>
      <c r="BM61" s="2803"/>
      <c r="BN61" s="2803"/>
      <c r="BO61" s="2803"/>
      <c r="BP61" s="2803"/>
      <c r="BQ61" s="2803"/>
      <c r="BR61" s="2803"/>
      <c r="BS61" s="2803"/>
      <c r="BT61" s="2803"/>
      <c r="BU61" s="2803"/>
      <c r="BV61" s="2803"/>
      <c r="BW61" s="2803"/>
      <c r="BX61" s="2803"/>
      <c r="BY61" s="2803"/>
      <c r="BZ61" s="3151"/>
      <c r="CA61" s="3149"/>
      <c r="CB61" s="3167"/>
    </row>
    <row r="62" spans="1:80" s="1321" customFormat="1" ht="94.5" customHeight="1" thickBot="1">
      <c r="A62" s="3374"/>
      <c r="B62" s="3374"/>
      <c r="C62" s="3386"/>
      <c r="D62" s="1575" t="s">
        <v>615</v>
      </c>
      <c r="E62" s="1590" t="s">
        <v>587</v>
      </c>
      <c r="F62" s="1369">
        <v>1</v>
      </c>
      <c r="G62" s="1608" t="s">
        <v>588</v>
      </c>
      <c r="H62" s="1439" t="s">
        <v>589</v>
      </c>
      <c r="I62" s="1370">
        <v>0.08</v>
      </c>
      <c r="J62" s="1439" t="s">
        <v>590</v>
      </c>
      <c r="K62" s="1461">
        <v>42430</v>
      </c>
      <c r="L62" s="1461">
        <v>42735</v>
      </c>
      <c r="M62" s="1609"/>
      <c r="N62" s="1609"/>
      <c r="O62" s="1609"/>
      <c r="P62" s="1609"/>
      <c r="Q62" s="1609"/>
      <c r="R62" s="1610"/>
      <c r="S62" s="1609"/>
      <c r="T62" s="1609"/>
      <c r="U62" s="1537"/>
      <c r="V62" s="1537"/>
      <c r="W62" s="1537"/>
      <c r="X62" s="1537">
        <v>1</v>
      </c>
      <c r="Y62" s="1538">
        <f>SUM(M62:X62)</f>
        <v>1</v>
      </c>
      <c r="Z62" s="1611">
        <v>550000000</v>
      </c>
      <c r="AA62" s="1612"/>
      <c r="AB62" s="1343" t="s">
        <v>1251</v>
      </c>
      <c r="AC62" s="1573">
        <f t="shared" si="13"/>
        <v>0</v>
      </c>
      <c r="AD62" s="1563">
        <f t="shared" si="11"/>
        <v>0</v>
      </c>
      <c r="AE62" s="1564"/>
      <c r="AF62" s="1564"/>
      <c r="AG62" s="1564"/>
      <c r="AH62" s="1564"/>
      <c r="AI62" s="1564"/>
      <c r="AJ62" s="1565"/>
      <c r="AK62" s="1566"/>
      <c r="AL62" s="2795">
        <f t="shared" si="14"/>
        <v>0</v>
      </c>
      <c r="AM62" s="2791">
        <f t="shared" si="12"/>
        <v>0</v>
      </c>
      <c r="AN62" s="2782">
        <v>0</v>
      </c>
      <c r="AO62" s="2807" t="s">
        <v>55</v>
      </c>
      <c r="AP62" s="2803"/>
      <c r="AQ62" s="2809">
        <f t="shared" si="15"/>
        <v>0</v>
      </c>
      <c r="AR62" s="2803"/>
      <c r="AS62" s="2803"/>
      <c r="AT62" s="2803"/>
      <c r="AU62" s="2803"/>
      <c r="AV62" s="2803"/>
      <c r="AW62" s="2803"/>
      <c r="AX62" s="2803"/>
      <c r="AY62" s="2803"/>
      <c r="AZ62" s="2803"/>
      <c r="BA62" s="2803"/>
      <c r="BB62" s="2803"/>
      <c r="BC62" s="2803"/>
      <c r="BD62" s="2803"/>
      <c r="BE62" s="2803"/>
      <c r="BF62" s="2803"/>
      <c r="BG62" s="2803"/>
      <c r="BH62" s="2803"/>
      <c r="BI62" s="2803"/>
      <c r="BJ62" s="2803"/>
      <c r="BK62" s="2803"/>
      <c r="BL62" s="2803"/>
      <c r="BM62" s="2803"/>
      <c r="BN62" s="2803"/>
      <c r="BO62" s="2803"/>
      <c r="BP62" s="2803"/>
      <c r="BQ62" s="2803"/>
      <c r="BR62" s="2803"/>
      <c r="BS62" s="2803"/>
      <c r="BT62" s="2803"/>
      <c r="BU62" s="2803"/>
      <c r="BV62" s="2803"/>
      <c r="BW62" s="2803"/>
      <c r="BX62" s="2803"/>
      <c r="BY62" s="2803"/>
      <c r="BZ62" s="3151"/>
      <c r="CA62" s="3149" t="s">
        <v>2029</v>
      </c>
      <c r="CB62" s="3167"/>
    </row>
    <row r="63" spans="1:80" s="1321" customFormat="1" ht="64.5" customHeight="1" hidden="1">
      <c r="A63" s="3374"/>
      <c r="B63" s="3374"/>
      <c r="C63" s="1613" t="s">
        <v>616</v>
      </c>
      <c r="D63" s="1614"/>
      <c r="E63" s="1615"/>
      <c r="F63" s="1616"/>
      <c r="G63" s="1616"/>
      <c r="H63" s="1617"/>
      <c r="I63" s="1618">
        <v>0.07</v>
      </c>
      <c r="J63" s="1617"/>
      <c r="K63" s="1619"/>
      <c r="L63" s="1619"/>
      <c r="M63" s="1620"/>
      <c r="N63" s="1620"/>
      <c r="O63" s="1620"/>
      <c r="P63" s="1620"/>
      <c r="Q63" s="1620"/>
      <c r="R63" s="1620"/>
      <c r="S63" s="1620"/>
      <c r="T63" s="1620"/>
      <c r="U63" s="1621"/>
      <c r="V63" s="1621"/>
      <c r="W63" s="1621"/>
      <c r="X63" s="1621"/>
      <c r="Y63" s="1622">
        <f>SUM(M63:X63)</f>
        <v>0</v>
      </c>
      <c r="Z63" s="1623"/>
      <c r="AA63" s="1624"/>
      <c r="AB63" s="1625"/>
      <c r="AC63" s="1626">
        <f t="shared" si="13"/>
        <v>0</v>
      </c>
      <c r="AD63" s="1627">
        <f t="shared" si="11"/>
        <v>0</v>
      </c>
      <c r="AE63" s="1628"/>
      <c r="AF63" s="1628"/>
      <c r="AG63" s="1628"/>
      <c r="AH63" s="1628"/>
      <c r="AI63" s="1628"/>
      <c r="AJ63" s="1629"/>
      <c r="AK63" s="1630"/>
      <c r="AL63" s="2795">
        <f t="shared" si="14"/>
        <v>0</v>
      </c>
      <c r="AM63" s="2791">
        <f t="shared" si="12"/>
        <v>0</v>
      </c>
      <c r="AN63" s="2782">
        <v>0</v>
      </c>
      <c r="AO63" s="2807" t="e">
        <f>AN63/AL63</f>
        <v>#DIV/0!</v>
      </c>
      <c r="AP63" s="2803"/>
      <c r="AQ63" s="2809" t="e">
        <f t="shared" si="15"/>
        <v>#DIV/0!</v>
      </c>
      <c r="AR63" s="2803"/>
      <c r="AS63" s="2803"/>
      <c r="AT63" s="2803"/>
      <c r="AU63" s="2803"/>
      <c r="AV63" s="2803"/>
      <c r="AW63" s="2803"/>
      <c r="AX63" s="2803"/>
      <c r="AY63" s="2803"/>
      <c r="AZ63" s="2803"/>
      <c r="BA63" s="2803"/>
      <c r="BB63" s="2803"/>
      <c r="BC63" s="2803"/>
      <c r="BD63" s="2803"/>
      <c r="BE63" s="2803"/>
      <c r="BF63" s="2803"/>
      <c r="BG63" s="2803"/>
      <c r="BH63" s="2803"/>
      <c r="BI63" s="2803"/>
      <c r="BJ63" s="2803"/>
      <c r="BK63" s="2803"/>
      <c r="BL63" s="2803"/>
      <c r="BM63" s="2803"/>
      <c r="BN63" s="2803"/>
      <c r="BO63" s="2803"/>
      <c r="BP63" s="2803"/>
      <c r="BQ63" s="2803"/>
      <c r="BR63" s="2803"/>
      <c r="BS63" s="2803"/>
      <c r="BT63" s="2803"/>
      <c r="BU63" s="2803"/>
      <c r="BV63" s="2803"/>
      <c r="BW63" s="2803"/>
      <c r="BX63" s="2803"/>
      <c r="BY63" s="2803"/>
      <c r="BZ63" s="3151"/>
      <c r="CA63" s="3151"/>
      <c r="CB63" s="3167"/>
    </row>
    <row r="64" spans="1:80" s="1321" customFormat="1" ht="107.25" customHeight="1" thickBot="1">
      <c r="A64" s="3374"/>
      <c r="B64" s="3374"/>
      <c r="C64" s="1576" t="s">
        <v>617</v>
      </c>
      <c r="D64" s="1631" t="s">
        <v>618</v>
      </c>
      <c r="E64" s="1632" t="s">
        <v>587</v>
      </c>
      <c r="F64" s="1633">
        <v>1</v>
      </c>
      <c r="G64" s="1633" t="s">
        <v>588</v>
      </c>
      <c r="H64" s="1306" t="s">
        <v>619</v>
      </c>
      <c r="I64" s="1307">
        <v>0.07</v>
      </c>
      <c r="J64" s="1306" t="s">
        <v>590</v>
      </c>
      <c r="K64" s="1384">
        <v>42430</v>
      </c>
      <c r="L64" s="1384">
        <v>42735</v>
      </c>
      <c r="M64" s="1634"/>
      <c r="N64" s="1634"/>
      <c r="O64" s="1634"/>
      <c r="P64" s="1634"/>
      <c r="Q64" s="1634"/>
      <c r="R64" s="1634"/>
      <c r="S64" s="1634"/>
      <c r="T64" s="1634"/>
      <c r="U64" s="1635"/>
      <c r="V64" s="1635"/>
      <c r="W64" s="1635"/>
      <c r="X64" s="1635">
        <v>1</v>
      </c>
      <c r="Y64" s="1584">
        <f>SUM(M64:X64)</f>
        <v>1</v>
      </c>
      <c r="Z64" s="1414">
        <v>80000000</v>
      </c>
      <c r="AA64" s="1636"/>
      <c r="AB64" s="1343" t="s">
        <v>1251</v>
      </c>
      <c r="AC64" s="1637">
        <f t="shared" si="13"/>
        <v>0</v>
      </c>
      <c r="AD64" s="1638">
        <f t="shared" si="11"/>
        <v>0</v>
      </c>
      <c r="AE64" s="1639" t="s">
        <v>55</v>
      </c>
      <c r="AF64" s="1639"/>
      <c r="AG64" s="1639"/>
      <c r="AH64" s="1639"/>
      <c r="AI64" s="1639" t="s">
        <v>55</v>
      </c>
      <c r="AJ64" s="1640" t="s">
        <v>55</v>
      </c>
      <c r="AK64" s="1641" t="s">
        <v>620</v>
      </c>
      <c r="AL64" s="2795">
        <f t="shared" si="14"/>
        <v>0</v>
      </c>
      <c r="AM64" s="2791">
        <f t="shared" si="12"/>
        <v>0</v>
      </c>
      <c r="AN64" s="2782">
        <v>0</v>
      </c>
      <c r="AO64" s="2807" t="s">
        <v>55</v>
      </c>
      <c r="AP64" s="2803"/>
      <c r="AQ64" s="2809">
        <f t="shared" si="15"/>
        <v>0</v>
      </c>
      <c r="AR64" s="2803"/>
      <c r="AS64" s="2803"/>
      <c r="AT64" s="2803"/>
      <c r="AU64" s="2803"/>
      <c r="AV64" s="2803"/>
      <c r="AW64" s="2803"/>
      <c r="AX64" s="2803"/>
      <c r="AY64" s="2803"/>
      <c r="AZ64" s="2803"/>
      <c r="BA64" s="2803"/>
      <c r="BB64" s="2803"/>
      <c r="BC64" s="2803"/>
      <c r="BD64" s="2803"/>
      <c r="BE64" s="2803"/>
      <c r="BF64" s="2803"/>
      <c r="BG64" s="2803"/>
      <c r="BH64" s="2803"/>
      <c r="BI64" s="2803"/>
      <c r="BJ64" s="2803"/>
      <c r="BK64" s="2803"/>
      <c r="BL64" s="2803"/>
      <c r="BM64" s="2803"/>
      <c r="BN64" s="2803"/>
      <c r="BO64" s="2803"/>
      <c r="BP64" s="2803"/>
      <c r="BQ64" s="2803"/>
      <c r="BR64" s="2803"/>
      <c r="BS64" s="2803"/>
      <c r="BT64" s="2803"/>
      <c r="BU64" s="2803"/>
      <c r="BV64" s="2803"/>
      <c r="BW64" s="2803"/>
      <c r="BX64" s="2803"/>
      <c r="BY64" s="2803"/>
      <c r="BZ64" s="3151"/>
      <c r="CA64" s="3149"/>
      <c r="CB64" s="3167"/>
    </row>
    <row r="65" spans="1:80" s="1321" customFormat="1" ht="77.25" hidden="1" thickBot="1">
      <c r="A65" s="3374"/>
      <c r="B65" s="3374"/>
      <c r="C65" s="1613" t="s">
        <v>621</v>
      </c>
      <c r="D65" s="1631"/>
      <c r="E65" s="1642"/>
      <c r="F65" s="1643"/>
      <c r="G65" s="1644"/>
      <c r="H65" s="1645"/>
      <c r="I65" s="1646">
        <v>0.07</v>
      </c>
      <c r="J65" s="1645"/>
      <c r="K65" s="1647"/>
      <c r="L65" s="1648"/>
      <c r="M65" s="1649"/>
      <c r="N65" s="1649"/>
      <c r="O65" s="1649"/>
      <c r="P65" s="1649"/>
      <c r="Q65" s="1649"/>
      <c r="R65" s="1650"/>
      <c r="S65" s="1649"/>
      <c r="T65" s="1649"/>
      <c r="U65" s="1651"/>
      <c r="V65" s="1652"/>
      <c r="W65" s="1652"/>
      <c r="X65" s="1653"/>
      <c r="Y65" s="1584">
        <f>SUM(M65:X65)</f>
        <v>0</v>
      </c>
      <c r="Z65" s="1654"/>
      <c r="AA65" s="1414"/>
      <c r="AB65" s="1655"/>
      <c r="AC65" s="1546">
        <f t="shared" si="13"/>
        <v>0</v>
      </c>
      <c r="AD65" s="1547">
        <f t="shared" si="11"/>
        <v>0</v>
      </c>
      <c r="AE65" s="1548"/>
      <c r="AF65" s="1548"/>
      <c r="AG65" s="1548"/>
      <c r="AH65" s="1548"/>
      <c r="AI65" s="1548"/>
      <c r="AJ65" s="1549"/>
      <c r="AK65" s="1550"/>
      <c r="AL65" s="2795">
        <f t="shared" si="14"/>
        <v>0</v>
      </c>
      <c r="AM65" s="2791">
        <f t="shared" si="12"/>
        <v>0</v>
      </c>
      <c r="AN65" s="2782">
        <v>0</v>
      </c>
      <c r="AO65" s="2807" t="e">
        <f>AN65/AL65</f>
        <v>#DIV/0!</v>
      </c>
      <c r="AP65" s="2803"/>
      <c r="AQ65" s="2809" t="e">
        <f t="shared" si="15"/>
        <v>#DIV/0!</v>
      </c>
      <c r="AR65" s="2803"/>
      <c r="AS65" s="2803"/>
      <c r="AT65" s="2803"/>
      <c r="AU65" s="2803"/>
      <c r="AV65" s="2803"/>
      <c r="AW65" s="2803"/>
      <c r="AX65" s="2803"/>
      <c r="AY65" s="2803"/>
      <c r="AZ65" s="2803"/>
      <c r="BA65" s="2803"/>
      <c r="BB65" s="2803"/>
      <c r="BC65" s="2803"/>
      <c r="BD65" s="2803"/>
      <c r="BE65" s="2803"/>
      <c r="BF65" s="2803"/>
      <c r="BG65" s="2803"/>
      <c r="BH65" s="2803"/>
      <c r="BI65" s="2803"/>
      <c r="BJ65" s="2803"/>
      <c r="BK65" s="2803"/>
      <c r="BL65" s="2803"/>
      <c r="BM65" s="2803"/>
      <c r="BN65" s="2803"/>
      <c r="BO65" s="2803"/>
      <c r="BP65" s="2803"/>
      <c r="BQ65" s="2803"/>
      <c r="BR65" s="2803"/>
      <c r="BS65" s="2803"/>
      <c r="BT65" s="2803"/>
      <c r="BU65" s="2803"/>
      <c r="BV65" s="2803"/>
      <c r="BW65" s="2803"/>
      <c r="BX65" s="2803"/>
      <c r="BY65" s="2803"/>
      <c r="BZ65" s="3151"/>
      <c r="CA65" s="3149"/>
      <c r="CB65" s="3167"/>
    </row>
    <row r="66" spans="1:80" s="1321" customFormat="1" ht="109.5" customHeight="1" thickBot="1">
      <c r="A66" s="3374"/>
      <c r="B66" s="3374"/>
      <c r="C66" s="1656" t="s">
        <v>622</v>
      </c>
      <c r="D66" s="1657" t="s">
        <v>623</v>
      </c>
      <c r="E66" s="1642" t="s">
        <v>624</v>
      </c>
      <c r="F66" s="1643">
        <v>1</v>
      </c>
      <c r="G66" s="1658" t="s">
        <v>625</v>
      </c>
      <c r="H66" s="1645" t="s">
        <v>559</v>
      </c>
      <c r="I66" s="1646">
        <v>0.08</v>
      </c>
      <c r="J66" s="1645" t="s">
        <v>626</v>
      </c>
      <c r="K66" s="1659">
        <v>42370</v>
      </c>
      <c r="L66" s="1324">
        <v>42735</v>
      </c>
      <c r="M66" s="1649"/>
      <c r="N66" s="1649"/>
      <c r="O66" s="1649"/>
      <c r="P66" s="1649"/>
      <c r="Q66" s="1660"/>
      <c r="R66" s="1660"/>
      <c r="S66" s="1660"/>
      <c r="T66" s="1660"/>
      <c r="U66" s="1661"/>
      <c r="V66" s="1661"/>
      <c r="W66" s="1651"/>
      <c r="X66" s="1653">
        <v>1</v>
      </c>
      <c r="Y66" s="1662">
        <f>SUM(M66:X66)</f>
        <v>1</v>
      </c>
      <c r="Z66" s="1654">
        <v>150000000</v>
      </c>
      <c r="AA66" s="1663"/>
      <c r="AB66" s="1343" t="s">
        <v>1251</v>
      </c>
      <c r="AC66" s="1540">
        <f t="shared" si="13"/>
        <v>0</v>
      </c>
      <c r="AD66" s="1541">
        <f t="shared" si="11"/>
        <v>0</v>
      </c>
      <c r="AE66" s="1542" t="s">
        <v>55</v>
      </c>
      <c r="AF66" s="1542"/>
      <c r="AG66" s="1542"/>
      <c r="AH66" s="1542"/>
      <c r="AI66" s="1542" t="s">
        <v>55</v>
      </c>
      <c r="AJ66" s="1543" t="s">
        <v>55</v>
      </c>
      <c r="AK66" s="1544" t="s">
        <v>55</v>
      </c>
      <c r="AL66" s="2795">
        <f t="shared" si="14"/>
        <v>0</v>
      </c>
      <c r="AM66" s="2791">
        <f t="shared" si="12"/>
        <v>0</v>
      </c>
      <c r="AN66" s="2782">
        <v>0</v>
      </c>
      <c r="AO66" s="2807" t="s">
        <v>55</v>
      </c>
      <c r="AP66" s="2806"/>
      <c r="AQ66" s="2809">
        <f t="shared" si="15"/>
        <v>0</v>
      </c>
      <c r="AR66" s="2806"/>
      <c r="AS66" s="2806"/>
      <c r="AT66" s="2806"/>
      <c r="AU66" s="2806"/>
      <c r="AV66" s="2806"/>
      <c r="AW66" s="2806"/>
      <c r="AX66" s="2806"/>
      <c r="AY66" s="2806"/>
      <c r="AZ66" s="2806"/>
      <c r="BA66" s="2806"/>
      <c r="BB66" s="2806"/>
      <c r="BC66" s="2806"/>
      <c r="BD66" s="2806"/>
      <c r="BE66" s="2806"/>
      <c r="BF66" s="2806"/>
      <c r="BG66" s="2806"/>
      <c r="BH66" s="2806"/>
      <c r="BI66" s="2806"/>
      <c r="BJ66" s="2806"/>
      <c r="BK66" s="2806"/>
      <c r="BL66" s="2806"/>
      <c r="BM66" s="2806"/>
      <c r="BN66" s="2806"/>
      <c r="BO66" s="2806"/>
      <c r="BP66" s="2806"/>
      <c r="BQ66" s="2806"/>
      <c r="BR66" s="2806"/>
      <c r="BS66" s="2806"/>
      <c r="BT66" s="2806"/>
      <c r="BU66" s="2806"/>
      <c r="BV66" s="2806"/>
      <c r="BW66" s="2806"/>
      <c r="BX66" s="2806"/>
      <c r="BY66" s="2806"/>
      <c r="BZ66" s="3152"/>
      <c r="CA66" s="3149" t="s">
        <v>2029</v>
      </c>
      <c r="CB66" s="3167"/>
    </row>
    <row r="67" spans="1:80" s="1381" customFormat="1" ht="24" customHeight="1" thickBot="1">
      <c r="A67" s="3408" t="s">
        <v>38</v>
      </c>
      <c r="B67" s="3409"/>
      <c r="C67" s="3409"/>
      <c r="D67" s="3410"/>
      <c r="E67" s="1664"/>
      <c r="F67" s="1665"/>
      <c r="G67" s="1665"/>
      <c r="H67" s="1665"/>
      <c r="I67" s="1666">
        <f>SUM(I58:I66)</f>
        <v>0.6900000000000001</v>
      </c>
      <c r="J67" s="1665"/>
      <c r="K67" s="1665"/>
      <c r="L67" s="1665"/>
      <c r="M67" s="1665"/>
      <c r="N67" s="1665"/>
      <c r="O67" s="1665"/>
      <c r="P67" s="1665"/>
      <c r="Q67" s="1665"/>
      <c r="R67" s="1665"/>
      <c r="S67" s="1665"/>
      <c r="T67" s="1665"/>
      <c r="U67" s="1665"/>
      <c r="V67" s="1665"/>
      <c r="W67" s="1665"/>
      <c r="X67" s="1667"/>
      <c r="Y67" s="1667"/>
      <c r="Z67" s="1668">
        <f>SUM(Z58:Z66)</f>
        <v>1580000000</v>
      </c>
      <c r="AA67" s="1668"/>
      <c r="AB67" s="1669"/>
      <c r="AC67" s="1670"/>
      <c r="AD67" s="1671"/>
      <c r="AE67" s="1671"/>
      <c r="AF67" s="1671"/>
      <c r="AG67" s="1671"/>
      <c r="AH67" s="1671"/>
      <c r="AI67" s="1671"/>
      <c r="AJ67" s="1672"/>
      <c r="AK67" s="1672"/>
      <c r="AL67" s="2367"/>
      <c r="AM67" s="2367">
        <v>1</v>
      </c>
      <c r="AN67" s="2367"/>
      <c r="AO67" s="2367">
        <v>1</v>
      </c>
      <c r="AP67" s="2367"/>
      <c r="AQ67" s="2367">
        <v>0.23</v>
      </c>
      <c r="AR67" s="2367"/>
      <c r="AS67" s="2367"/>
      <c r="AT67" s="2367"/>
      <c r="AU67" s="2367"/>
      <c r="AV67" s="2367"/>
      <c r="AW67" s="2367"/>
      <c r="AX67" s="2367"/>
      <c r="AY67" s="2367"/>
      <c r="AZ67" s="2367"/>
      <c r="BA67" s="2367"/>
      <c r="BB67" s="2367"/>
      <c r="BC67" s="2367"/>
      <c r="BD67" s="2367"/>
      <c r="BE67" s="2367"/>
      <c r="BF67" s="2367"/>
      <c r="BG67" s="2367"/>
      <c r="BH67" s="2367"/>
      <c r="BI67" s="2367"/>
      <c r="BJ67" s="2367"/>
      <c r="BK67" s="2367"/>
      <c r="BL67" s="2367"/>
      <c r="BM67" s="2367"/>
      <c r="BN67" s="2367"/>
      <c r="BO67" s="2367"/>
      <c r="BP67" s="2367"/>
      <c r="BQ67" s="2367"/>
      <c r="BR67" s="2367"/>
      <c r="BS67" s="2367"/>
      <c r="BT67" s="2367"/>
      <c r="BU67" s="2367"/>
      <c r="BV67" s="2367"/>
      <c r="BW67" s="2367"/>
      <c r="BX67" s="2367"/>
      <c r="BY67" s="2367"/>
      <c r="BZ67" s="2367"/>
      <c r="CA67" s="2367"/>
      <c r="CB67" s="3168"/>
    </row>
    <row r="68" spans="1:80" s="1381" customFormat="1" ht="24" customHeight="1" thickBot="1">
      <c r="A68" s="3362" t="s">
        <v>39</v>
      </c>
      <c r="B68" s="3363"/>
      <c r="C68" s="3363"/>
      <c r="D68" s="3364"/>
      <c r="E68" s="1673"/>
      <c r="F68" s="1673"/>
      <c r="G68" s="1673"/>
      <c r="H68" s="1674"/>
      <c r="I68" s="1675"/>
      <c r="J68" s="1674"/>
      <c r="K68" s="1674"/>
      <c r="L68" s="1674"/>
      <c r="M68" s="1674"/>
      <c r="N68" s="1674"/>
      <c r="O68" s="1674"/>
      <c r="P68" s="1674"/>
      <c r="Q68" s="1674"/>
      <c r="R68" s="1674"/>
      <c r="S68" s="1674"/>
      <c r="T68" s="1674"/>
      <c r="U68" s="1674"/>
      <c r="V68" s="1674"/>
      <c r="W68" s="1674"/>
      <c r="X68" s="1676"/>
      <c r="Y68" s="1676"/>
      <c r="Z68" s="1677">
        <f>SUM(Z67,Z57,Z53,Z47)</f>
        <v>3183866612</v>
      </c>
      <c r="AA68" s="1677"/>
      <c r="AB68" s="1678"/>
      <c r="AC68" s="1679"/>
      <c r="AD68" s="1680"/>
      <c r="AE68" s="1680"/>
      <c r="AF68" s="1680"/>
      <c r="AG68" s="1680"/>
      <c r="AH68" s="1680"/>
      <c r="AI68" s="1681"/>
      <c r="AJ68" s="1681"/>
      <c r="AK68" s="1681"/>
      <c r="AL68" s="3164"/>
      <c r="AM68" s="3164">
        <v>1</v>
      </c>
      <c r="AN68" s="3164"/>
      <c r="AO68" s="3164">
        <f>AVERAGE(AO67,AO57,AO53,AO47)</f>
        <v>1</v>
      </c>
      <c r="AP68" s="3164"/>
      <c r="AQ68" s="3164">
        <f>AVERAGE(AQ67,AQ57,AQ53,AQ47)</f>
        <v>0.32357142857142857</v>
      </c>
      <c r="AR68" s="3164"/>
      <c r="AS68" s="3164"/>
      <c r="AT68" s="3164"/>
      <c r="AU68" s="3164"/>
      <c r="AV68" s="3164"/>
      <c r="AW68" s="3164"/>
      <c r="AX68" s="3164"/>
      <c r="AY68" s="3164"/>
      <c r="AZ68" s="3164"/>
      <c r="BA68" s="3164"/>
      <c r="BB68" s="3164"/>
      <c r="BC68" s="3164"/>
      <c r="BD68" s="3164"/>
      <c r="BE68" s="3164"/>
      <c r="BF68" s="3164"/>
      <c r="BG68" s="3164"/>
      <c r="BH68" s="3164"/>
      <c r="BI68" s="3164"/>
      <c r="BJ68" s="3164"/>
      <c r="BK68" s="3164"/>
      <c r="BL68" s="3164"/>
      <c r="BM68" s="3164"/>
      <c r="BN68" s="3164"/>
      <c r="BO68" s="3164"/>
      <c r="BP68" s="3164"/>
      <c r="BQ68" s="3164"/>
      <c r="BR68" s="3164"/>
      <c r="BS68" s="3164"/>
      <c r="BT68" s="3164"/>
      <c r="BU68" s="3164"/>
      <c r="BV68" s="3164"/>
      <c r="BW68" s="3164"/>
      <c r="BX68" s="3164"/>
      <c r="BY68" s="3164"/>
      <c r="BZ68" s="3164"/>
      <c r="CA68" s="3164"/>
      <c r="CB68" s="3165"/>
    </row>
    <row r="69" spans="1:80" s="1274" customFormat="1" ht="27.75" thickBot="1">
      <c r="A69" s="3400"/>
      <c r="B69" s="3400"/>
      <c r="C69" s="3400"/>
      <c r="D69" s="3400"/>
      <c r="E69" s="3400"/>
      <c r="F69" s="3400"/>
      <c r="G69" s="3400"/>
      <c r="H69" s="3400"/>
      <c r="I69" s="3400"/>
      <c r="J69" s="3400"/>
      <c r="K69" s="3400"/>
      <c r="L69" s="3400"/>
      <c r="M69" s="3400"/>
      <c r="N69" s="3400"/>
      <c r="O69" s="3400"/>
      <c r="P69" s="3400"/>
      <c r="Q69" s="3400"/>
      <c r="R69" s="3400"/>
      <c r="S69" s="3400"/>
      <c r="T69" s="3400"/>
      <c r="U69" s="3400"/>
      <c r="V69" s="3400"/>
      <c r="W69" s="3400"/>
      <c r="X69" s="3400"/>
      <c r="Y69" s="3400"/>
      <c r="Z69" s="3400"/>
      <c r="AA69" s="3400"/>
      <c r="AB69" s="3400"/>
      <c r="AL69" s="1039"/>
      <c r="AM69" s="1039"/>
      <c r="AN69" s="1039"/>
      <c r="AO69" s="1039"/>
      <c r="AP69" s="1039"/>
      <c r="AQ69" s="1039"/>
      <c r="AR69" s="1039"/>
      <c r="AS69" s="1039"/>
      <c r="AT69" s="1039"/>
      <c r="AU69" s="1039"/>
      <c r="AV69" s="1039"/>
      <c r="AW69" s="1039"/>
      <c r="AX69" s="1039"/>
      <c r="AY69" s="1039"/>
      <c r="AZ69" s="1039"/>
      <c r="BA69" s="1039"/>
      <c r="BB69" s="1039"/>
      <c r="BC69" s="1039"/>
      <c r="BD69" s="1039"/>
      <c r="BE69" s="1039"/>
      <c r="BF69" s="1039"/>
      <c r="BG69" s="1039"/>
      <c r="BH69" s="1039"/>
      <c r="BI69" s="1039"/>
      <c r="BJ69" s="1039"/>
      <c r="BK69" s="1039"/>
      <c r="BL69" s="1039"/>
      <c r="BM69" s="1039"/>
      <c r="BN69" s="1039"/>
      <c r="BO69" s="1039"/>
      <c r="BP69" s="1039"/>
      <c r="BQ69" s="1039"/>
      <c r="BR69" s="1039"/>
      <c r="BS69" s="1039"/>
      <c r="BT69" s="1039"/>
      <c r="BU69" s="1039"/>
      <c r="BV69" s="1039"/>
      <c r="BW69" s="1039"/>
      <c r="BX69" s="1039"/>
      <c r="BY69" s="1039"/>
      <c r="BZ69" s="1039"/>
      <c r="CA69" s="1039"/>
      <c r="CB69" s="3166"/>
    </row>
    <row r="70" spans="1:79" s="1268" customFormat="1" ht="24" customHeight="1" thickBot="1">
      <c r="A70" s="3394" t="s">
        <v>9</v>
      </c>
      <c r="B70" s="3395"/>
      <c r="C70" s="3395"/>
      <c r="D70" s="3396"/>
      <c r="E70" s="3365" t="s">
        <v>297</v>
      </c>
      <c r="F70" s="3366"/>
      <c r="G70" s="3366"/>
      <c r="H70" s="3366"/>
      <c r="I70" s="3366"/>
      <c r="J70" s="3366"/>
      <c r="K70" s="3366"/>
      <c r="L70" s="3366"/>
      <c r="M70" s="3366"/>
      <c r="N70" s="3366"/>
      <c r="O70" s="3366"/>
      <c r="P70" s="3366"/>
      <c r="Q70" s="3366"/>
      <c r="R70" s="3366"/>
      <c r="S70" s="3366"/>
      <c r="T70" s="3366"/>
      <c r="U70" s="3366"/>
      <c r="V70" s="3366"/>
      <c r="W70" s="3366"/>
      <c r="X70" s="3366"/>
      <c r="Y70" s="3366"/>
      <c r="Z70" s="3366"/>
      <c r="AA70" s="3366"/>
      <c r="AB70" s="3397"/>
      <c r="AC70" s="3398" t="s">
        <v>297</v>
      </c>
      <c r="AD70" s="3399"/>
      <c r="AE70" s="3399"/>
      <c r="AF70" s="3399"/>
      <c r="AG70" s="3399"/>
      <c r="AH70" s="3399"/>
      <c r="AI70" s="3399"/>
      <c r="AJ70" s="3399"/>
      <c r="AK70" s="3399"/>
      <c r="AL70" s="3399"/>
      <c r="AM70" s="3399"/>
      <c r="AN70" s="3399"/>
      <c r="AO70" s="3399"/>
      <c r="AP70" s="3399"/>
      <c r="AQ70" s="3399"/>
      <c r="AR70" s="3399"/>
      <c r="AS70" s="3399"/>
      <c r="AT70" s="3399"/>
      <c r="AU70" s="3399"/>
      <c r="AV70" s="3399"/>
      <c r="AW70" s="3399"/>
      <c r="AX70" s="3399"/>
      <c r="AY70" s="3399"/>
      <c r="AZ70" s="3399"/>
      <c r="BA70" s="3399"/>
      <c r="BB70" s="3399"/>
      <c r="BC70" s="3399"/>
      <c r="BD70" s="3399"/>
      <c r="BE70" s="3399"/>
      <c r="BF70" s="3399"/>
      <c r="BG70" s="3399"/>
      <c r="BH70" s="3399"/>
      <c r="BI70" s="3399"/>
      <c r="BJ70" s="3399"/>
      <c r="BK70" s="3399"/>
      <c r="BL70" s="3399"/>
      <c r="BM70" s="3399"/>
      <c r="BN70" s="3399"/>
      <c r="BO70" s="3399"/>
      <c r="BP70" s="3399"/>
      <c r="BQ70" s="3399"/>
      <c r="BR70" s="3399"/>
      <c r="BS70" s="3399"/>
      <c r="BT70" s="3399"/>
      <c r="BU70" s="3399"/>
      <c r="BV70" s="3399"/>
      <c r="BW70" s="3399"/>
      <c r="BX70" s="3399"/>
      <c r="BY70" s="3399"/>
      <c r="BZ70" s="3399"/>
      <c r="CA70" s="3399"/>
    </row>
    <row r="71" spans="1:79" s="1274" customFormat="1" ht="17.25" thickBot="1">
      <c r="A71" s="3400"/>
      <c r="B71" s="3400"/>
      <c r="C71" s="3400"/>
      <c r="D71" s="3400"/>
      <c r="E71" s="3400"/>
      <c r="F71" s="3400"/>
      <c r="G71" s="3400"/>
      <c r="H71" s="3400"/>
      <c r="I71" s="3400"/>
      <c r="J71" s="3400"/>
      <c r="K71" s="3400"/>
      <c r="L71" s="3400"/>
      <c r="M71" s="3400"/>
      <c r="N71" s="3400"/>
      <c r="O71" s="3400"/>
      <c r="P71" s="3400"/>
      <c r="Q71" s="3400"/>
      <c r="R71" s="3400"/>
      <c r="S71" s="3400"/>
      <c r="T71" s="3400"/>
      <c r="U71" s="3400"/>
      <c r="V71" s="3400"/>
      <c r="W71" s="3400"/>
      <c r="X71" s="3400"/>
      <c r="Y71" s="3400"/>
      <c r="Z71" s="3400"/>
      <c r="AA71" s="3400"/>
      <c r="AB71" s="3400"/>
      <c r="AL71"/>
      <c r="AM71"/>
      <c r="AN71"/>
      <c r="AO71"/>
      <c r="AP71"/>
      <c r="AQ71"/>
      <c r="AR71"/>
      <c r="AS71"/>
      <c r="AT71" s="1682"/>
      <c r="AU71" s="1682"/>
      <c r="AV71" s="1682"/>
      <c r="AW71" s="1682"/>
      <c r="AX71" s="1682"/>
      <c r="AY71" s="1682"/>
      <c r="AZ71" s="1682"/>
      <c r="BA71" s="1682"/>
      <c r="BB71" s="1683"/>
      <c r="BC71" s="1683"/>
      <c r="BD71" s="1683"/>
      <c r="BE71" s="1683"/>
      <c r="BF71" s="1683"/>
      <c r="BG71" s="1683"/>
      <c r="BH71" s="1683"/>
      <c r="BI71" s="1683"/>
      <c r="BJ71" s="1684"/>
      <c r="BK71" s="1684"/>
      <c r="BL71" s="1684"/>
      <c r="BM71" s="1684"/>
      <c r="BN71" s="1684"/>
      <c r="BO71" s="1684"/>
      <c r="BP71" s="1684"/>
      <c r="BQ71" s="1684"/>
      <c r="BR71" s="1685"/>
      <c r="BS71" s="1685"/>
      <c r="BT71" s="1685"/>
      <c r="BU71" s="1685"/>
      <c r="BV71" s="1685"/>
      <c r="BW71" s="1685"/>
      <c r="BX71" s="1685"/>
      <c r="BY71" s="1685"/>
      <c r="BZ71" s="1039"/>
      <c r="CA71" s="1039"/>
    </row>
    <row r="72" spans="1:79" s="1301" customFormat="1" ht="39" customHeight="1" thickBot="1">
      <c r="A72" s="1686" t="s">
        <v>11</v>
      </c>
      <c r="B72" s="1687" t="s">
        <v>12</v>
      </c>
      <c r="C72" s="1686" t="s">
        <v>13</v>
      </c>
      <c r="D72" s="1688" t="s">
        <v>14</v>
      </c>
      <c r="E72" s="1688" t="s">
        <v>15</v>
      </c>
      <c r="F72" s="1688" t="s">
        <v>16</v>
      </c>
      <c r="G72" s="1688" t="s">
        <v>17</v>
      </c>
      <c r="H72" s="1688" t="s">
        <v>18</v>
      </c>
      <c r="I72" s="1689" t="s">
        <v>19</v>
      </c>
      <c r="J72" s="1688" t="s">
        <v>20</v>
      </c>
      <c r="K72" s="1688" t="s">
        <v>21</v>
      </c>
      <c r="L72" s="1688" t="s">
        <v>22</v>
      </c>
      <c r="M72" s="1690" t="s">
        <v>23</v>
      </c>
      <c r="N72" s="1690" t="s">
        <v>24</v>
      </c>
      <c r="O72" s="1690" t="s">
        <v>25</v>
      </c>
      <c r="P72" s="1690" t="s">
        <v>26</v>
      </c>
      <c r="Q72" s="1690" t="s">
        <v>27</v>
      </c>
      <c r="R72" s="1690" t="s">
        <v>28</v>
      </c>
      <c r="S72" s="1690" t="s">
        <v>29</v>
      </c>
      <c r="T72" s="1690" t="s">
        <v>30</v>
      </c>
      <c r="U72" s="1690" t="s">
        <v>31</v>
      </c>
      <c r="V72" s="1690" t="s">
        <v>32</v>
      </c>
      <c r="W72" s="1690" t="s">
        <v>33</v>
      </c>
      <c r="X72" s="1691" t="s">
        <v>34</v>
      </c>
      <c r="Y72" s="1692" t="s">
        <v>35</v>
      </c>
      <c r="Z72" s="1693" t="s">
        <v>298</v>
      </c>
      <c r="AA72" s="1693"/>
      <c r="AB72" s="1688" t="s">
        <v>36</v>
      </c>
      <c r="AC72" s="1694" t="s">
        <v>183</v>
      </c>
      <c r="AD72" s="1694" t="s">
        <v>299</v>
      </c>
      <c r="AE72" s="1694" t="s">
        <v>184</v>
      </c>
      <c r="AF72" s="1694" t="s">
        <v>185</v>
      </c>
      <c r="AG72" s="1694" t="s">
        <v>178</v>
      </c>
      <c r="AH72" s="1694" t="s">
        <v>186</v>
      </c>
      <c r="AI72" s="1694" t="s">
        <v>179</v>
      </c>
      <c r="AJ72" s="1695" t="s">
        <v>180</v>
      </c>
      <c r="AK72" s="1696" t="s">
        <v>181</v>
      </c>
      <c r="AL72" s="2778" t="s">
        <v>1523</v>
      </c>
      <c r="AM72" s="2778" t="s">
        <v>299</v>
      </c>
      <c r="AN72" s="2778" t="s">
        <v>1490</v>
      </c>
      <c r="AO72" s="2778" t="s">
        <v>1491</v>
      </c>
      <c r="AP72" s="2778" t="s">
        <v>178</v>
      </c>
      <c r="AQ72" s="2778" t="s">
        <v>1492</v>
      </c>
      <c r="AR72" s="2778" t="s">
        <v>179</v>
      </c>
      <c r="AS72" s="2778" t="s">
        <v>180</v>
      </c>
      <c r="AT72" s="2778" t="s">
        <v>1488</v>
      </c>
      <c r="AU72" s="2778" t="s">
        <v>1489</v>
      </c>
      <c r="AV72" s="2778" t="s">
        <v>1490</v>
      </c>
      <c r="AW72" s="2778" t="s">
        <v>1491</v>
      </c>
      <c r="AX72" s="2778" t="s">
        <v>178</v>
      </c>
      <c r="AY72" s="2778" t="s">
        <v>1492</v>
      </c>
      <c r="AZ72" s="2778" t="s">
        <v>179</v>
      </c>
      <c r="BA72" s="2778" t="s">
        <v>180</v>
      </c>
      <c r="BB72" s="2778" t="s">
        <v>1493</v>
      </c>
      <c r="BC72" s="2778" t="s">
        <v>1494</v>
      </c>
      <c r="BD72" s="2778" t="s">
        <v>1495</v>
      </c>
      <c r="BE72" s="2778" t="s">
        <v>1496</v>
      </c>
      <c r="BF72" s="2778" t="s">
        <v>178</v>
      </c>
      <c r="BG72" s="2778" t="s">
        <v>1497</v>
      </c>
      <c r="BH72" s="2778" t="s">
        <v>179</v>
      </c>
      <c r="BI72" s="2778" t="s">
        <v>180</v>
      </c>
      <c r="BJ72" s="2778" t="s">
        <v>1498</v>
      </c>
      <c r="BK72" s="2778" t="s">
        <v>1499</v>
      </c>
      <c r="BL72" s="2778" t="s">
        <v>1500</v>
      </c>
      <c r="BM72" s="2778" t="s">
        <v>1501</v>
      </c>
      <c r="BN72" s="2778" t="s">
        <v>178</v>
      </c>
      <c r="BO72" s="2778" t="s">
        <v>1502</v>
      </c>
      <c r="BP72" s="2778" t="s">
        <v>179</v>
      </c>
      <c r="BQ72" s="2778" t="s">
        <v>180</v>
      </c>
      <c r="BR72" s="2778" t="s">
        <v>1503</v>
      </c>
      <c r="BS72" s="2778" t="s">
        <v>1504</v>
      </c>
      <c r="BT72" s="2778" t="s">
        <v>1505</v>
      </c>
      <c r="BU72" s="2778" t="s">
        <v>1506</v>
      </c>
      <c r="BV72" s="2778" t="s">
        <v>178</v>
      </c>
      <c r="BW72" s="2778" t="s">
        <v>1507</v>
      </c>
      <c r="BX72" s="2778" t="s">
        <v>179</v>
      </c>
      <c r="BY72" s="2778" t="s">
        <v>180</v>
      </c>
      <c r="BZ72" s="2779" t="s">
        <v>181</v>
      </c>
      <c r="CA72" s="2780" t="s">
        <v>182</v>
      </c>
    </row>
    <row r="73" spans="1:79" s="1321" customFormat="1" ht="81.75" customHeight="1">
      <c r="A73" s="3373">
        <v>1</v>
      </c>
      <c r="B73" s="3401" t="s">
        <v>305</v>
      </c>
      <c r="C73" s="3377" t="s">
        <v>306</v>
      </c>
      <c r="D73" s="1416" t="s">
        <v>627</v>
      </c>
      <c r="E73" s="1697" t="s">
        <v>37</v>
      </c>
      <c r="F73" s="1335" t="s">
        <v>66</v>
      </c>
      <c r="G73" s="1698" t="s">
        <v>56</v>
      </c>
      <c r="H73" s="1699" t="s">
        <v>573</v>
      </c>
      <c r="I73" s="1700">
        <v>0.14</v>
      </c>
      <c r="J73" s="1701" t="s">
        <v>57</v>
      </c>
      <c r="K73" s="1702">
        <v>42370</v>
      </c>
      <c r="L73" s="1524">
        <v>42735</v>
      </c>
      <c r="M73" s="3388">
        <v>1</v>
      </c>
      <c r="N73" s="3388"/>
      <c r="O73" s="3388">
        <v>1</v>
      </c>
      <c r="P73" s="3388"/>
      <c r="Q73" s="3388">
        <v>1</v>
      </c>
      <c r="R73" s="3388"/>
      <c r="S73" s="3388">
        <v>1</v>
      </c>
      <c r="T73" s="3388"/>
      <c r="U73" s="3388">
        <v>1</v>
      </c>
      <c r="V73" s="3388"/>
      <c r="W73" s="3388">
        <v>1</v>
      </c>
      <c r="X73" s="3388"/>
      <c r="Y73" s="1335" t="s">
        <v>66</v>
      </c>
      <c r="Z73" s="1421">
        <v>0</v>
      </c>
      <c r="AA73" s="1422"/>
      <c r="AB73" s="1343"/>
      <c r="AC73" s="1546">
        <f>SUM(M73:N73)</f>
        <v>1</v>
      </c>
      <c r="AD73" s="1547">
        <f aca="true" t="shared" si="16" ref="AD73:AD82">IF(AC73=0,0%,100%)</f>
        <v>1</v>
      </c>
      <c r="AE73" s="1548" t="s">
        <v>55</v>
      </c>
      <c r="AF73" s="1548"/>
      <c r="AG73" s="1548"/>
      <c r="AH73" s="1548"/>
      <c r="AI73" s="1548"/>
      <c r="AJ73" s="1549"/>
      <c r="AK73" s="1550" t="s">
        <v>628</v>
      </c>
      <c r="AL73" s="2780" t="s">
        <v>55</v>
      </c>
      <c r="AM73" s="2781">
        <f aca="true" t="shared" si="17" ref="AM73:AM82">IF(AL73=0,0%,100%)</f>
        <v>1</v>
      </c>
      <c r="AN73" s="2783">
        <v>1</v>
      </c>
      <c r="AO73" s="2801">
        <v>1</v>
      </c>
      <c r="AP73" s="2802"/>
      <c r="AQ73" s="2810">
        <f>3/6</f>
        <v>0.5</v>
      </c>
      <c r="AR73" s="2802"/>
      <c r="AS73" s="2802"/>
      <c r="AT73" s="2802"/>
      <c r="AU73" s="2802"/>
      <c r="AV73" s="2802"/>
      <c r="AW73" s="2802"/>
      <c r="AX73" s="2802"/>
      <c r="AY73" s="2802"/>
      <c r="AZ73" s="2802"/>
      <c r="BA73" s="2802"/>
      <c r="BB73" s="2802"/>
      <c r="BC73" s="2802"/>
      <c r="BD73" s="2802"/>
      <c r="BE73" s="2802"/>
      <c r="BF73" s="2802"/>
      <c r="BG73" s="2802"/>
      <c r="BH73" s="2802"/>
      <c r="BI73" s="2802"/>
      <c r="BJ73" s="2802"/>
      <c r="BK73" s="2802"/>
      <c r="BL73" s="2802"/>
      <c r="BM73" s="2802"/>
      <c r="BN73" s="2802"/>
      <c r="BO73" s="2802"/>
      <c r="BP73" s="2802"/>
      <c r="BQ73" s="2802"/>
      <c r="BR73" s="2802"/>
      <c r="BS73" s="2802"/>
      <c r="BT73" s="2802"/>
      <c r="BU73" s="2802"/>
      <c r="BV73" s="2802"/>
      <c r="BW73" s="2802"/>
      <c r="BX73" s="2802"/>
      <c r="BY73" s="2802"/>
      <c r="BZ73" s="3157"/>
      <c r="CA73" s="3158"/>
    </row>
    <row r="74" spans="1:79" s="1321" customFormat="1" ht="50.25" customHeight="1" thickBot="1">
      <c r="A74" s="3374"/>
      <c r="B74" s="3402"/>
      <c r="C74" s="3378"/>
      <c r="D74" s="1436" t="s">
        <v>307</v>
      </c>
      <c r="E74" s="1703" t="s">
        <v>58</v>
      </c>
      <c r="F74" s="1535">
        <v>4</v>
      </c>
      <c r="G74" s="1703" t="s">
        <v>59</v>
      </c>
      <c r="H74" s="1704" t="s">
        <v>573</v>
      </c>
      <c r="I74" s="1705">
        <v>0.14</v>
      </c>
      <c r="J74" s="1706" t="s">
        <v>60</v>
      </c>
      <c r="K74" s="1707">
        <v>42370</v>
      </c>
      <c r="L74" s="1461">
        <v>42735</v>
      </c>
      <c r="M74" s="3388">
        <v>1</v>
      </c>
      <c r="N74" s="3388"/>
      <c r="O74" s="3388">
        <v>1</v>
      </c>
      <c r="P74" s="3388"/>
      <c r="Q74" s="3388">
        <v>1</v>
      </c>
      <c r="R74" s="3388"/>
      <c r="S74" s="3388">
        <v>1</v>
      </c>
      <c r="T74" s="3388"/>
      <c r="U74" s="3388">
        <v>1</v>
      </c>
      <c r="V74" s="3388"/>
      <c r="W74" s="3388">
        <v>1</v>
      </c>
      <c r="X74" s="3388"/>
      <c r="Y74" s="1370">
        <v>1</v>
      </c>
      <c r="Z74" s="1375">
        <v>0</v>
      </c>
      <c r="AA74" s="1376"/>
      <c r="AB74" s="1440"/>
      <c r="AC74" s="1626">
        <f aca="true" t="shared" si="18" ref="AC74:AC79">SUM(M74:N74)</f>
        <v>1</v>
      </c>
      <c r="AD74" s="1627">
        <f t="shared" si="16"/>
        <v>1</v>
      </c>
      <c r="AE74" s="1628" t="s">
        <v>55</v>
      </c>
      <c r="AF74" s="1628"/>
      <c r="AG74" s="1628"/>
      <c r="AH74" s="1628"/>
      <c r="AI74" s="1628"/>
      <c r="AJ74" s="1629"/>
      <c r="AK74" s="1630" t="s">
        <v>55</v>
      </c>
      <c r="AL74" s="3161">
        <v>1</v>
      </c>
      <c r="AM74" s="2781">
        <f t="shared" si="17"/>
        <v>1</v>
      </c>
      <c r="AN74" s="2783">
        <v>1</v>
      </c>
      <c r="AO74" s="2801">
        <v>1</v>
      </c>
      <c r="AP74" s="2802"/>
      <c r="AQ74" s="2810">
        <f>3/6</f>
        <v>0.5</v>
      </c>
      <c r="AR74" s="2802"/>
      <c r="AS74" s="2802"/>
      <c r="AT74" s="2802"/>
      <c r="AU74" s="2802"/>
      <c r="AV74" s="2802"/>
      <c r="AW74" s="2802"/>
      <c r="AX74" s="2802"/>
      <c r="AY74" s="2802"/>
      <c r="AZ74" s="2802"/>
      <c r="BA74" s="2802"/>
      <c r="BB74" s="2802"/>
      <c r="BC74" s="2802"/>
      <c r="BD74" s="2802"/>
      <c r="BE74" s="2802"/>
      <c r="BF74" s="2802"/>
      <c r="BG74" s="2802"/>
      <c r="BH74" s="2802"/>
      <c r="BI74" s="2802"/>
      <c r="BJ74" s="2802"/>
      <c r="BK74" s="2802"/>
      <c r="BL74" s="2802"/>
      <c r="BM74" s="2802"/>
      <c r="BN74" s="2802"/>
      <c r="BO74" s="2802"/>
      <c r="BP74" s="2802"/>
      <c r="BQ74" s="2802"/>
      <c r="BR74" s="2802"/>
      <c r="BS74" s="2802"/>
      <c r="BT74" s="2802"/>
      <c r="BU74" s="2802"/>
      <c r="BV74" s="2802"/>
      <c r="BW74" s="2802"/>
      <c r="BX74" s="2802"/>
      <c r="BY74" s="2802"/>
      <c r="BZ74" s="3157" t="s">
        <v>2046</v>
      </c>
      <c r="CA74" s="3158"/>
    </row>
    <row r="75" spans="1:81" s="1321" customFormat="1" ht="36.75" customHeight="1" thickBot="1">
      <c r="A75" s="3374"/>
      <c r="B75" s="3402"/>
      <c r="C75" s="3404" t="s">
        <v>308</v>
      </c>
      <c r="D75" s="1416" t="s">
        <v>309</v>
      </c>
      <c r="E75" s="1708" t="s">
        <v>361</v>
      </c>
      <c r="F75" s="1709">
        <v>12</v>
      </c>
      <c r="G75" s="1708" t="s">
        <v>310</v>
      </c>
      <c r="H75" s="1699" t="s">
        <v>573</v>
      </c>
      <c r="I75" s="1700">
        <v>0.16</v>
      </c>
      <c r="J75" s="1701" t="s">
        <v>311</v>
      </c>
      <c r="K75" s="1702">
        <v>42370</v>
      </c>
      <c r="L75" s="1524">
        <v>42735</v>
      </c>
      <c r="M75" s="1337"/>
      <c r="N75" s="1337">
        <v>1</v>
      </c>
      <c r="O75" s="1337"/>
      <c r="P75" s="1337">
        <v>1</v>
      </c>
      <c r="Q75" s="1337">
        <v>1</v>
      </c>
      <c r="R75" s="1337">
        <v>1</v>
      </c>
      <c r="S75" s="1337">
        <v>1</v>
      </c>
      <c r="T75" s="1337">
        <v>1</v>
      </c>
      <c r="U75" s="1337">
        <v>1</v>
      </c>
      <c r="V75" s="1337">
        <v>1</v>
      </c>
      <c r="W75" s="1337">
        <v>1</v>
      </c>
      <c r="X75" s="1337">
        <v>1</v>
      </c>
      <c r="Y75" s="1710">
        <f>SUM(M75:X75)</f>
        <v>10</v>
      </c>
      <c r="Z75" s="1421">
        <v>0</v>
      </c>
      <c r="AA75" s="1422"/>
      <c r="AB75" s="1343"/>
      <c r="AC75" s="1529">
        <f t="shared" si="18"/>
        <v>1</v>
      </c>
      <c r="AD75" s="1530">
        <f t="shared" si="16"/>
        <v>1</v>
      </c>
      <c r="AE75" s="1531">
        <v>2</v>
      </c>
      <c r="AF75" s="1531"/>
      <c r="AG75" s="1531"/>
      <c r="AH75" s="1531"/>
      <c r="AI75" s="1531"/>
      <c r="AJ75" s="1532"/>
      <c r="AK75" s="1533" t="s">
        <v>629</v>
      </c>
      <c r="AL75" s="2780">
        <f>SUM(M75:R75)</f>
        <v>4</v>
      </c>
      <c r="AM75" s="2781">
        <f t="shared" si="17"/>
        <v>1</v>
      </c>
      <c r="AN75" s="2782">
        <v>6</v>
      </c>
      <c r="AO75" s="2801">
        <v>1</v>
      </c>
      <c r="AP75" s="2802"/>
      <c r="AQ75" s="2810">
        <f>AN75/Y75</f>
        <v>0.6</v>
      </c>
      <c r="AR75" s="2802"/>
      <c r="AS75" s="2802"/>
      <c r="AT75" s="2802"/>
      <c r="AU75" s="2802"/>
      <c r="AV75" s="2802"/>
      <c r="AW75" s="2802"/>
      <c r="AX75" s="2802"/>
      <c r="AY75" s="2802"/>
      <c r="AZ75" s="2802"/>
      <c r="BA75" s="2802"/>
      <c r="BB75" s="2802"/>
      <c r="BC75" s="2802"/>
      <c r="BD75" s="2802"/>
      <c r="BE75" s="2802"/>
      <c r="BF75" s="2802"/>
      <c r="BG75" s="2802"/>
      <c r="BH75" s="2802"/>
      <c r="BI75" s="2802"/>
      <c r="BJ75" s="2802"/>
      <c r="BK75" s="2802"/>
      <c r="BL75" s="2802"/>
      <c r="BM75" s="2802"/>
      <c r="BN75" s="2802"/>
      <c r="BO75" s="2802"/>
      <c r="BP75" s="2802"/>
      <c r="BQ75" s="2802"/>
      <c r="BR75" s="2802"/>
      <c r="BS75" s="2802"/>
      <c r="BT75" s="2802"/>
      <c r="BU75" s="2802"/>
      <c r="BV75" s="2802"/>
      <c r="BW75" s="2802"/>
      <c r="BX75" s="2802"/>
      <c r="BY75" s="2802"/>
      <c r="BZ75" s="3157" t="s">
        <v>2047</v>
      </c>
      <c r="CA75" s="3158"/>
      <c r="CB75" s="1039"/>
      <c r="CC75" s="1039"/>
    </row>
    <row r="76" spans="1:81" s="1321" customFormat="1" ht="72" customHeight="1">
      <c r="A76" s="3374"/>
      <c r="B76" s="3402"/>
      <c r="C76" s="3405"/>
      <c r="D76" s="1711" t="s">
        <v>630</v>
      </c>
      <c r="E76" s="1712" t="s">
        <v>361</v>
      </c>
      <c r="F76" s="1713">
        <v>12</v>
      </c>
      <c r="G76" s="1714" t="s">
        <v>310</v>
      </c>
      <c r="H76" s="1715" t="s">
        <v>573</v>
      </c>
      <c r="I76" s="1716">
        <v>0.14</v>
      </c>
      <c r="J76" s="1717" t="s">
        <v>311</v>
      </c>
      <c r="K76" s="1718">
        <v>42370</v>
      </c>
      <c r="L76" s="1560">
        <v>42735</v>
      </c>
      <c r="M76" s="1355"/>
      <c r="N76" s="1355">
        <v>1</v>
      </c>
      <c r="O76" s="1355"/>
      <c r="P76" s="1355">
        <v>1</v>
      </c>
      <c r="Q76" s="1355">
        <v>1</v>
      </c>
      <c r="R76" s="1355">
        <v>1</v>
      </c>
      <c r="S76" s="1355">
        <v>1</v>
      </c>
      <c r="T76" s="1355">
        <v>1</v>
      </c>
      <c r="U76" s="1355">
        <v>1</v>
      </c>
      <c r="V76" s="1355">
        <v>1</v>
      </c>
      <c r="W76" s="1355">
        <v>1</v>
      </c>
      <c r="X76" s="1355">
        <v>1</v>
      </c>
      <c r="Y76" s="1710">
        <f>SUM(M76:X76)</f>
        <v>10</v>
      </c>
      <c r="Z76" s="1571">
        <v>0</v>
      </c>
      <c r="AA76" s="1572"/>
      <c r="AB76" s="1361"/>
      <c r="AC76" s="1573">
        <f t="shared" si="18"/>
        <v>1</v>
      </c>
      <c r="AD76" s="1563">
        <f t="shared" si="16"/>
        <v>1</v>
      </c>
      <c r="AE76" s="1564">
        <v>2</v>
      </c>
      <c r="AF76" s="1564"/>
      <c r="AG76" s="1564"/>
      <c r="AH76" s="1564"/>
      <c r="AI76" s="1564"/>
      <c r="AJ76" s="1565"/>
      <c r="AK76" s="1566" t="s">
        <v>629</v>
      </c>
      <c r="AL76" s="2780">
        <f>SUM(M76:R76)</f>
        <v>4</v>
      </c>
      <c r="AM76" s="2781">
        <f t="shared" si="17"/>
        <v>1</v>
      </c>
      <c r="AN76" s="2782">
        <v>6</v>
      </c>
      <c r="AO76" s="2801">
        <v>1</v>
      </c>
      <c r="AP76" s="2802"/>
      <c r="AQ76" s="2810">
        <f>AN76/Y76</f>
        <v>0.6</v>
      </c>
      <c r="AR76" s="2802"/>
      <c r="AS76" s="2802"/>
      <c r="AT76" s="2802"/>
      <c r="AU76" s="2802"/>
      <c r="AV76" s="2802"/>
      <c r="AW76" s="2802"/>
      <c r="AX76" s="2802"/>
      <c r="AY76" s="2802"/>
      <c r="AZ76" s="2802"/>
      <c r="BA76" s="2802"/>
      <c r="BB76" s="2802"/>
      <c r="BC76" s="2802"/>
      <c r="BD76" s="2802"/>
      <c r="BE76" s="2802"/>
      <c r="BF76" s="2802"/>
      <c r="BG76" s="2802"/>
      <c r="BH76" s="2802"/>
      <c r="BI76" s="2802"/>
      <c r="BJ76" s="2802"/>
      <c r="BK76" s="2802"/>
      <c r="BL76" s="2802"/>
      <c r="BM76" s="2802"/>
      <c r="BN76" s="2802"/>
      <c r="BO76" s="2802"/>
      <c r="BP76" s="2802"/>
      <c r="BQ76" s="2802"/>
      <c r="BR76" s="2802"/>
      <c r="BS76" s="2802"/>
      <c r="BT76" s="2802"/>
      <c r="BU76" s="2802"/>
      <c r="BV76" s="2802"/>
      <c r="BW76" s="2802"/>
      <c r="BX76" s="2802"/>
      <c r="BY76" s="2802"/>
      <c r="BZ76" s="3157" t="s">
        <v>2048</v>
      </c>
      <c r="CA76" s="3158"/>
      <c r="CB76" s="1039"/>
      <c r="CC76" s="1039"/>
    </row>
    <row r="77" spans="1:81" s="1321" customFormat="1" ht="38.25">
      <c r="A77" s="3374"/>
      <c r="B77" s="3402"/>
      <c r="C77" s="3405"/>
      <c r="D77" s="1711" t="s">
        <v>631</v>
      </c>
      <c r="E77" s="1720" t="s">
        <v>61</v>
      </c>
      <c r="F77" s="1721" t="s">
        <v>62</v>
      </c>
      <c r="G77" s="1353" t="s">
        <v>63</v>
      </c>
      <c r="H77" s="1715" t="s">
        <v>573</v>
      </c>
      <c r="I77" s="1716">
        <v>0.14</v>
      </c>
      <c r="J77" s="1722" t="s">
        <v>64</v>
      </c>
      <c r="K77" s="1718">
        <v>42370</v>
      </c>
      <c r="L77" s="1560">
        <v>42735</v>
      </c>
      <c r="M77" s="3388">
        <v>1</v>
      </c>
      <c r="N77" s="3388"/>
      <c r="O77" s="3388">
        <v>1</v>
      </c>
      <c r="P77" s="3388"/>
      <c r="Q77" s="3388">
        <v>1</v>
      </c>
      <c r="R77" s="3388"/>
      <c r="S77" s="3388">
        <v>1</v>
      </c>
      <c r="T77" s="3388"/>
      <c r="U77" s="3388">
        <v>1</v>
      </c>
      <c r="V77" s="3388"/>
      <c r="W77" s="3388">
        <v>1</v>
      </c>
      <c r="X77" s="3388"/>
      <c r="Y77" s="1719" t="s">
        <v>62</v>
      </c>
      <c r="Z77" s="1571">
        <v>0</v>
      </c>
      <c r="AA77" s="1572"/>
      <c r="AB77" s="1361"/>
      <c r="AC77" s="1573">
        <f t="shared" si="18"/>
        <v>1</v>
      </c>
      <c r="AD77" s="1563">
        <f t="shared" si="16"/>
        <v>1</v>
      </c>
      <c r="AE77" s="1564" t="s">
        <v>55</v>
      </c>
      <c r="AF77" s="1564"/>
      <c r="AG77" s="1564"/>
      <c r="AH77" s="1564"/>
      <c r="AI77" s="1564"/>
      <c r="AJ77" s="1565"/>
      <c r="AK77" s="1566" t="s">
        <v>632</v>
      </c>
      <c r="AL77" s="2780">
        <f>SUM(M77:R77)</f>
        <v>3</v>
      </c>
      <c r="AM77" s="2781">
        <f t="shared" si="17"/>
        <v>1</v>
      </c>
      <c r="AN77" s="2783">
        <v>0</v>
      </c>
      <c r="AO77" s="2801">
        <v>1</v>
      </c>
      <c r="AP77" s="2802"/>
      <c r="AQ77" s="2810">
        <f>3/6</f>
        <v>0.5</v>
      </c>
      <c r="AR77" s="2802"/>
      <c r="AS77" s="2802"/>
      <c r="AT77" s="2802"/>
      <c r="AU77" s="2802"/>
      <c r="AV77" s="2802"/>
      <c r="AW77" s="2802"/>
      <c r="AX77" s="2802"/>
      <c r="AY77" s="2802"/>
      <c r="AZ77" s="2802"/>
      <c r="BA77" s="2802"/>
      <c r="BB77" s="2802"/>
      <c r="BC77" s="2802"/>
      <c r="BD77" s="2802"/>
      <c r="BE77" s="2802"/>
      <c r="BF77" s="2802"/>
      <c r="BG77" s="2802"/>
      <c r="BH77" s="2802"/>
      <c r="BI77" s="2802"/>
      <c r="BJ77" s="2802"/>
      <c r="BK77" s="2802"/>
      <c r="BL77" s="2802"/>
      <c r="BM77" s="2802"/>
      <c r="BN77" s="2802"/>
      <c r="BO77" s="2802"/>
      <c r="BP77" s="2802"/>
      <c r="BQ77" s="2802"/>
      <c r="BR77" s="2802"/>
      <c r="BS77" s="2802"/>
      <c r="BT77" s="2802"/>
      <c r="BU77" s="2802"/>
      <c r="BV77" s="2802"/>
      <c r="BW77" s="2802"/>
      <c r="BX77" s="2802"/>
      <c r="BY77" s="2802"/>
      <c r="BZ77" s="3157"/>
      <c r="CA77" s="3158"/>
      <c r="CB77" s="1039"/>
      <c r="CC77" s="1039"/>
    </row>
    <row r="78" spans="1:81" s="1321" customFormat="1" ht="25.5">
      <c r="A78" s="3374"/>
      <c r="B78" s="3402"/>
      <c r="C78" s="3405"/>
      <c r="D78" s="1711" t="s">
        <v>366</v>
      </c>
      <c r="E78" s="1720" t="s">
        <v>65</v>
      </c>
      <c r="F78" s="1720" t="s">
        <v>66</v>
      </c>
      <c r="G78" s="1714" t="s">
        <v>67</v>
      </c>
      <c r="H78" s="1715" t="s">
        <v>573</v>
      </c>
      <c r="I78" s="1716">
        <v>0.15</v>
      </c>
      <c r="J78" s="1717" t="s">
        <v>65</v>
      </c>
      <c r="K78" s="1718">
        <v>42370</v>
      </c>
      <c r="L78" s="1560">
        <v>42735</v>
      </c>
      <c r="M78" s="3388">
        <v>1</v>
      </c>
      <c r="N78" s="3388"/>
      <c r="O78" s="3388">
        <v>1</v>
      </c>
      <c r="P78" s="3388"/>
      <c r="Q78" s="3388">
        <v>1</v>
      </c>
      <c r="R78" s="3388"/>
      <c r="S78" s="3388">
        <v>1</v>
      </c>
      <c r="T78" s="3388"/>
      <c r="U78" s="3388">
        <v>1</v>
      </c>
      <c r="V78" s="3388"/>
      <c r="W78" s="3388">
        <v>1</v>
      </c>
      <c r="X78" s="3388"/>
      <c r="Y78" s="1719" t="s">
        <v>66</v>
      </c>
      <c r="Z78" s="1571">
        <v>0</v>
      </c>
      <c r="AA78" s="1572"/>
      <c r="AB78" s="1361"/>
      <c r="AC78" s="1573">
        <f t="shared" si="18"/>
        <v>1</v>
      </c>
      <c r="AD78" s="1563">
        <f t="shared" si="16"/>
        <v>1</v>
      </c>
      <c r="AE78" s="1564" t="s">
        <v>55</v>
      </c>
      <c r="AF78" s="1564"/>
      <c r="AG78" s="1564"/>
      <c r="AH78" s="1564"/>
      <c r="AI78" s="1564"/>
      <c r="AJ78" s="1565"/>
      <c r="AK78" s="1566" t="s">
        <v>632</v>
      </c>
      <c r="AL78" s="2780">
        <f>SUM(M78:R78)</f>
        <v>3</v>
      </c>
      <c r="AM78" s="2781">
        <f t="shared" si="17"/>
        <v>1</v>
      </c>
      <c r="AN78" s="2783">
        <v>1</v>
      </c>
      <c r="AO78" s="2801">
        <v>1</v>
      </c>
      <c r="AP78" s="2802"/>
      <c r="AQ78" s="2810">
        <f>3/6</f>
        <v>0.5</v>
      </c>
      <c r="AR78" s="2802"/>
      <c r="AS78" s="2802"/>
      <c r="AT78" s="2802"/>
      <c r="AU78" s="2802"/>
      <c r="AV78" s="2802"/>
      <c r="AW78" s="2802"/>
      <c r="AX78" s="2802"/>
      <c r="AY78" s="2802"/>
      <c r="AZ78" s="2802"/>
      <c r="BA78" s="2802"/>
      <c r="BB78" s="2802"/>
      <c r="BC78" s="2802"/>
      <c r="BD78" s="2802"/>
      <c r="BE78" s="2802"/>
      <c r="BF78" s="2802"/>
      <c r="BG78" s="2802"/>
      <c r="BH78" s="2802"/>
      <c r="BI78" s="2802"/>
      <c r="BJ78" s="2802"/>
      <c r="BK78" s="2802"/>
      <c r="BL78" s="2802"/>
      <c r="BM78" s="2802"/>
      <c r="BN78" s="2802"/>
      <c r="BO78" s="2802"/>
      <c r="BP78" s="2802"/>
      <c r="BQ78" s="2802"/>
      <c r="BR78" s="2802"/>
      <c r="BS78" s="2802"/>
      <c r="BT78" s="2802"/>
      <c r="BU78" s="2802"/>
      <c r="BV78" s="2802"/>
      <c r="BW78" s="2802"/>
      <c r="BX78" s="2802"/>
      <c r="BY78" s="2802"/>
      <c r="BZ78" s="3157"/>
      <c r="CA78" s="3158"/>
      <c r="CB78" s="1039"/>
      <c r="CC78" s="1039"/>
    </row>
    <row r="79" spans="1:81" s="1321" customFormat="1" ht="46.5" customHeight="1" thickBot="1">
      <c r="A79" s="3374"/>
      <c r="B79" s="3403"/>
      <c r="C79" s="3406"/>
      <c r="D79" s="1436" t="s">
        <v>633</v>
      </c>
      <c r="E79" s="1703" t="s">
        <v>58</v>
      </c>
      <c r="F79" s="1535">
        <v>3</v>
      </c>
      <c r="G79" s="1703" t="s">
        <v>59</v>
      </c>
      <c r="H79" s="1704" t="s">
        <v>573</v>
      </c>
      <c r="I79" s="1705">
        <v>0.13</v>
      </c>
      <c r="J79" s="1706" t="s">
        <v>60</v>
      </c>
      <c r="K79" s="1707">
        <v>42370</v>
      </c>
      <c r="L79" s="1461">
        <v>42735</v>
      </c>
      <c r="M79" s="3470">
        <v>1</v>
      </c>
      <c r="N79" s="3470"/>
      <c r="O79" s="3470">
        <v>1</v>
      </c>
      <c r="P79" s="3470"/>
      <c r="Q79" s="3470">
        <v>1</v>
      </c>
      <c r="R79" s="3470"/>
      <c r="S79" s="3470">
        <v>1</v>
      </c>
      <c r="T79" s="3470"/>
      <c r="U79" s="3470">
        <v>1</v>
      </c>
      <c r="V79" s="3470"/>
      <c r="W79" s="3470">
        <v>1</v>
      </c>
      <c r="X79" s="3470"/>
      <c r="Y79" s="1370">
        <v>1</v>
      </c>
      <c r="Z79" s="1375">
        <v>0</v>
      </c>
      <c r="AA79" s="1376"/>
      <c r="AB79" s="1440"/>
      <c r="AC79" s="1540">
        <f t="shared" si="18"/>
        <v>1</v>
      </c>
      <c r="AD79" s="1541">
        <f t="shared" si="16"/>
        <v>1</v>
      </c>
      <c r="AE79" s="1542" t="s">
        <v>55</v>
      </c>
      <c r="AF79" s="1542"/>
      <c r="AG79" s="1542"/>
      <c r="AH79" s="1542"/>
      <c r="AI79" s="1542"/>
      <c r="AJ79" s="1629"/>
      <c r="AK79" s="1630" t="s">
        <v>632</v>
      </c>
      <c r="AL79" s="2811">
        <v>1</v>
      </c>
      <c r="AM79" s="2781">
        <f t="shared" si="17"/>
        <v>1</v>
      </c>
      <c r="AN79" s="2783">
        <v>1</v>
      </c>
      <c r="AO79" s="2801">
        <f>AN79/AL79</f>
        <v>1</v>
      </c>
      <c r="AP79" s="2805"/>
      <c r="AQ79" s="2810">
        <f>3/6</f>
        <v>0.5</v>
      </c>
      <c r="AR79" s="2805"/>
      <c r="AS79" s="2805"/>
      <c r="AT79" s="2805"/>
      <c r="AU79" s="2805"/>
      <c r="AV79" s="2805"/>
      <c r="AW79" s="2805"/>
      <c r="AX79" s="2805"/>
      <c r="AY79" s="2805"/>
      <c r="AZ79" s="2805"/>
      <c r="BA79" s="2805"/>
      <c r="BB79" s="2805"/>
      <c r="BC79" s="2805"/>
      <c r="BD79" s="2805"/>
      <c r="BE79" s="2805"/>
      <c r="BF79" s="2805"/>
      <c r="BG79" s="2805"/>
      <c r="BH79" s="2805"/>
      <c r="BI79" s="2805"/>
      <c r="BJ79" s="2805"/>
      <c r="BK79" s="2805"/>
      <c r="BL79" s="2805"/>
      <c r="BM79" s="2805"/>
      <c r="BN79" s="2805"/>
      <c r="BO79" s="2805"/>
      <c r="BP79" s="2805"/>
      <c r="BQ79" s="2805"/>
      <c r="BR79" s="2805"/>
      <c r="BS79" s="2805"/>
      <c r="BT79" s="2805"/>
      <c r="BU79" s="2805"/>
      <c r="BV79" s="2805"/>
      <c r="BW79" s="2805"/>
      <c r="BX79" s="2805"/>
      <c r="BY79" s="2805"/>
      <c r="BZ79" s="3159"/>
      <c r="CA79" s="3160"/>
      <c r="CB79" s="1039"/>
      <c r="CC79" s="1039"/>
    </row>
    <row r="80" spans="1:81" s="1381" customFormat="1" ht="24" customHeight="1" thickBot="1">
      <c r="A80" s="3389" t="s">
        <v>38</v>
      </c>
      <c r="B80" s="3390"/>
      <c r="C80" s="3390"/>
      <c r="D80" s="3391"/>
      <c r="E80" s="1665"/>
      <c r="F80" s="1665"/>
      <c r="G80" s="1665"/>
      <c r="H80" s="1723"/>
      <c r="I80" s="1666">
        <f>SUM(I73:I79)</f>
        <v>1</v>
      </c>
      <c r="J80" s="1665"/>
      <c r="K80" s="1724"/>
      <c r="L80" s="1725"/>
      <c r="M80" s="1725"/>
      <c r="N80" s="1725"/>
      <c r="O80" s="1725"/>
      <c r="P80" s="1725"/>
      <c r="Q80" s="1725"/>
      <c r="R80" s="1725"/>
      <c r="S80" s="1725"/>
      <c r="T80" s="1725"/>
      <c r="U80" s="1725"/>
      <c r="V80" s="1725"/>
      <c r="W80" s="1725"/>
      <c r="X80" s="1725"/>
      <c r="Y80" s="1726"/>
      <c r="Z80" s="1727">
        <f>SUM(Z73:Z79)</f>
        <v>0</v>
      </c>
      <c r="AA80" s="1728"/>
      <c r="AB80" s="1729"/>
      <c r="AC80" s="1670"/>
      <c r="AD80" s="1671"/>
      <c r="AE80" s="1671"/>
      <c r="AF80" s="1671"/>
      <c r="AG80" s="1671"/>
      <c r="AH80" s="1671"/>
      <c r="AI80" s="1671"/>
      <c r="AJ80" s="2367"/>
      <c r="AK80" s="2367"/>
      <c r="AL80" s="2367"/>
      <c r="AM80" s="2367">
        <v>1</v>
      </c>
      <c r="AN80" s="2367"/>
      <c r="AO80" s="2367">
        <f>AVERAGE(AO73:AO79)</f>
        <v>1</v>
      </c>
      <c r="AP80" s="2367"/>
      <c r="AQ80" s="2367">
        <f>AVERAGE(AQ73:AQ79)</f>
        <v>0.5285714285714286</v>
      </c>
      <c r="AR80" s="2367"/>
      <c r="AS80" s="2367"/>
      <c r="AT80" s="2367"/>
      <c r="AU80" s="2367"/>
      <c r="AV80" s="2367"/>
      <c r="AW80" s="2367"/>
      <c r="AX80" s="2367"/>
      <c r="AY80" s="2367"/>
      <c r="AZ80" s="2367"/>
      <c r="BA80" s="2367"/>
      <c r="BB80" s="2367"/>
      <c r="BC80" s="2367"/>
      <c r="BD80" s="2367"/>
      <c r="BE80" s="2367"/>
      <c r="BF80" s="2367"/>
      <c r="BG80" s="2367"/>
      <c r="BH80" s="2367"/>
      <c r="BI80" s="2367"/>
      <c r="BJ80" s="2367"/>
      <c r="BK80" s="2367"/>
      <c r="BL80" s="2367"/>
      <c r="BM80" s="2367"/>
      <c r="BN80" s="2367"/>
      <c r="BO80" s="2367"/>
      <c r="BP80" s="2367"/>
      <c r="BQ80" s="2367"/>
      <c r="BR80" s="2367"/>
      <c r="BS80" s="2367"/>
      <c r="BT80" s="2367"/>
      <c r="BU80" s="2367"/>
      <c r="BV80" s="2367"/>
      <c r="BW80" s="2367"/>
      <c r="BX80" s="2367"/>
      <c r="BY80" s="2367"/>
      <c r="BZ80" s="2367"/>
      <c r="CA80" s="2367"/>
      <c r="CB80" s="1039"/>
      <c r="CC80" s="1039"/>
    </row>
    <row r="81" spans="1:81" s="1321" customFormat="1" ht="60" customHeight="1">
      <c r="A81" s="3392">
        <v>2</v>
      </c>
      <c r="B81" s="3392" t="s">
        <v>301</v>
      </c>
      <c r="C81" s="3377" t="s">
        <v>302</v>
      </c>
      <c r="D81" s="1416" t="s">
        <v>303</v>
      </c>
      <c r="E81" s="1730" t="s">
        <v>65</v>
      </c>
      <c r="F81" s="1697" t="s">
        <v>66</v>
      </c>
      <c r="G81" s="1731" t="s">
        <v>67</v>
      </c>
      <c r="H81" s="1699" t="s">
        <v>573</v>
      </c>
      <c r="I81" s="1732">
        <v>0.5</v>
      </c>
      <c r="J81" s="1733" t="s">
        <v>304</v>
      </c>
      <c r="K81" s="1702">
        <v>42370</v>
      </c>
      <c r="L81" s="1524">
        <v>42735</v>
      </c>
      <c r="M81" s="1734"/>
      <c r="N81" s="1734"/>
      <c r="O81" s="1734"/>
      <c r="P81" s="1734"/>
      <c r="Q81" s="1734"/>
      <c r="R81" s="1734"/>
      <c r="S81" s="1734"/>
      <c r="T81" s="1734"/>
      <c r="U81" s="1338"/>
      <c r="V81" s="1338"/>
      <c r="W81" s="1338"/>
      <c r="X81" s="1338"/>
      <c r="Y81" s="1527" t="s">
        <v>66</v>
      </c>
      <c r="Z81" s="1421">
        <v>0</v>
      </c>
      <c r="AA81" s="1422"/>
      <c r="AB81" s="1735"/>
      <c r="AC81" s="1529">
        <f>SUM(M81:N81)</f>
        <v>0</v>
      </c>
      <c r="AD81" s="1530">
        <f t="shared" si="16"/>
        <v>0</v>
      </c>
      <c r="AE81" s="1531" t="s">
        <v>55</v>
      </c>
      <c r="AF81" s="1531"/>
      <c r="AG81" s="1531"/>
      <c r="AH81" s="1531"/>
      <c r="AI81" s="1531"/>
      <c r="AJ81" s="1549"/>
      <c r="AK81" s="1550" t="s">
        <v>632</v>
      </c>
      <c r="AL81" s="2795" t="s">
        <v>55</v>
      </c>
      <c r="AM81" s="2791">
        <f t="shared" si="17"/>
        <v>1</v>
      </c>
      <c r="AN81" s="3126">
        <v>1</v>
      </c>
      <c r="AO81" s="2813">
        <v>1</v>
      </c>
      <c r="AP81" s="2814"/>
      <c r="AQ81" s="2815">
        <f>3/6</f>
        <v>0.5</v>
      </c>
      <c r="AR81" s="2814"/>
      <c r="AS81" s="2814"/>
      <c r="AT81" s="2814"/>
      <c r="AU81" s="2814"/>
      <c r="AV81" s="2814"/>
      <c r="AW81" s="2814"/>
      <c r="AX81" s="2814"/>
      <c r="AY81" s="2814"/>
      <c r="AZ81" s="2814"/>
      <c r="BA81" s="2814"/>
      <c r="BB81" s="2814"/>
      <c r="BC81" s="2814"/>
      <c r="BD81" s="2814"/>
      <c r="BE81" s="2814"/>
      <c r="BF81" s="2814"/>
      <c r="BG81" s="2814"/>
      <c r="BH81" s="2814"/>
      <c r="BI81" s="2814"/>
      <c r="BJ81" s="2814"/>
      <c r="BK81" s="2814"/>
      <c r="BL81" s="2814"/>
      <c r="BM81" s="2814"/>
      <c r="BN81" s="2814"/>
      <c r="BO81" s="2814"/>
      <c r="BP81" s="2814"/>
      <c r="BQ81" s="2814"/>
      <c r="BR81" s="2814"/>
      <c r="BS81" s="2814"/>
      <c r="BT81" s="2814"/>
      <c r="BU81" s="2814"/>
      <c r="BV81" s="2814"/>
      <c r="BW81" s="2814"/>
      <c r="BX81" s="2814"/>
      <c r="BY81" s="2814"/>
      <c r="BZ81" s="2816"/>
      <c r="CA81" s="2814"/>
      <c r="CB81" s="1039"/>
      <c r="CC81" s="1039"/>
    </row>
    <row r="82" spans="1:81" s="1321" customFormat="1" ht="48" customHeight="1" thickBot="1">
      <c r="A82" s="3393"/>
      <c r="B82" s="3393"/>
      <c r="C82" s="3378"/>
      <c r="D82" s="1436" t="s">
        <v>634</v>
      </c>
      <c r="E82" s="1703" t="s">
        <v>58</v>
      </c>
      <c r="F82" s="1535">
        <v>3</v>
      </c>
      <c r="G82" s="1703" t="s">
        <v>59</v>
      </c>
      <c r="H82" s="1704" t="s">
        <v>573</v>
      </c>
      <c r="I82" s="1705">
        <v>0.5</v>
      </c>
      <c r="J82" s="1706" t="s">
        <v>60</v>
      </c>
      <c r="K82" s="1707">
        <v>42370</v>
      </c>
      <c r="L82" s="1461">
        <v>42735</v>
      </c>
      <c r="M82" s="3470">
        <v>1</v>
      </c>
      <c r="N82" s="3470"/>
      <c r="O82" s="3470">
        <v>1</v>
      </c>
      <c r="P82" s="3470"/>
      <c r="Q82" s="3470">
        <v>1</v>
      </c>
      <c r="R82" s="3470"/>
      <c r="S82" s="3470">
        <v>1</v>
      </c>
      <c r="T82" s="3470"/>
      <c r="U82" s="3470">
        <v>1</v>
      </c>
      <c r="V82" s="3470"/>
      <c r="W82" s="3470">
        <v>1</v>
      </c>
      <c r="X82" s="3470"/>
      <c r="Y82" s="1370">
        <v>1</v>
      </c>
      <c r="Z82" s="1375">
        <v>0</v>
      </c>
      <c r="AA82" s="1376"/>
      <c r="AB82" s="1736"/>
      <c r="AC82" s="1540">
        <f>SUM(M82:N82)</f>
        <v>1</v>
      </c>
      <c r="AD82" s="1541">
        <f t="shared" si="16"/>
        <v>1</v>
      </c>
      <c r="AE82" s="1542" t="s">
        <v>55</v>
      </c>
      <c r="AF82" s="1542"/>
      <c r="AG82" s="1542"/>
      <c r="AH82" s="1542"/>
      <c r="AI82" s="1628"/>
      <c r="AJ82" s="1629"/>
      <c r="AK82" s="1630" t="s">
        <v>632</v>
      </c>
      <c r="AL82" s="2811">
        <v>1</v>
      </c>
      <c r="AM82" s="2791">
        <f t="shared" si="17"/>
        <v>1</v>
      </c>
      <c r="AN82" s="2783">
        <v>1</v>
      </c>
      <c r="AO82" s="2804">
        <v>1</v>
      </c>
      <c r="AP82" s="2805"/>
      <c r="AQ82" s="2815">
        <f>3/6</f>
        <v>0.5</v>
      </c>
      <c r="AR82" s="2805"/>
      <c r="AS82" s="2805"/>
      <c r="AT82" s="2805"/>
      <c r="AU82" s="2805"/>
      <c r="AV82" s="2805"/>
      <c r="AW82" s="2805"/>
      <c r="AX82" s="2805"/>
      <c r="AY82" s="2805"/>
      <c r="AZ82" s="2805"/>
      <c r="BA82" s="2805"/>
      <c r="BB82" s="2805"/>
      <c r="BC82" s="2805"/>
      <c r="BD82" s="2805"/>
      <c r="BE82" s="2805"/>
      <c r="BF82" s="2805"/>
      <c r="BG82" s="2805"/>
      <c r="BH82" s="2805"/>
      <c r="BI82" s="2805"/>
      <c r="BJ82" s="2805"/>
      <c r="BK82" s="2805"/>
      <c r="BL82" s="2805"/>
      <c r="BM82" s="2805"/>
      <c r="BN82" s="2805"/>
      <c r="BO82" s="2805"/>
      <c r="BP82" s="2805"/>
      <c r="BQ82" s="2805"/>
      <c r="BR82" s="2805"/>
      <c r="BS82" s="2805"/>
      <c r="BT82" s="2805"/>
      <c r="BU82" s="2805"/>
      <c r="BV82" s="2805"/>
      <c r="BW82" s="2805"/>
      <c r="BX82" s="2805"/>
      <c r="BY82" s="2805"/>
      <c r="BZ82" s="2812"/>
      <c r="CA82" s="2802"/>
      <c r="CB82" s="1039"/>
      <c r="CC82" s="1039"/>
    </row>
    <row r="83" spans="1:81" s="1381" customFormat="1" ht="24" customHeight="1" thickBot="1">
      <c r="A83" s="3389" t="s">
        <v>38</v>
      </c>
      <c r="B83" s="3390"/>
      <c r="C83" s="3390"/>
      <c r="D83" s="3391"/>
      <c r="E83" s="1665"/>
      <c r="F83" s="1665"/>
      <c r="G83" s="1665"/>
      <c r="H83" s="1665"/>
      <c r="I83" s="1666">
        <f>SUM(I81:I82)</f>
        <v>1</v>
      </c>
      <c r="J83" s="1665"/>
      <c r="K83" s="1665"/>
      <c r="L83" s="1665"/>
      <c r="M83" s="1665"/>
      <c r="N83" s="1665"/>
      <c r="O83" s="1665"/>
      <c r="P83" s="1665"/>
      <c r="Q83" s="1665"/>
      <c r="R83" s="1665"/>
      <c r="S83" s="1665"/>
      <c r="T83" s="1665"/>
      <c r="U83" s="1665"/>
      <c r="V83" s="1665"/>
      <c r="W83" s="1665"/>
      <c r="X83" s="1665"/>
      <c r="Y83" s="1667"/>
      <c r="Z83" s="1668">
        <f>SUM(Z81:Z82)</f>
        <v>0</v>
      </c>
      <c r="AA83" s="1668"/>
      <c r="AB83" s="1729"/>
      <c r="AC83" s="1670"/>
      <c r="AD83" s="1671"/>
      <c r="AE83" s="1671"/>
      <c r="AF83" s="1671"/>
      <c r="AG83" s="1671"/>
      <c r="AH83" s="1671"/>
      <c r="AI83" s="1670"/>
      <c r="AJ83" s="1737"/>
      <c r="AK83" s="2413"/>
      <c r="AL83" s="2396"/>
      <c r="AM83" s="2396">
        <v>1</v>
      </c>
      <c r="AN83" s="2396"/>
      <c r="AO83" s="2396">
        <f>AVERAGE(AO81:AO82)</f>
        <v>1</v>
      </c>
      <c r="AP83" s="2396"/>
      <c r="AQ83" s="2396">
        <f>AVERAGE(AQ81:AQ82)</f>
        <v>0.5</v>
      </c>
      <c r="AR83" s="2396"/>
      <c r="AS83" s="2396"/>
      <c r="AT83" s="2396"/>
      <c r="AU83" s="2396"/>
      <c r="AV83" s="2396"/>
      <c r="AW83" s="2396"/>
      <c r="AX83" s="2396"/>
      <c r="AY83" s="2396"/>
      <c r="AZ83" s="2396"/>
      <c r="BA83" s="2396"/>
      <c r="BB83" s="2396"/>
      <c r="BC83" s="2396"/>
      <c r="BD83" s="2396"/>
      <c r="BE83" s="2396"/>
      <c r="BF83" s="2396"/>
      <c r="BG83" s="2396"/>
      <c r="BH83" s="2396"/>
      <c r="BI83" s="2396"/>
      <c r="BJ83" s="2396"/>
      <c r="BK83" s="2396"/>
      <c r="BL83" s="2396"/>
      <c r="BM83" s="2396"/>
      <c r="BN83" s="2396"/>
      <c r="BO83" s="2396"/>
      <c r="BP83" s="2396"/>
      <c r="BQ83" s="2396"/>
      <c r="BR83" s="2396"/>
      <c r="BS83" s="2396"/>
      <c r="BT83" s="2396"/>
      <c r="BU83" s="2396"/>
      <c r="BV83" s="2396"/>
      <c r="BW83" s="2396"/>
      <c r="BX83" s="2396"/>
      <c r="BY83" s="2396"/>
      <c r="BZ83" s="2396"/>
      <c r="CA83" s="1738"/>
      <c r="CB83" s="1039"/>
      <c r="CC83" s="1039"/>
    </row>
    <row r="84" spans="1:81" s="1381" customFormat="1" ht="24" customHeight="1" thickBot="1">
      <c r="A84" s="3362" t="s">
        <v>39</v>
      </c>
      <c r="B84" s="3363"/>
      <c r="C84" s="3363"/>
      <c r="D84" s="3364"/>
      <c r="E84" s="1739"/>
      <c r="F84" s="1740"/>
      <c r="G84" s="1740"/>
      <c r="H84" s="1740"/>
      <c r="I84" s="1741"/>
      <c r="J84" s="1740"/>
      <c r="K84" s="1740"/>
      <c r="L84" s="1740"/>
      <c r="M84" s="1740"/>
      <c r="N84" s="1740"/>
      <c r="O84" s="1740"/>
      <c r="P84" s="1740"/>
      <c r="Q84" s="1740"/>
      <c r="R84" s="1740"/>
      <c r="S84" s="1740"/>
      <c r="T84" s="1740"/>
      <c r="U84" s="1740"/>
      <c r="V84" s="1740"/>
      <c r="W84" s="1740"/>
      <c r="X84" s="1742"/>
      <c r="Y84" s="1742"/>
      <c r="Z84" s="1743">
        <f>SUM(Z83+Z80)</f>
        <v>0</v>
      </c>
      <c r="AA84" s="1677"/>
      <c r="AB84" s="1744"/>
      <c r="AC84" s="1679"/>
      <c r="AD84" s="1680"/>
      <c r="AE84" s="1680"/>
      <c r="AF84" s="1680"/>
      <c r="AG84" s="1680"/>
      <c r="AH84" s="1680"/>
      <c r="AI84" s="1679"/>
      <c r="AJ84" s="1745"/>
      <c r="AK84" s="2414"/>
      <c r="AL84" s="2397"/>
      <c r="AM84" s="2397">
        <v>1</v>
      </c>
      <c r="AN84" s="2397"/>
      <c r="AO84" s="2397">
        <f>AVERAGE(AO83,AO80)</f>
        <v>1</v>
      </c>
      <c r="AP84" s="2397"/>
      <c r="AQ84" s="2397">
        <f>AVERAGE(AQ83,AQ80)</f>
        <v>0.5142857142857142</v>
      </c>
      <c r="AR84" s="2397"/>
      <c r="AS84" s="2397"/>
      <c r="AT84" s="2397"/>
      <c r="AU84" s="2397"/>
      <c r="AV84" s="2397"/>
      <c r="AW84" s="2397"/>
      <c r="AX84" s="2397"/>
      <c r="AY84" s="2397"/>
      <c r="AZ84" s="2397"/>
      <c r="BA84" s="2397"/>
      <c r="BB84" s="2397"/>
      <c r="BC84" s="2397"/>
      <c r="BD84" s="2397"/>
      <c r="BE84" s="2397"/>
      <c r="BF84" s="2397"/>
      <c r="BG84" s="2397"/>
      <c r="BH84" s="2397"/>
      <c r="BI84" s="2397"/>
      <c r="BJ84" s="2397"/>
      <c r="BK84" s="2397"/>
      <c r="BL84" s="2397"/>
      <c r="BM84" s="2397"/>
      <c r="BN84" s="2397"/>
      <c r="BO84" s="2397"/>
      <c r="BP84" s="2397"/>
      <c r="BQ84" s="2397"/>
      <c r="BR84" s="2397"/>
      <c r="BS84" s="2397"/>
      <c r="BT84" s="2397"/>
      <c r="BU84" s="2397"/>
      <c r="BV84" s="2397"/>
      <c r="BW84" s="2397"/>
      <c r="BX84" s="2397"/>
      <c r="BY84" s="2397"/>
      <c r="BZ84" s="2397"/>
      <c r="CA84" s="1745"/>
      <c r="CB84" s="1039"/>
      <c r="CC84" s="1039"/>
    </row>
    <row r="85" spans="1:81" s="1267" customFormat="1" ht="24" customHeight="1" thickBot="1">
      <c r="A85" s="1746"/>
      <c r="B85" s="1747"/>
      <c r="C85" s="1748" t="s">
        <v>635</v>
      </c>
      <c r="D85" s="1748"/>
      <c r="E85" s="1748"/>
      <c r="F85" s="1749"/>
      <c r="G85" s="1748"/>
      <c r="H85" s="1748"/>
      <c r="I85" s="1750"/>
      <c r="J85" s="1748"/>
      <c r="K85" s="1751"/>
      <c r="L85" s="1751"/>
      <c r="M85" s="1748"/>
      <c r="N85" s="1748"/>
      <c r="O85" s="1748"/>
      <c r="P85" s="1748"/>
      <c r="Q85" s="1748"/>
      <c r="R85" s="1748"/>
      <c r="S85" s="1748"/>
      <c r="T85" s="1748"/>
      <c r="U85" s="1748"/>
      <c r="V85" s="1748"/>
      <c r="W85" s="1748"/>
      <c r="X85" s="1752"/>
      <c r="Y85" s="1752"/>
      <c r="Z85" s="1753">
        <f>SUM(Z84,Z68,Z38)</f>
        <v>4313228874</v>
      </c>
      <c r="AA85" s="1753"/>
      <c r="AB85" s="1754"/>
      <c r="AC85" s="1755"/>
      <c r="AD85" s="1756"/>
      <c r="AE85" s="1756"/>
      <c r="AF85" s="1756"/>
      <c r="AG85" s="1756"/>
      <c r="AH85" s="1756"/>
      <c r="AI85" s="1755"/>
      <c r="AJ85" s="1757"/>
      <c r="AK85" s="2415"/>
      <c r="AL85" s="3162"/>
      <c r="AM85" s="3162">
        <v>1</v>
      </c>
      <c r="AN85" s="3162"/>
      <c r="AO85" s="3162">
        <f>AVERAGE(AO84,AO68,AO38)</f>
        <v>1</v>
      </c>
      <c r="AP85" s="3162"/>
      <c r="AQ85" s="3162">
        <f>AVERAGE(AQ84,AQ68,AQ38)</f>
        <v>0.4511111111111111</v>
      </c>
      <c r="AR85" s="3162"/>
      <c r="AS85" s="3162"/>
      <c r="AT85" s="3162"/>
      <c r="AU85" s="3162"/>
      <c r="AV85" s="3162"/>
      <c r="AW85" s="3162"/>
      <c r="AX85" s="3162"/>
      <c r="AY85" s="3162"/>
      <c r="AZ85" s="3162"/>
      <c r="BA85" s="3162"/>
      <c r="BB85" s="3162"/>
      <c r="BC85" s="3162"/>
      <c r="BD85" s="3162"/>
      <c r="BE85" s="3162"/>
      <c r="BF85" s="3162"/>
      <c r="BG85" s="3162"/>
      <c r="BH85" s="3162"/>
      <c r="BI85" s="3162"/>
      <c r="BJ85" s="3162"/>
      <c r="BK85" s="3162"/>
      <c r="BL85" s="3162"/>
      <c r="BM85" s="3162"/>
      <c r="BN85" s="3162"/>
      <c r="BO85" s="3162"/>
      <c r="BP85" s="3162"/>
      <c r="BQ85" s="3162"/>
      <c r="BR85" s="3162"/>
      <c r="BS85" s="3162"/>
      <c r="BT85" s="3162"/>
      <c r="BU85" s="3162"/>
      <c r="BV85" s="3162"/>
      <c r="BW85" s="3162"/>
      <c r="BX85" s="3162"/>
      <c r="BY85" s="3162"/>
      <c r="BZ85" s="3162"/>
      <c r="CA85" s="3163"/>
      <c r="CB85" s="1039"/>
      <c r="CC85" s="1039"/>
    </row>
    <row r="86" spans="15:27" ht="50.25" customHeight="1">
      <c r="O86" s="1265"/>
      <c r="P86" s="1265"/>
      <c r="Z86" s="1761"/>
      <c r="AA86" s="1761"/>
    </row>
    <row r="87" spans="15:27" ht="16.5">
      <c r="O87" s="1265"/>
      <c r="P87" s="1265"/>
      <c r="Z87" s="1761"/>
      <c r="AA87" s="1761"/>
    </row>
    <row r="88" spans="15:16" ht="16.5">
      <c r="O88" s="1265"/>
      <c r="P88" s="1265"/>
    </row>
    <row r="89" spans="15:16" ht="16.5">
      <c r="O89" s="1265"/>
      <c r="P89" s="1265"/>
    </row>
    <row r="90" spans="15:16" ht="16.5">
      <c r="O90" s="1265"/>
      <c r="P90" s="1265"/>
    </row>
    <row r="91" spans="15:16" ht="16.5">
      <c r="O91" s="1265"/>
      <c r="P91" s="1265"/>
    </row>
    <row r="92" spans="15:16" ht="16.5">
      <c r="O92" s="1265"/>
      <c r="P92" s="1265"/>
    </row>
    <row r="93" spans="15:16" ht="16.5">
      <c r="O93" s="1265"/>
      <c r="P93" s="1265"/>
    </row>
    <row r="94" spans="15:16" ht="16.5">
      <c r="O94" s="1265"/>
      <c r="P94" s="1265"/>
    </row>
    <row r="95" spans="15:16" ht="16.5">
      <c r="O95" s="1265"/>
      <c r="P95" s="1265"/>
    </row>
    <row r="96" spans="15:16" ht="16.5">
      <c r="O96" s="1265"/>
      <c r="P96" s="1265"/>
    </row>
    <row r="97" s="1265" customFormat="1" ht="16.5"/>
    <row r="98" s="1265" customFormat="1" ht="16.5"/>
    <row r="99" s="1265" customFormat="1" ht="16.5"/>
    <row r="100" s="1265" customFormat="1" ht="16.5"/>
    <row r="101" s="1265" customFormat="1" ht="16.5"/>
    <row r="102" s="1265" customFormat="1" ht="16.5"/>
    <row r="103" s="1265" customFormat="1" ht="16.5"/>
    <row r="104" s="1265" customFormat="1" ht="16.5"/>
    <row r="105" s="1265" customFormat="1" ht="16.5"/>
    <row r="106" s="1265" customFormat="1" ht="16.5"/>
    <row r="107" s="1265" customFormat="1" ht="16.5"/>
    <row r="108" s="1265" customFormat="1" ht="16.5"/>
    <row r="109" s="1265" customFormat="1" ht="16.5"/>
    <row r="110" s="1265" customFormat="1" ht="16.5"/>
    <row r="111" s="1265" customFormat="1" ht="16.5"/>
    <row r="112" s="1265" customFormat="1" ht="16.5"/>
    <row r="113" s="1265" customFormat="1" ht="16.5"/>
    <row r="114" s="1265" customFormat="1" ht="16.5"/>
    <row r="115" s="1265" customFormat="1" ht="16.5"/>
    <row r="116" s="1265" customFormat="1" ht="16.5"/>
    <row r="117" s="1265" customFormat="1" ht="16.5"/>
    <row r="118" s="1265" customFormat="1" ht="16.5"/>
    <row r="119" s="1265" customFormat="1" ht="16.5"/>
    <row r="120" s="1265" customFormat="1" ht="16.5"/>
    <row r="121" s="1265" customFormat="1" ht="16.5"/>
    <row r="122" s="1265" customFormat="1" ht="16.5"/>
    <row r="123" s="1265" customFormat="1" ht="16.5"/>
    <row r="124" s="1265" customFormat="1" ht="16.5"/>
    <row r="125" s="1265" customFormat="1" ht="16.5"/>
    <row r="126" s="1265" customFormat="1" ht="16.5"/>
    <row r="127" s="1265" customFormat="1" ht="16.5"/>
    <row r="128" s="1265" customFormat="1" ht="16.5"/>
    <row r="129" s="1265" customFormat="1" ht="16.5"/>
    <row r="130" s="1265" customFormat="1" ht="16.5"/>
    <row r="131" s="1265" customFormat="1" ht="16.5"/>
    <row r="132" s="1265" customFormat="1" ht="16.5"/>
    <row r="133" s="1265" customFormat="1" ht="16.5"/>
    <row r="134" s="1265" customFormat="1" ht="16.5"/>
    <row r="135" s="1265" customFormat="1" ht="16.5"/>
    <row r="136" s="1265" customFormat="1" ht="16.5"/>
    <row r="137" s="1265" customFormat="1" ht="16.5"/>
    <row r="138" s="1265" customFormat="1" ht="16.5"/>
    <row r="139" s="1265" customFormat="1" ht="16.5"/>
    <row r="140" s="1265" customFormat="1" ht="16.5"/>
    <row r="141" s="1265" customFormat="1" ht="16.5"/>
    <row r="142" s="1265" customFormat="1" ht="16.5"/>
    <row r="143" s="1265" customFormat="1" ht="16.5"/>
    <row r="144" s="1265" customFormat="1" ht="16.5"/>
    <row r="145" s="1265" customFormat="1" ht="16.5"/>
    <row r="146" s="1265" customFormat="1" ht="16.5"/>
    <row r="147" s="1265" customFormat="1" ht="16.5"/>
    <row r="148" s="1265" customFormat="1" ht="16.5"/>
    <row r="149" s="1265" customFormat="1" ht="16.5"/>
    <row r="150" s="1265" customFormat="1" ht="16.5"/>
    <row r="151" s="1265" customFormat="1" ht="16.5"/>
    <row r="152" s="1265" customFormat="1" ht="16.5"/>
    <row r="153" s="1265" customFormat="1" ht="16.5"/>
    <row r="154" s="1265" customFormat="1" ht="16.5"/>
    <row r="155" s="1265" customFormat="1" ht="16.5"/>
    <row r="156" s="1265" customFormat="1" ht="16.5"/>
    <row r="157" s="1265" customFormat="1" ht="16.5"/>
    <row r="158" s="1265" customFormat="1" ht="16.5"/>
    <row r="159" s="1265" customFormat="1" ht="16.5"/>
    <row r="160" s="1265" customFormat="1" ht="16.5"/>
    <row r="161" s="1265" customFormat="1" ht="16.5"/>
    <row r="162" s="1265" customFormat="1" ht="16.5"/>
    <row r="163" s="1265" customFormat="1" ht="16.5"/>
    <row r="164" s="1265" customFormat="1" ht="16.5"/>
    <row r="165" s="1265" customFormat="1" ht="16.5"/>
    <row r="166" s="1265" customFormat="1" ht="16.5"/>
    <row r="167" s="1265" customFormat="1" ht="16.5"/>
    <row r="168" s="1265" customFormat="1" ht="16.5"/>
    <row r="169" s="1265" customFormat="1" ht="16.5"/>
    <row r="170" s="1265" customFormat="1" ht="16.5"/>
    <row r="171" s="1265" customFormat="1" ht="16.5"/>
    <row r="172" s="1265" customFormat="1" ht="16.5"/>
    <row r="173" s="1265" customFormat="1" ht="16.5"/>
    <row r="174" s="1265" customFormat="1" ht="16.5"/>
    <row r="175" s="1265" customFormat="1" ht="16.5"/>
    <row r="176" s="1265" customFormat="1" ht="16.5"/>
    <row r="177" s="1265" customFormat="1" ht="16.5"/>
    <row r="178" s="1265" customFormat="1" ht="16.5"/>
  </sheetData>
  <sheetProtection/>
  <mergeCells count="150">
    <mergeCell ref="M77:N77"/>
    <mergeCell ref="O77:P77"/>
    <mergeCell ref="Q77:R77"/>
    <mergeCell ref="S77:T77"/>
    <mergeCell ref="U77:V77"/>
    <mergeCell ref="W77:X77"/>
    <mergeCell ref="M78:N78"/>
    <mergeCell ref="O78:P78"/>
    <mergeCell ref="Q78:R78"/>
    <mergeCell ref="S78:T78"/>
    <mergeCell ref="U78:V78"/>
    <mergeCell ref="W78:X78"/>
    <mergeCell ref="M73:N73"/>
    <mergeCell ref="O73:P73"/>
    <mergeCell ref="Q73:R73"/>
    <mergeCell ref="S73:T73"/>
    <mergeCell ref="U73:V73"/>
    <mergeCell ref="W73:X73"/>
    <mergeCell ref="M74:N74"/>
    <mergeCell ref="O74:P74"/>
    <mergeCell ref="Q74:R74"/>
    <mergeCell ref="S74:T74"/>
    <mergeCell ref="U74:V74"/>
    <mergeCell ref="W74:X74"/>
    <mergeCell ref="M79:N79"/>
    <mergeCell ref="O79:P79"/>
    <mergeCell ref="Q79:R79"/>
    <mergeCell ref="S79:T79"/>
    <mergeCell ref="U79:V79"/>
    <mergeCell ref="W79:X79"/>
    <mergeCell ref="M82:N82"/>
    <mergeCell ref="O82:P82"/>
    <mergeCell ref="Q82:R82"/>
    <mergeCell ref="S82:T82"/>
    <mergeCell ref="U82:V82"/>
    <mergeCell ref="W82:X82"/>
    <mergeCell ref="A1:C4"/>
    <mergeCell ref="D1:AI2"/>
    <mergeCell ref="AJ1:AL4"/>
    <mergeCell ref="CC1:CC4"/>
    <mergeCell ref="D3:AI4"/>
    <mergeCell ref="A5:AB5"/>
    <mergeCell ref="AC5:CA9"/>
    <mergeCell ref="A6:AB6"/>
    <mergeCell ref="A7:AB7"/>
    <mergeCell ref="A8:AB8"/>
    <mergeCell ref="A9:AB9"/>
    <mergeCell ref="A11:D11"/>
    <mergeCell ref="E11:CA11"/>
    <mergeCell ref="A13:D13"/>
    <mergeCell ref="E13:AB13"/>
    <mergeCell ref="W31:X31"/>
    <mergeCell ref="M32:N32"/>
    <mergeCell ref="O32:P32"/>
    <mergeCell ref="A24:A29"/>
    <mergeCell ref="B24:B29"/>
    <mergeCell ref="C26:C28"/>
    <mergeCell ref="AC14:AJ14"/>
    <mergeCell ref="A16:A22"/>
    <mergeCell ref="B16:B22"/>
    <mergeCell ref="C18:C21"/>
    <mergeCell ref="A23:D23"/>
    <mergeCell ref="M29:N29"/>
    <mergeCell ref="O29:P29"/>
    <mergeCell ref="Q29:R29"/>
    <mergeCell ref="S29:T29"/>
    <mergeCell ref="U29:V29"/>
    <mergeCell ref="W29:X29"/>
    <mergeCell ref="A30:D30"/>
    <mergeCell ref="A31:A33"/>
    <mergeCell ref="B31:B33"/>
    <mergeCell ref="A43:A46"/>
    <mergeCell ref="B43:B46"/>
    <mergeCell ref="C43:C44"/>
    <mergeCell ref="C45:C46"/>
    <mergeCell ref="A34:D34"/>
    <mergeCell ref="A38:D38"/>
    <mergeCell ref="A39:AB39"/>
    <mergeCell ref="A40:D40"/>
    <mergeCell ref="E40:AB40"/>
    <mergeCell ref="M35:N35"/>
    <mergeCell ref="O35:P35"/>
    <mergeCell ref="Q35:R35"/>
    <mergeCell ref="S35:T35"/>
    <mergeCell ref="U35:V35"/>
    <mergeCell ref="W35:X35"/>
    <mergeCell ref="A35:A36"/>
    <mergeCell ref="B35:B36"/>
    <mergeCell ref="A37:D37"/>
    <mergeCell ref="C31:C32"/>
    <mergeCell ref="M31:N31"/>
    <mergeCell ref="O31:P31"/>
    <mergeCell ref="Q31:R31"/>
    <mergeCell ref="S31:T31"/>
    <mergeCell ref="U31:V31"/>
    <mergeCell ref="U52:V52"/>
    <mergeCell ref="W52:X52"/>
    <mergeCell ref="M49:N49"/>
    <mergeCell ref="O49:P49"/>
    <mergeCell ref="Q49:R49"/>
    <mergeCell ref="S49:T49"/>
    <mergeCell ref="U49:V49"/>
    <mergeCell ref="BA13:BX13"/>
    <mergeCell ref="BY13:CA13"/>
    <mergeCell ref="A80:D80"/>
    <mergeCell ref="A81:A82"/>
    <mergeCell ref="B81:B82"/>
    <mergeCell ref="C81:C82"/>
    <mergeCell ref="A83:D83"/>
    <mergeCell ref="A70:D70"/>
    <mergeCell ref="E70:AB70"/>
    <mergeCell ref="AC70:CA70"/>
    <mergeCell ref="A71:AB71"/>
    <mergeCell ref="A73:A79"/>
    <mergeCell ref="B73:B79"/>
    <mergeCell ref="C73:C74"/>
    <mergeCell ref="C75:C79"/>
    <mergeCell ref="A58:A66"/>
    <mergeCell ref="B58:B66"/>
    <mergeCell ref="C58:C62"/>
    <mergeCell ref="A67:D67"/>
    <mergeCell ref="A68:D68"/>
    <mergeCell ref="A69:AB69"/>
    <mergeCell ref="AC40:CA40"/>
    <mergeCell ref="Q32:R32"/>
    <mergeCell ref="S32:T32"/>
    <mergeCell ref="A84:D84"/>
    <mergeCell ref="AC13:AZ13"/>
    <mergeCell ref="U32:V32"/>
    <mergeCell ref="W32:X32"/>
    <mergeCell ref="A57:D57"/>
    <mergeCell ref="A47:D47"/>
    <mergeCell ref="A48:A52"/>
    <mergeCell ref="B48:B52"/>
    <mergeCell ref="C48:C52"/>
    <mergeCell ref="A53:D53"/>
    <mergeCell ref="A54:A56"/>
    <mergeCell ref="B54:B56"/>
    <mergeCell ref="C55:C56"/>
    <mergeCell ref="M33:N33"/>
    <mergeCell ref="O33:P33"/>
    <mergeCell ref="Q33:R33"/>
    <mergeCell ref="S33:T33"/>
    <mergeCell ref="U33:V33"/>
    <mergeCell ref="W33:X33"/>
    <mergeCell ref="W49:X49"/>
    <mergeCell ref="M52:N52"/>
    <mergeCell ref="O52:P52"/>
    <mergeCell ref="Q52:R52"/>
    <mergeCell ref="S52:T52"/>
  </mergeCells>
  <printOptions/>
  <pageMargins left="0.7" right="0.7" top="0.75" bottom="0.75" header="0.3" footer="0.3"/>
  <pageSetup horizontalDpi="1200" verticalDpi="1200" orientation="portrait" r:id="rId4"/>
  <ignoredErrors>
    <ignoredError sqref="AQ58:AQ66" unlockedFormula="1"/>
  </ignoredErrors>
  <drawing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CX114"/>
  <sheetViews>
    <sheetView zoomScale="70" zoomScaleNormal="70" zoomScalePageLayoutView="70" workbookViewId="0" topLeftCell="Q1">
      <selection activeCell="BB16" sqref="BB16"/>
    </sheetView>
  </sheetViews>
  <sheetFormatPr defaultColWidth="10.8515625" defaultRowHeight="15"/>
  <cols>
    <col min="1" max="1" width="5.421875" style="507" customWidth="1"/>
    <col min="2" max="2" width="28.421875" style="891" customWidth="1"/>
    <col min="3" max="3" width="29.140625" style="507" customWidth="1"/>
    <col min="4" max="4" width="54.00390625" style="507" customWidth="1"/>
    <col min="5" max="5" width="7.421875" style="507" hidden="1" customWidth="1"/>
    <col min="6" max="6" width="7.421875" style="507" customWidth="1"/>
    <col min="7" max="7" width="7.421875" style="507" hidden="1" customWidth="1"/>
    <col min="8" max="8" width="15.421875" style="507" customWidth="1"/>
    <col min="9" max="9" width="13.8515625" style="507" bestFit="1" customWidth="1"/>
    <col min="10" max="10" width="19.421875" style="507" customWidth="1"/>
    <col min="11" max="11" width="18.00390625" style="507" customWidth="1"/>
    <col min="12" max="12" width="18.28125" style="507" customWidth="1"/>
    <col min="13" max="13" width="39.140625" style="507" customWidth="1"/>
    <col min="14" max="14" width="10.7109375" style="507" customWidth="1"/>
    <col min="15" max="15" width="11.28125" style="507" customWidth="1"/>
    <col min="16" max="27" width="6.140625" style="507" bestFit="1" customWidth="1"/>
    <col min="28" max="28" width="10.421875" style="507" bestFit="1" customWidth="1"/>
    <col min="29" max="29" width="29.421875" style="892" customWidth="1"/>
    <col min="30" max="30" width="22.140625" style="507" customWidth="1"/>
    <col min="31" max="32" width="6.140625" style="507" hidden="1" customWidth="1"/>
    <col min="33" max="42" width="6.140625" style="508" hidden="1" customWidth="1"/>
    <col min="43" max="48" width="14.28125" style="507" hidden="1" customWidth="1"/>
    <col min="49" max="49" width="16.140625" style="507" hidden="1" customWidth="1"/>
    <col min="50" max="50" width="19.8515625" style="507" hidden="1" customWidth="1"/>
    <col min="51" max="51" width="52.140625" style="507" hidden="1" customWidth="1"/>
    <col min="52" max="52" width="49.8515625" style="507" hidden="1" customWidth="1"/>
    <col min="53" max="53" width="10.8515625" style="513" customWidth="1"/>
    <col min="54" max="54" width="11.421875" style="513" customWidth="1"/>
    <col min="55" max="55" width="10.8515625" style="513" customWidth="1"/>
    <col min="56" max="56" width="11.421875" style="513" bestFit="1" customWidth="1"/>
    <col min="57" max="58" width="11.421875" style="513" customWidth="1"/>
    <col min="59" max="59" width="16.140625" style="513" bestFit="1" customWidth="1"/>
    <col min="60" max="60" width="13.140625" style="513" customWidth="1"/>
    <col min="61" max="61" width="120.28125" style="514" customWidth="1"/>
    <col min="62" max="62" width="37.00390625" style="514" customWidth="1"/>
    <col min="63" max="101" width="0" style="513" hidden="1" customWidth="1"/>
    <col min="102" max="102" width="12.00390625" style="513" hidden="1" customWidth="1"/>
    <col min="103" max="16384" width="10.8515625" style="508" customWidth="1"/>
  </cols>
  <sheetData>
    <row r="1" spans="1:102" ht="18">
      <c r="A1" s="3613"/>
      <c r="B1" s="3614"/>
      <c r="C1" s="3615"/>
      <c r="D1" s="3622" t="s">
        <v>0</v>
      </c>
      <c r="E1" s="3623"/>
      <c r="F1" s="3623"/>
      <c r="G1" s="3623"/>
      <c r="H1" s="3623"/>
      <c r="I1" s="3623"/>
      <c r="J1" s="3623"/>
      <c r="K1" s="3623"/>
      <c r="L1" s="3623"/>
      <c r="M1" s="3623"/>
      <c r="N1" s="3623"/>
      <c r="O1" s="3623"/>
      <c r="P1" s="3623"/>
      <c r="Q1" s="3623"/>
      <c r="R1" s="3623"/>
      <c r="S1" s="3623"/>
      <c r="T1" s="3623"/>
      <c r="U1" s="3623"/>
      <c r="V1" s="3623"/>
      <c r="W1" s="3623"/>
      <c r="X1" s="3623"/>
      <c r="Y1" s="3623"/>
      <c r="Z1" s="3623"/>
      <c r="AA1" s="3623"/>
      <c r="AB1" s="3623"/>
      <c r="AC1" s="3623"/>
      <c r="AD1" s="3624"/>
      <c r="AE1" s="506"/>
      <c r="AF1" s="506"/>
      <c r="AG1" s="505"/>
      <c r="AH1" s="505"/>
      <c r="AI1" s="505"/>
      <c r="AJ1" s="505"/>
      <c r="AK1" s="505"/>
      <c r="AL1" s="505"/>
      <c r="AM1" s="505"/>
      <c r="AN1" s="505"/>
      <c r="AO1" s="505"/>
      <c r="AP1" s="505"/>
      <c r="BA1" s="508"/>
      <c r="BB1" s="508"/>
      <c r="BC1" s="508"/>
      <c r="BD1" s="508"/>
      <c r="BE1" s="508"/>
      <c r="BF1" s="508"/>
      <c r="BG1" s="508"/>
      <c r="BH1" s="508"/>
      <c r="BI1" s="509"/>
      <c r="BJ1" s="509"/>
      <c r="BK1" s="508"/>
      <c r="BL1" s="508"/>
      <c r="BM1" s="508"/>
      <c r="BN1" s="508"/>
      <c r="BO1" s="508"/>
      <c r="BP1" s="508"/>
      <c r="BQ1" s="508"/>
      <c r="BR1" s="508"/>
      <c r="BS1" s="508"/>
      <c r="BT1" s="508"/>
      <c r="BU1" s="508"/>
      <c r="BV1" s="508"/>
      <c r="BW1" s="508"/>
      <c r="BX1" s="508"/>
      <c r="BY1" s="508"/>
      <c r="BZ1" s="508"/>
      <c r="CA1" s="508"/>
      <c r="CB1" s="508"/>
      <c r="CC1" s="508"/>
      <c r="CD1" s="508"/>
      <c r="CE1" s="508"/>
      <c r="CF1" s="508"/>
      <c r="CG1" s="508"/>
      <c r="CH1" s="508"/>
      <c r="CI1" s="508"/>
      <c r="CJ1" s="508"/>
      <c r="CK1" s="508"/>
      <c r="CL1" s="508"/>
      <c r="CM1" s="508"/>
      <c r="CN1" s="508"/>
      <c r="CO1" s="508"/>
      <c r="CP1" s="508"/>
      <c r="CQ1" s="508"/>
      <c r="CR1" s="508"/>
      <c r="CS1" s="508"/>
      <c r="CT1" s="508"/>
      <c r="CU1" s="508"/>
      <c r="CV1" s="508"/>
      <c r="CW1" s="508"/>
      <c r="CX1" s="508"/>
    </row>
    <row r="2" spans="1:102" ht="18.75" thickBot="1">
      <c r="A2" s="3616"/>
      <c r="B2" s="3617"/>
      <c r="C2" s="3618"/>
      <c r="D2" s="3625"/>
      <c r="E2" s="3626"/>
      <c r="F2" s="3626"/>
      <c r="G2" s="3626"/>
      <c r="H2" s="3626"/>
      <c r="I2" s="3626"/>
      <c r="J2" s="3626"/>
      <c r="K2" s="3626"/>
      <c r="L2" s="3626"/>
      <c r="M2" s="3626"/>
      <c r="N2" s="3626"/>
      <c r="O2" s="3626"/>
      <c r="P2" s="3626"/>
      <c r="Q2" s="3626"/>
      <c r="R2" s="3626"/>
      <c r="S2" s="3626"/>
      <c r="T2" s="3626"/>
      <c r="U2" s="3626"/>
      <c r="V2" s="3626"/>
      <c r="W2" s="3626"/>
      <c r="X2" s="3626"/>
      <c r="Y2" s="3626"/>
      <c r="Z2" s="3626"/>
      <c r="AA2" s="3626"/>
      <c r="AB2" s="3626"/>
      <c r="AC2" s="3626"/>
      <c r="AD2" s="3627"/>
      <c r="AE2" s="506"/>
      <c r="AF2" s="506"/>
      <c r="AG2" s="505"/>
      <c r="AH2" s="505"/>
      <c r="AI2" s="505"/>
      <c r="AJ2" s="505"/>
      <c r="AK2" s="505"/>
      <c r="AL2" s="505"/>
      <c r="AM2" s="505"/>
      <c r="AN2" s="505"/>
      <c r="AO2" s="505"/>
      <c r="AP2" s="505"/>
      <c r="BA2" s="508"/>
      <c r="BB2" s="508"/>
      <c r="BC2" s="508"/>
      <c r="BD2" s="508"/>
      <c r="BE2" s="508"/>
      <c r="BF2" s="508"/>
      <c r="BG2" s="508"/>
      <c r="BH2" s="508"/>
      <c r="BI2" s="509"/>
      <c r="BJ2" s="509"/>
      <c r="BK2" s="508"/>
      <c r="BL2" s="508"/>
      <c r="BM2" s="508"/>
      <c r="BN2" s="508"/>
      <c r="BO2" s="508"/>
      <c r="BP2" s="508"/>
      <c r="BQ2" s="508"/>
      <c r="BR2" s="508"/>
      <c r="BS2" s="508"/>
      <c r="BT2" s="508"/>
      <c r="BU2" s="508"/>
      <c r="BV2" s="508"/>
      <c r="BW2" s="508"/>
      <c r="BX2" s="508"/>
      <c r="BY2" s="508"/>
      <c r="BZ2" s="508"/>
      <c r="CA2" s="508"/>
      <c r="CB2" s="508"/>
      <c r="CC2" s="508"/>
      <c r="CD2" s="508"/>
      <c r="CE2" s="508"/>
      <c r="CF2" s="508"/>
      <c r="CG2" s="508"/>
      <c r="CH2" s="508"/>
      <c r="CI2" s="508"/>
      <c r="CJ2" s="508"/>
      <c r="CK2" s="508"/>
      <c r="CL2" s="508"/>
      <c r="CM2" s="508"/>
      <c r="CN2" s="508"/>
      <c r="CO2" s="508"/>
      <c r="CP2" s="508"/>
      <c r="CQ2" s="508"/>
      <c r="CR2" s="508"/>
      <c r="CS2" s="508"/>
      <c r="CT2" s="508"/>
      <c r="CU2" s="508"/>
      <c r="CV2" s="508"/>
      <c r="CW2" s="508"/>
      <c r="CX2" s="508"/>
    </row>
    <row r="3" spans="1:102" ht="15">
      <c r="A3" s="3616"/>
      <c r="B3" s="3617"/>
      <c r="C3" s="3618"/>
      <c r="D3" s="3628" t="s">
        <v>3</v>
      </c>
      <c r="E3" s="3629"/>
      <c r="F3" s="3629"/>
      <c r="G3" s="3629"/>
      <c r="H3" s="3629"/>
      <c r="I3" s="3629"/>
      <c r="J3" s="3629"/>
      <c r="K3" s="3629"/>
      <c r="L3" s="3629"/>
      <c r="M3" s="3629"/>
      <c r="N3" s="3629"/>
      <c r="O3" s="3629"/>
      <c r="P3" s="3629"/>
      <c r="Q3" s="3629"/>
      <c r="R3" s="3629"/>
      <c r="S3" s="3629"/>
      <c r="T3" s="3629"/>
      <c r="U3" s="3629"/>
      <c r="V3" s="3629"/>
      <c r="W3" s="3629"/>
      <c r="X3" s="3629"/>
      <c r="Y3" s="3629"/>
      <c r="Z3" s="3629"/>
      <c r="AA3" s="3629"/>
      <c r="AB3" s="3629"/>
      <c r="AC3" s="3629"/>
      <c r="AD3" s="3630"/>
      <c r="AE3" s="510"/>
      <c r="AF3" s="510"/>
      <c r="AG3" s="511"/>
      <c r="AH3" s="511"/>
      <c r="AI3" s="511"/>
      <c r="AJ3" s="511"/>
      <c r="AK3" s="511"/>
      <c r="AL3" s="511"/>
      <c r="AM3" s="511"/>
      <c r="AN3" s="511"/>
      <c r="AO3" s="511"/>
      <c r="AP3" s="511"/>
      <c r="BA3" s="508"/>
      <c r="BB3" s="508"/>
      <c r="BC3" s="508"/>
      <c r="BD3" s="508"/>
      <c r="BE3" s="508"/>
      <c r="BF3" s="508"/>
      <c r="BG3" s="508"/>
      <c r="BH3" s="508"/>
      <c r="BI3" s="509"/>
      <c r="BJ3" s="509"/>
      <c r="BK3" s="508"/>
      <c r="BL3" s="508"/>
      <c r="BM3" s="508"/>
      <c r="BN3" s="508"/>
      <c r="BO3" s="508"/>
      <c r="BP3" s="508"/>
      <c r="BQ3" s="508"/>
      <c r="BR3" s="508"/>
      <c r="BS3" s="508"/>
      <c r="BT3" s="508"/>
      <c r="BU3" s="508"/>
      <c r="BV3" s="508"/>
      <c r="BW3" s="508"/>
      <c r="BX3" s="508"/>
      <c r="BY3" s="508"/>
      <c r="BZ3" s="508"/>
      <c r="CA3" s="508"/>
      <c r="CB3" s="508"/>
      <c r="CC3" s="508"/>
      <c r="CD3" s="508"/>
      <c r="CE3" s="508"/>
      <c r="CF3" s="508"/>
      <c r="CG3" s="508"/>
      <c r="CH3" s="508"/>
      <c r="CI3" s="508"/>
      <c r="CJ3" s="508"/>
      <c r="CK3" s="508"/>
      <c r="CL3" s="508"/>
      <c r="CM3" s="508"/>
      <c r="CN3" s="508"/>
      <c r="CO3" s="508"/>
      <c r="CP3" s="508"/>
      <c r="CQ3" s="508"/>
      <c r="CR3" s="508"/>
      <c r="CS3" s="508"/>
      <c r="CT3" s="508"/>
      <c r="CU3" s="508"/>
      <c r="CV3" s="508"/>
      <c r="CW3" s="508"/>
      <c r="CX3" s="508"/>
    </row>
    <row r="4" spans="1:102" ht="15.75" thickBot="1">
      <c r="A4" s="3619"/>
      <c r="B4" s="3620"/>
      <c r="C4" s="3621"/>
      <c r="D4" s="3631"/>
      <c r="E4" s="3632"/>
      <c r="F4" s="3632"/>
      <c r="G4" s="3632"/>
      <c r="H4" s="3632"/>
      <c r="I4" s="3632"/>
      <c r="J4" s="3632"/>
      <c r="K4" s="3632"/>
      <c r="L4" s="3632"/>
      <c r="M4" s="3632"/>
      <c r="N4" s="3632"/>
      <c r="O4" s="3632"/>
      <c r="P4" s="3632"/>
      <c r="Q4" s="3632"/>
      <c r="R4" s="3632"/>
      <c r="S4" s="3632"/>
      <c r="T4" s="3632"/>
      <c r="U4" s="3632"/>
      <c r="V4" s="3632"/>
      <c r="W4" s="3632"/>
      <c r="X4" s="3632"/>
      <c r="Y4" s="3632"/>
      <c r="Z4" s="3632"/>
      <c r="AA4" s="3632"/>
      <c r="AB4" s="3632"/>
      <c r="AC4" s="3632"/>
      <c r="AD4" s="3633"/>
      <c r="AE4" s="510"/>
      <c r="AF4" s="510"/>
      <c r="AG4" s="511"/>
      <c r="AH4" s="511"/>
      <c r="AI4" s="511"/>
      <c r="AJ4" s="511"/>
      <c r="AK4" s="511"/>
      <c r="AL4" s="511"/>
      <c r="AM4" s="511"/>
      <c r="AN4" s="511"/>
      <c r="AO4" s="511"/>
      <c r="AP4" s="511"/>
      <c r="BA4" s="508"/>
      <c r="BB4" s="508"/>
      <c r="BC4" s="508"/>
      <c r="BD4" s="508"/>
      <c r="BE4" s="508"/>
      <c r="BF4" s="508"/>
      <c r="BG4" s="508"/>
      <c r="BH4" s="508"/>
      <c r="BI4" s="509"/>
      <c r="BJ4" s="509"/>
      <c r="BK4" s="508"/>
      <c r="BL4" s="508"/>
      <c r="BM4" s="508"/>
      <c r="BN4" s="508"/>
      <c r="BO4" s="508"/>
      <c r="BP4" s="508"/>
      <c r="BQ4" s="508"/>
      <c r="BR4" s="508"/>
      <c r="BS4" s="508"/>
      <c r="BT4" s="508"/>
      <c r="BU4" s="508"/>
      <c r="BV4" s="508"/>
      <c r="BW4" s="508"/>
      <c r="BX4" s="508"/>
      <c r="BY4" s="508"/>
      <c r="BZ4" s="508"/>
      <c r="CA4" s="508"/>
      <c r="CB4" s="508"/>
      <c r="CC4" s="508"/>
      <c r="CD4" s="508"/>
      <c r="CE4" s="508"/>
      <c r="CF4" s="508"/>
      <c r="CG4" s="508"/>
      <c r="CH4" s="508"/>
      <c r="CI4" s="508"/>
      <c r="CJ4" s="508"/>
      <c r="CK4" s="508"/>
      <c r="CL4" s="508"/>
      <c r="CM4" s="508"/>
      <c r="CN4" s="508"/>
      <c r="CO4" s="508"/>
      <c r="CP4" s="508"/>
      <c r="CQ4" s="508"/>
      <c r="CR4" s="508"/>
      <c r="CS4" s="508"/>
      <c r="CT4" s="508"/>
      <c r="CU4" s="508"/>
      <c r="CV4" s="508"/>
      <c r="CW4" s="508"/>
      <c r="CX4" s="508"/>
    </row>
    <row r="5" spans="1:102" ht="20.25" customHeight="1">
      <c r="A5" s="3634" t="s">
        <v>4</v>
      </c>
      <c r="B5" s="3635"/>
      <c r="C5" s="3635"/>
      <c r="D5" s="3635"/>
      <c r="E5" s="3635"/>
      <c r="F5" s="3635"/>
      <c r="G5" s="3635"/>
      <c r="H5" s="3635"/>
      <c r="I5" s="3635"/>
      <c r="J5" s="3635"/>
      <c r="K5" s="3635"/>
      <c r="L5" s="3635"/>
      <c r="M5" s="3635"/>
      <c r="N5" s="3635"/>
      <c r="O5" s="3635"/>
      <c r="P5" s="3635"/>
      <c r="Q5" s="3635"/>
      <c r="R5" s="3635"/>
      <c r="S5" s="3635"/>
      <c r="T5" s="3635"/>
      <c r="U5" s="3635"/>
      <c r="V5" s="3635"/>
      <c r="W5" s="3635"/>
      <c r="X5" s="3635"/>
      <c r="Y5" s="3635"/>
      <c r="Z5" s="3635"/>
      <c r="AA5" s="3635"/>
      <c r="AB5" s="3635"/>
      <c r="AC5" s="3635"/>
      <c r="AD5" s="3636"/>
      <c r="AE5" s="499"/>
      <c r="AF5" s="499"/>
      <c r="AG5" s="512"/>
      <c r="AH5" s="512"/>
      <c r="AI5" s="512"/>
      <c r="AJ5" s="512"/>
      <c r="AK5" s="512"/>
      <c r="AL5" s="512"/>
      <c r="AM5" s="512"/>
      <c r="AN5" s="512"/>
      <c r="AO5" s="512"/>
      <c r="AP5" s="512"/>
      <c r="AQ5" s="3637" t="s">
        <v>313</v>
      </c>
      <c r="AR5" s="3638"/>
      <c r="AS5" s="3638"/>
      <c r="AT5" s="3638"/>
      <c r="AU5" s="3638"/>
      <c r="AV5" s="3638"/>
      <c r="AW5" s="3638"/>
      <c r="AX5" s="3638"/>
      <c r="AY5" s="3638"/>
      <c r="AZ5" s="3639"/>
      <c r="BA5" s="3646" t="s">
        <v>4</v>
      </c>
      <c r="BB5" s="3647"/>
      <c r="BC5" s="3647"/>
      <c r="BD5" s="3647"/>
      <c r="BE5" s="3647"/>
      <c r="BF5" s="3647"/>
      <c r="BG5" s="3647"/>
      <c r="BH5" s="3647"/>
      <c r="BI5" s="3647"/>
      <c r="BJ5" s="3648"/>
      <c r="BK5" s="3652" t="s">
        <v>1518</v>
      </c>
      <c r="BL5" s="3653"/>
      <c r="BM5" s="3653"/>
      <c r="BN5" s="3653"/>
      <c r="BO5" s="3653"/>
      <c r="BP5" s="3653"/>
      <c r="BQ5" s="3653"/>
      <c r="BR5" s="3653"/>
      <c r="BS5" s="3653"/>
      <c r="BT5" s="3654"/>
      <c r="BU5" s="3661" t="s">
        <v>1519</v>
      </c>
      <c r="BV5" s="3662"/>
      <c r="BW5" s="3662"/>
      <c r="BX5" s="3662"/>
      <c r="BY5" s="3662"/>
      <c r="BZ5" s="3662"/>
      <c r="CA5" s="3662"/>
      <c r="CB5" s="3662"/>
      <c r="CC5" s="3662"/>
      <c r="CD5" s="3663"/>
      <c r="CE5" s="3670" t="s">
        <v>1520</v>
      </c>
      <c r="CF5" s="3671"/>
      <c r="CG5" s="3671"/>
      <c r="CH5" s="3671"/>
      <c r="CI5" s="3671"/>
      <c r="CJ5" s="3671"/>
      <c r="CK5" s="3671"/>
      <c r="CL5" s="3671"/>
      <c r="CM5" s="3671"/>
      <c r="CN5" s="3672"/>
      <c r="CO5" s="3575" t="s">
        <v>1520</v>
      </c>
      <c r="CP5" s="3576"/>
      <c r="CQ5" s="3576"/>
      <c r="CR5" s="3576"/>
      <c r="CS5" s="3576"/>
      <c r="CT5" s="3576"/>
      <c r="CU5" s="3576"/>
      <c r="CV5" s="3576"/>
      <c r="CW5" s="3576"/>
      <c r="CX5" s="3577"/>
    </row>
    <row r="6" spans="1:102" ht="15.75" customHeight="1">
      <c r="A6" s="3584" t="s">
        <v>5</v>
      </c>
      <c r="B6" s="3585"/>
      <c r="C6" s="3585"/>
      <c r="D6" s="3585"/>
      <c r="E6" s="3585"/>
      <c r="F6" s="3585"/>
      <c r="G6" s="3585"/>
      <c r="H6" s="3585"/>
      <c r="I6" s="3585"/>
      <c r="J6" s="3585"/>
      <c r="K6" s="3585"/>
      <c r="L6" s="3585"/>
      <c r="M6" s="3585"/>
      <c r="N6" s="3585"/>
      <c r="O6" s="3585"/>
      <c r="P6" s="3585"/>
      <c r="Q6" s="3585"/>
      <c r="R6" s="3585"/>
      <c r="S6" s="3585"/>
      <c r="T6" s="3585"/>
      <c r="U6" s="3585"/>
      <c r="V6" s="3585"/>
      <c r="W6" s="3585"/>
      <c r="X6" s="3585"/>
      <c r="Y6" s="3585"/>
      <c r="Z6" s="3585"/>
      <c r="AA6" s="3585"/>
      <c r="AB6" s="3585"/>
      <c r="AC6" s="3585"/>
      <c r="AD6" s="3586"/>
      <c r="AE6" s="500"/>
      <c r="AF6" s="500"/>
      <c r="AG6" s="503"/>
      <c r="AH6" s="503"/>
      <c r="AI6" s="503"/>
      <c r="AJ6" s="503"/>
      <c r="AK6" s="503"/>
      <c r="AL6" s="503"/>
      <c r="AM6" s="503"/>
      <c r="AN6" s="503"/>
      <c r="AO6" s="503"/>
      <c r="AP6" s="503"/>
      <c r="AQ6" s="3640"/>
      <c r="AR6" s="3641"/>
      <c r="AS6" s="3641"/>
      <c r="AT6" s="3641"/>
      <c r="AU6" s="3641"/>
      <c r="AV6" s="3641"/>
      <c r="AW6" s="3641"/>
      <c r="AX6" s="3641"/>
      <c r="AY6" s="3641"/>
      <c r="AZ6" s="3642"/>
      <c r="BA6" s="3649"/>
      <c r="BB6" s="3650"/>
      <c r="BC6" s="3650"/>
      <c r="BD6" s="3650"/>
      <c r="BE6" s="3650"/>
      <c r="BF6" s="3650"/>
      <c r="BG6" s="3650"/>
      <c r="BH6" s="3650"/>
      <c r="BI6" s="3650"/>
      <c r="BJ6" s="3651"/>
      <c r="BK6" s="3655"/>
      <c r="BL6" s="3656"/>
      <c r="BM6" s="3656"/>
      <c r="BN6" s="3656"/>
      <c r="BO6" s="3656"/>
      <c r="BP6" s="3656"/>
      <c r="BQ6" s="3656"/>
      <c r="BR6" s="3656"/>
      <c r="BS6" s="3656"/>
      <c r="BT6" s="3657"/>
      <c r="BU6" s="3664"/>
      <c r="BV6" s="3665"/>
      <c r="BW6" s="3665"/>
      <c r="BX6" s="3665"/>
      <c r="BY6" s="3665"/>
      <c r="BZ6" s="3665"/>
      <c r="CA6" s="3665"/>
      <c r="CB6" s="3665"/>
      <c r="CC6" s="3665"/>
      <c r="CD6" s="3666"/>
      <c r="CE6" s="3673"/>
      <c r="CF6" s="3674"/>
      <c r="CG6" s="3674"/>
      <c r="CH6" s="3674"/>
      <c r="CI6" s="3674"/>
      <c r="CJ6" s="3674"/>
      <c r="CK6" s="3674"/>
      <c r="CL6" s="3674"/>
      <c r="CM6" s="3674"/>
      <c r="CN6" s="3675"/>
      <c r="CO6" s="3578"/>
      <c r="CP6" s="3579"/>
      <c r="CQ6" s="3579"/>
      <c r="CR6" s="3579"/>
      <c r="CS6" s="3579"/>
      <c r="CT6" s="3579"/>
      <c r="CU6" s="3579"/>
      <c r="CV6" s="3579"/>
      <c r="CW6" s="3579"/>
      <c r="CX6" s="3580"/>
    </row>
    <row r="7" spans="1:102" ht="15.75" customHeight="1">
      <c r="A7" s="3584"/>
      <c r="B7" s="3585"/>
      <c r="C7" s="3585"/>
      <c r="D7" s="3585"/>
      <c r="E7" s="3585"/>
      <c r="F7" s="3585"/>
      <c r="G7" s="3585"/>
      <c r="H7" s="3585"/>
      <c r="I7" s="3585"/>
      <c r="J7" s="3585"/>
      <c r="K7" s="3585"/>
      <c r="L7" s="3585"/>
      <c r="M7" s="3585"/>
      <c r="N7" s="3585"/>
      <c r="O7" s="3585"/>
      <c r="P7" s="3585"/>
      <c r="Q7" s="3585"/>
      <c r="R7" s="3585"/>
      <c r="S7" s="3585"/>
      <c r="T7" s="3585"/>
      <c r="U7" s="3585"/>
      <c r="V7" s="3585"/>
      <c r="W7" s="3585"/>
      <c r="X7" s="3585"/>
      <c r="Y7" s="3585"/>
      <c r="Z7" s="3585"/>
      <c r="AA7" s="3585"/>
      <c r="AB7" s="3585"/>
      <c r="AC7" s="3585"/>
      <c r="AD7" s="3586"/>
      <c r="AE7" s="500"/>
      <c r="AF7" s="500"/>
      <c r="AG7" s="503"/>
      <c r="AH7" s="503"/>
      <c r="AI7" s="503"/>
      <c r="AJ7" s="503"/>
      <c r="AK7" s="503"/>
      <c r="AL7" s="503"/>
      <c r="AM7" s="503"/>
      <c r="AN7" s="503"/>
      <c r="AO7" s="503"/>
      <c r="AP7" s="503"/>
      <c r="AQ7" s="3640"/>
      <c r="AR7" s="3641"/>
      <c r="AS7" s="3641"/>
      <c r="AT7" s="3641"/>
      <c r="AU7" s="3641"/>
      <c r="AV7" s="3641"/>
      <c r="AW7" s="3641"/>
      <c r="AX7" s="3641"/>
      <c r="AY7" s="3641"/>
      <c r="AZ7" s="3642"/>
      <c r="BA7" s="3587" t="s">
        <v>1775</v>
      </c>
      <c r="BB7" s="3588"/>
      <c r="BC7" s="3588"/>
      <c r="BD7" s="3588"/>
      <c r="BE7" s="3588"/>
      <c r="BF7" s="3588"/>
      <c r="BG7" s="3588"/>
      <c r="BH7" s="3588"/>
      <c r="BI7" s="3588"/>
      <c r="BJ7" s="3589"/>
      <c r="BK7" s="3655"/>
      <c r="BL7" s="3656"/>
      <c r="BM7" s="3656"/>
      <c r="BN7" s="3656"/>
      <c r="BO7" s="3656"/>
      <c r="BP7" s="3656"/>
      <c r="BQ7" s="3656"/>
      <c r="BR7" s="3656"/>
      <c r="BS7" s="3656"/>
      <c r="BT7" s="3657"/>
      <c r="BU7" s="3664"/>
      <c r="BV7" s="3665"/>
      <c r="BW7" s="3665"/>
      <c r="BX7" s="3665"/>
      <c r="BY7" s="3665"/>
      <c r="BZ7" s="3665"/>
      <c r="CA7" s="3665"/>
      <c r="CB7" s="3665"/>
      <c r="CC7" s="3665"/>
      <c r="CD7" s="3666"/>
      <c r="CE7" s="3673"/>
      <c r="CF7" s="3674"/>
      <c r="CG7" s="3674"/>
      <c r="CH7" s="3674"/>
      <c r="CI7" s="3674"/>
      <c r="CJ7" s="3674"/>
      <c r="CK7" s="3674"/>
      <c r="CL7" s="3674"/>
      <c r="CM7" s="3674"/>
      <c r="CN7" s="3675"/>
      <c r="CO7" s="3578"/>
      <c r="CP7" s="3579"/>
      <c r="CQ7" s="3579"/>
      <c r="CR7" s="3579"/>
      <c r="CS7" s="3579"/>
      <c r="CT7" s="3579"/>
      <c r="CU7" s="3579"/>
      <c r="CV7" s="3579"/>
      <c r="CW7" s="3579"/>
      <c r="CX7" s="3580"/>
    </row>
    <row r="8" spans="1:102" ht="15.75" customHeight="1">
      <c r="A8" s="3584" t="s">
        <v>6</v>
      </c>
      <c r="B8" s="3585"/>
      <c r="C8" s="3585"/>
      <c r="D8" s="3585"/>
      <c r="E8" s="3585"/>
      <c r="F8" s="3585"/>
      <c r="G8" s="3585"/>
      <c r="H8" s="3585"/>
      <c r="I8" s="3585"/>
      <c r="J8" s="3585"/>
      <c r="K8" s="3585"/>
      <c r="L8" s="3585"/>
      <c r="M8" s="3585"/>
      <c r="N8" s="3585"/>
      <c r="O8" s="3585"/>
      <c r="P8" s="3585"/>
      <c r="Q8" s="3585"/>
      <c r="R8" s="3585"/>
      <c r="S8" s="3585"/>
      <c r="T8" s="3585"/>
      <c r="U8" s="3585"/>
      <c r="V8" s="3585"/>
      <c r="W8" s="3585"/>
      <c r="X8" s="3585"/>
      <c r="Y8" s="3585"/>
      <c r="Z8" s="3585"/>
      <c r="AA8" s="3585"/>
      <c r="AB8" s="3585"/>
      <c r="AC8" s="3585"/>
      <c r="AD8" s="3586"/>
      <c r="AE8" s="500"/>
      <c r="AF8" s="500"/>
      <c r="AG8" s="503"/>
      <c r="AH8" s="503"/>
      <c r="AI8" s="503"/>
      <c r="AJ8" s="503"/>
      <c r="AK8" s="503"/>
      <c r="AL8" s="503"/>
      <c r="AM8" s="503"/>
      <c r="AN8" s="503"/>
      <c r="AO8" s="503"/>
      <c r="AP8" s="503"/>
      <c r="AQ8" s="3640"/>
      <c r="AR8" s="3641"/>
      <c r="AS8" s="3641"/>
      <c r="AT8" s="3641"/>
      <c r="AU8" s="3641"/>
      <c r="AV8" s="3641"/>
      <c r="AW8" s="3641"/>
      <c r="AX8" s="3641"/>
      <c r="AY8" s="3641"/>
      <c r="AZ8" s="3642"/>
      <c r="BA8" s="3587"/>
      <c r="BB8" s="3588"/>
      <c r="BC8" s="3588"/>
      <c r="BD8" s="3588"/>
      <c r="BE8" s="3588"/>
      <c r="BF8" s="3588"/>
      <c r="BG8" s="3588"/>
      <c r="BH8" s="3588"/>
      <c r="BI8" s="3588"/>
      <c r="BJ8" s="3589"/>
      <c r="BK8" s="3655"/>
      <c r="BL8" s="3656"/>
      <c r="BM8" s="3656"/>
      <c r="BN8" s="3656"/>
      <c r="BO8" s="3656"/>
      <c r="BP8" s="3656"/>
      <c r="BQ8" s="3656"/>
      <c r="BR8" s="3656"/>
      <c r="BS8" s="3656"/>
      <c r="BT8" s="3657"/>
      <c r="BU8" s="3664"/>
      <c r="BV8" s="3665"/>
      <c r="BW8" s="3665"/>
      <c r="BX8" s="3665"/>
      <c r="BY8" s="3665"/>
      <c r="BZ8" s="3665"/>
      <c r="CA8" s="3665"/>
      <c r="CB8" s="3665"/>
      <c r="CC8" s="3665"/>
      <c r="CD8" s="3666"/>
      <c r="CE8" s="3673"/>
      <c r="CF8" s="3674"/>
      <c r="CG8" s="3674"/>
      <c r="CH8" s="3674"/>
      <c r="CI8" s="3674"/>
      <c r="CJ8" s="3674"/>
      <c r="CK8" s="3674"/>
      <c r="CL8" s="3674"/>
      <c r="CM8" s="3674"/>
      <c r="CN8" s="3675"/>
      <c r="CO8" s="3578"/>
      <c r="CP8" s="3579"/>
      <c r="CQ8" s="3579"/>
      <c r="CR8" s="3579"/>
      <c r="CS8" s="3579"/>
      <c r="CT8" s="3579"/>
      <c r="CU8" s="3579"/>
      <c r="CV8" s="3579"/>
      <c r="CW8" s="3579"/>
      <c r="CX8" s="3580"/>
    </row>
    <row r="9" spans="1:102" ht="16.5" customHeight="1" thickBot="1">
      <c r="A9" s="3593">
        <v>2016</v>
      </c>
      <c r="B9" s="3594"/>
      <c r="C9" s="3594"/>
      <c r="D9" s="3594"/>
      <c r="E9" s="3594"/>
      <c r="F9" s="3594"/>
      <c r="G9" s="3594"/>
      <c r="H9" s="3594"/>
      <c r="I9" s="3594"/>
      <c r="J9" s="3594"/>
      <c r="K9" s="3594"/>
      <c r="L9" s="3594"/>
      <c r="M9" s="3594"/>
      <c r="N9" s="3594"/>
      <c r="O9" s="3594"/>
      <c r="P9" s="3594"/>
      <c r="Q9" s="3594"/>
      <c r="R9" s="3594"/>
      <c r="S9" s="3594"/>
      <c r="T9" s="3594"/>
      <c r="U9" s="3594"/>
      <c r="V9" s="3594"/>
      <c r="W9" s="3594"/>
      <c r="X9" s="3594"/>
      <c r="Y9" s="3594"/>
      <c r="Z9" s="3594"/>
      <c r="AA9" s="3594"/>
      <c r="AB9" s="3594"/>
      <c r="AC9" s="3594"/>
      <c r="AD9" s="3595"/>
      <c r="AE9" s="501"/>
      <c r="AF9" s="501"/>
      <c r="AG9" s="504"/>
      <c r="AH9" s="504"/>
      <c r="AI9" s="504"/>
      <c r="AJ9" s="504"/>
      <c r="AK9" s="504"/>
      <c r="AL9" s="504"/>
      <c r="AM9" s="504"/>
      <c r="AN9" s="504"/>
      <c r="AO9" s="504"/>
      <c r="AP9" s="504"/>
      <c r="AQ9" s="3643"/>
      <c r="AR9" s="3644"/>
      <c r="AS9" s="3644"/>
      <c r="AT9" s="3644"/>
      <c r="AU9" s="3644"/>
      <c r="AV9" s="3644"/>
      <c r="AW9" s="3644"/>
      <c r="AX9" s="3644"/>
      <c r="AY9" s="3644"/>
      <c r="AZ9" s="3645"/>
      <c r="BA9" s="3590"/>
      <c r="BB9" s="3591"/>
      <c r="BC9" s="3591"/>
      <c r="BD9" s="3591"/>
      <c r="BE9" s="3591"/>
      <c r="BF9" s="3591"/>
      <c r="BG9" s="3591"/>
      <c r="BH9" s="3591"/>
      <c r="BI9" s="3591"/>
      <c r="BJ9" s="3592"/>
      <c r="BK9" s="3658"/>
      <c r="BL9" s="3659"/>
      <c r="BM9" s="3659"/>
      <c r="BN9" s="3659"/>
      <c r="BO9" s="3659"/>
      <c r="BP9" s="3659"/>
      <c r="BQ9" s="3659"/>
      <c r="BR9" s="3659"/>
      <c r="BS9" s="3659"/>
      <c r="BT9" s="3660"/>
      <c r="BU9" s="3667"/>
      <c r="BV9" s="3668"/>
      <c r="BW9" s="3668"/>
      <c r="BX9" s="3668"/>
      <c r="BY9" s="3668"/>
      <c r="BZ9" s="3668"/>
      <c r="CA9" s="3668"/>
      <c r="CB9" s="3668"/>
      <c r="CC9" s="3668"/>
      <c r="CD9" s="3669"/>
      <c r="CE9" s="3676"/>
      <c r="CF9" s="3677"/>
      <c r="CG9" s="3677"/>
      <c r="CH9" s="3677"/>
      <c r="CI9" s="3677"/>
      <c r="CJ9" s="3677"/>
      <c r="CK9" s="3677"/>
      <c r="CL9" s="3677"/>
      <c r="CM9" s="3677"/>
      <c r="CN9" s="3678"/>
      <c r="CO9" s="3581"/>
      <c r="CP9" s="3582"/>
      <c r="CQ9" s="3582"/>
      <c r="CR9" s="3582"/>
      <c r="CS9" s="3582"/>
      <c r="CT9" s="3582"/>
      <c r="CU9" s="3582"/>
      <c r="CV9" s="3582"/>
      <c r="CW9" s="3582"/>
      <c r="CX9" s="3583"/>
    </row>
    <row r="10" spans="1:92" ht="15.75" thickBot="1">
      <c r="A10" s="113"/>
      <c r="B10" s="114"/>
      <c r="C10" s="113"/>
      <c r="D10" s="113"/>
      <c r="E10" s="113"/>
      <c r="F10" s="113"/>
      <c r="G10" s="113"/>
      <c r="H10" s="113"/>
      <c r="I10" s="115"/>
      <c r="J10" s="113"/>
      <c r="K10" s="113"/>
      <c r="L10" s="116"/>
      <c r="M10" s="113"/>
      <c r="N10" s="117"/>
      <c r="O10" s="117"/>
      <c r="P10" s="113"/>
      <c r="Q10" s="113"/>
      <c r="R10" s="113"/>
      <c r="S10" s="113"/>
      <c r="T10" s="113"/>
      <c r="U10" s="113"/>
      <c r="V10" s="113"/>
      <c r="W10" s="113"/>
      <c r="X10" s="113"/>
      <c r="Y10" s="113"/>
      <c r="Z10" s="113"/>
      <c r="AA10" s="113"/>
      <c r="AB10" s="113"/>
      <c r="AC10" s="118"/>
      <c r="AD10" s="113"/>
      <c r="AE10" s="113"/>
      <c r="AF10" s="113"/>
      <c r="AG10" s="3"/>
      <c r="AH10" s="3"/>
      <c r="AI10" s="3"/>
      <c r="AJ10" s="3"/>
      <c r="AK10" s="3"/>
      <c r="AL10" s="3"/>
      <c r="AM10" s="3"/>
      <c r="AN10" s="3"/>
      <c r="AO10" s="3"/>
      <c r="AP10" s="3"/>
      <c r="CB10" s="508"/>
      <c r="CC10" s="508"/>
      <c r="CD10" s="508"/>
      <c r="CL10" s="508"/>
      <c r="CM10" s="508"/>
      <c r="CN10" s="508"/>
    </row>
    <row r="11" spans="1:102" s="3" customFormat="1" ht="15.75" customHeight="1" thickBot="1">
      <c r="A11" s="3606" t="s">
        <v>7</v>
      </c>
      <c r="B11" s="3606"/>
      <c r="C11" s="3606"/>
      <c r="D11" s="3606"/>
      <c r="E11" s="515"/>
      <c r="F11" s="515"/>
      <c r="G11" s="515"/>
      <c r="H11" s="3607" t="s">
        <v>636</v>
      </c>
      <c r="I11" s="3608"/>
      <c r="J11" s="3608"/>
      <c r="K11" s="3608"/>
      <c r="L11" s="3608"/>
      <c r="M11" s="3608"/>
      <c r="N11" s="3608"/>
      <c r="O11" s="3608"/>
      <c r="P11" s="3608"/>
      <c r="Q11" s="3608"/>
      <c r="R11" s="3608"/>
      <c r="S11" s="3608"/>
      <c r="T11" s="3608"/>
      <c r="U11" s="3608"/>
      <c r="V11" s="3608"/>
      <c r="W11" s="3608"/>
      <c r="X11" s="3608"/>
      <c r="Y11" s="3608"/>
      <c r="Z11" s="3608"/>
      <c r="AA11" s="3608"/>
      <c r="AB11" s="3608"/>
      <c r="AC11" s="3608"/>
      <c r="AD11" s="3609"/>
      <c r="AE11" s="516"/>
      <c r="AF11" s="516"/>
      <c r="AG11" s="517"/>
      <c r="AH11" s="517"/>
      <c r="AI11" s="517"/>
      <c r="AJ11" s="517"/>
      <c r="AK11" s="517"/>
      <c r="AL11" s="517"/>
      <c r="AM11" s="517"/>
      <c r="AN11" s="517"/>
      <c r="AO11" s="517"/>
      <c r="AP11" s="517"/>
      <c r="AQ11" s="3610" t="s">
        <v>636</v>
      </c>
      <c r="AR11" s="3611"/>
      <c r="AS11" s="3611"/>
      <c r="AT11" s="3611"/>
      <c r="AU11" s="3611"/>
      <c r="AV11" s="3611"/>
      <c r="AW11" s="3611"/>
      <c r="AX11" s="3611"/>
      <c r="AY11" s="3611"/>
      <c r="AZ11" s="3612"/>
      <c r="BA11" s="3570" t="s">
        <v>636</v>
      </c>
      <c r="BB11" s="3571"/>
      <c r="BC11" s="3571"/>
      <c r="BD11" s="3571"/>
      <c r="BE11" s="3571"/>
      <c r="BF11" s="3571"/>
      <c r="BG11" s="3571"/>
      <c r="BH11" s="3571"/>
      <c r="BI11" s="3571"/>
      <c r="BJ11" s="3572"/>
      <c r="BK11" s="3570" t="s">
        <v>636</v>
      </c>
      <c r="BL11" s="3571"/>
      <c r="BM11" s="3571"/>
      <c r="BN11" s="3571"/>
      <c r="BO11" s="3571"/>
      <c r="BP11" s="3571"/>
      <c r="BQ11" s="3571"/>
      <c r="BR11" s="3571"/>
      <c r="BS11" s="3571"/>
      <c r="BT11" s="3572"/>
      <c r="BU11" s="3570" t="s">
        <v>636</v>
      </c>
      <c r="BV11" s="3571"/>
      <c r="BW11" s="3571"/>
      <c r="BX11" s="3571"/>
      <c r="BY11" s="3571"/>
      <c r="BZ11" s="3571"/>
      <c r="CA11" s="3571"/>
      <c r="CB11" s="3571"/>
      <c r="CC11" s="3571"/>
      <c r="CD11" s="3572"/>
      <c r="CE11" s="3570" t="s">
        <v>636</v>
      </c>
      <c r="CF11" s="3571"/>
      <c r="CG11" s="3571"/>
      <c r="CH11" s="3571"/>
      <c r="CI11" s="3571"/>
      <c r="CJ11" s="3571"/>
      <c r="CK11" s="3571"/>
      <c r="CL11" s="3571"/>
      <c r="CM11" s="3571"/>
      <c r="CN11" s="3572"/>
      <c r="CO11" s="3570" t="s">
        <v>636</v>
      </c>
      <c r="CP11" s="3571"/>
      <c r="CQ11" s="3571"/>
      <c r="CR11" s="3571"/>
      <c r="CS11" s="3571"/>
      <c r="CT11" s="3571"/>
      <c r="CU11" s="3571"/>
      <c r="CV11" s="3571"/>
      <c r="CW11" s="3571"/>
      <c r="CX11" s="3572"/>
    </row>
    <row r="12" spans="1:102" s="11" customFormat="1" ht="15.75" thickBot="1">
      <c r="A12" s="119"/>
      <c r="B12" s="120"/>
      <c r="C12" s="119"/>
      <c r="D12" s="119"/>
      <c r="E12" s="119"/>
      <c r="F12" s="119"/>
      <c r="G12" s="119"/>
      <c r="H12" s="119"/>
      <c r="I12" s="121"/>
      <c r="J12" s="119"/>
      <c r="K12" s="119"/>
      <c r="L12" s="122"/>
      <c r="M12" s="119"/>
      <c r="N12" s="123"/>
      <c r="O12" s="123"/>
      <c r="P12" s="119"/>
      <c r="Q12" s="119"/>
      <c r="R12" s="119"/>
      <c r="S12" s="119"/>
      <c r="T12" s="119"/>
      <c r="U12" s="119"/>
      <c r="V12" s="119"/>
      <c r="W12" s="119"/>
      <c r="X12" s="119"/>
      <c r="Y12" s="119"/>
      <c r="Z12" s="119"/>
      <c r="AA12" s="119"/>
      <c r="AB12" s="119"/>
      <c r="AC12" s="124"/>
      <c r="AD12" s="119"/>
      <c r="AE12" s="119"/>
      <c r="AF12" s="119"/>
      <c r="AQ12" s="119"/>
      <c r="AR12" s="119"/>
      <c r="AS12" s="119"/>
      <c r="AT12" s="119"/>
      <c r="AU12" s="119"/>
      <c r="AV12" s="119"/>
      <c r="AW12" s="119"/>
      <c r="AX12" s="119"/>
      <c r="AY12" s="119"/>
      <c r="AZ12" s="119"/>
      <c r="BI12" s="518"/>
      <c r="BJ12" s="518"/>
      <c r="CO12" s="513"/>
      <c r="CP12" s="513"/>
      <c r="CQ12" s="513"/>
      <c r="CR12" s="513"/>
      <c r="CS12" s="513"/>
      <c r="CT12" s="513"/>
      <c r="CU12" s="513"/>
      <c r="CV12" s="513"/>
      <c r="CW12" s="513"/>
      <c r="CX12" s="513"/>
    </row>
    <row r="13" spans="1:102" s="4" customFormat="1" ht="15.75" customHeight="1" thickBot="1">
      <c r="A13" s="3596" t="s">
        <v>9</v>
      </c>
      <c r="B13" s="3596"/>
      <c r="C13" s="3596"/>
      <c r="D13" s="3596"/>
      <c r="E13" s="519"/>
      <c r="F13" s="519"/>
      <c r="G13" s="519"/>
      <c r="H13" s="3597" t="s">
        <v>314</v>
      </c>
      <c r="I13" s="3598"/>
      <c r="J13" s="3598"/>
      <c r="K13" s="3598"/>
      <c r="L13" s="3598"/>
      <c r="M13" s="3598"/>
      <c r="N13" s="3598"/>
      <c r="O13" s="3598"/>
      <c r="P13" s="3598"/>
      <c r="Q13" s="3598"/>
      <c r="R13" s="3598"/>
      <c r="S13" s="3598"/>
      <c r="T13" s="3598"/>
      <c r="U13" s="3598"/>
      <c r="V13" s="3598"/>
      <c r="W13" s="3598"/>
      <c r="X13" s="3598"/>
      <c r="Y13" s="3598"/>
      <c r="Z13" s="3598"/>
      <c r="AA13" s="3598"/>
      <c r="AB13" s="3598"/>
      <c r="AC13" s="3598"/>
      <c r="AD13" s="3599"/>
      <c r="AE13" s="520"/>
      <c r="AF13" s="520"/>
      <c r="AG13" s="521"/>
      <c r="AH13" s="521"/>
      <c r="AI13" s="521"/>
      <c r="AJ13" s="521"/>
      <c r="AK13" s="521"/>
      <c r="AL13" s="521"/>
      <c r="AM13" s="521"/>
      <c r="AN13" s="521"/>
      <c r="AO13" s="521"/>
      <c r="AP13" s="521"/>
      <c r="AQ13" s="3600" t="s">
        <v>314</v>
      </c>
      <c r="AR13" s="3601"/>
      <c r="AS13" s="3601"/>
      <c r="AT13" s="3601"/>
      <c r="AU13" s="3601"/>
      <c r="AV13" s="3601"/>
      <c r="AW13" s="3601"/>
      <c r="AX13" s="3601"/>
      <c r="AY13" s="3601"/>
      <c r="AZ13" s="3602"/>
      <c r="BA13" s="3603" t="s">
        <v>314</v>
      </c>
      <c r="BB13" s="3604"/>
      <c r="BC13" s="3604"/>
      <c r="BD13" s="3604"/>
      <c r="BE13" s="3604"/>
      <c r="BF13" s="3604"/>
      <c r="BG13" s="3604"/>
      <c r="BH13" s="3604"/>
      <c r="BI13" s="3604"/>
      <c r="BJ13" s="3605"/>
      <c r="BK13" s="3603" t="s">
        <v>314</v>
      </c>
      <c r="BL13" s="3604"/>
      <c r="BM13" s="3604"/>
      <c r="BN13" s="3604"/>
      <c r="BO13" s="3604"/>
      <c r="BP13" s="3604"/>
      <c r="BQ13" s="3604"/>
      <c r="BR13" s="3604"/>
      <c r="BS13" s="3604"/>
      <c r="BT13" s="3605"/>
      <c r="BU13" s="3603" t="s">
        <v>314</v>
      </c>
      <c r="BV13" s="3604"/>
      <c r="BW13" s="3604"/>
      <c r="BX13" s="3604"/>
      <c r="BY13" s="3604"/>
      <c r="BZ13" s="3604"/>
      <c r="CA13" s="3604"/>
      <c r="CB13" s="3604"/>
      <c r="CC13" s="3604"/>
      <c r="CD13" s="3605"/>
      <c r="CE13" s="3603" t="s">
        <v>314</v>
      </c>
      <c r="CF13" s="3604"/>
      <c r="CG13" s="3604"/>
      <c r="CH13" s="3604"/>
      <c r="CI13" s="3604"/>
      <c r="CJ13" s="3604"/>
      <c r="CK13" s="3604"/>
      <c r="CL13" s="3604"/>
      <c r="CM13" s="3604"/>
      <c r="CN13" s="3605"/>
      <c r="CO13" s="3603" t="s">
        <v>314</v>
      </c>
      <c r="CP13" s="3604"/>
      <c r="CQ13" s="3604"/>
      <c r="CR13" s="3604"/>
      <c r="CS13" s="3604"/>
      <c r="CT13" s="3604"/>
      <c r="CU13" s="3604"/>
      <c r="CV13" s="3604"/>
      <c r="CW13" s="3604"/>
      <c r="CX13" s="3605"/>
    </row>
    <row r="14" spans="1:102" s="11" customFormat="1" ht="15" thickBot="1">
      <c r="A14" s="3508"/>
      <c r="B14" s="3508"/>
      <c r="C14" s="3508"/>
      <c r="D14" s="3508"/>
      <c r="E14" s="3508"/>
      <c r="F14" s="3508"/>
      <c r="G14" s="3508"/>
      <c r="H14" s="3508"/>
      <c r="I14" s="3508"/>
      <c r="J14" s="3508"/>
      <c r="K14" s="3508"/>
      <c r="L14" s="3508"/>
      <c r="M14" s="3508"/>
      <c r="N14" s="3508"/>
      <c r="O14" s="3508"/>
      <c r="P14" s="3508"/>
      <c r="Q14" s="3508"/>
      <c r="R14" s="3508"/>
      <c r="S14" s="3508"/>
      <c r="T14" s="3508"/>
      <c r="U14" s="3508"/>
      <c r="V14" s="3508"/>
      <c r="W14" s="3508"/>
      <c r="X14" s="3508"/>
      <c r="Y14" s="3508"/>
      <c r="Z14" s="3508"/>
      <c r="AA14" s="3508"/>
      <c r="AB14" s="3508"/>
      <c r="AC14" s="3508"/>
      <c r="AD14" s="3508"/>
      <c r="AE14" s="498"/>
      <c r="AF14" s="498"/>
      <c r="AG14" s="522"/>
      <c r="AH14" s="522"/>
      <c r="AI14" s="522"/>
      <c r="AJ14" s="522"/>
      <c r="AK14" s="522"/>
      <c r="AL14" s="522"/>
      <c r="AM14" s="522"/>
      <c r="AN14" s="522"/>
      <c r="AO14" s="522"/>
      <c r="AP14" s="522"/>
      <c r="AQ14" s="523"/>
      <c r="AR14" s="523"/>
      <c r="AS14" s="523"/>
      <c r="AT14" s="523"/>
      <c r="AU14" s="523"/>
      <c r="AV14" s="523"/>
      <c r="AW14" s="523"/>
      <c r="AX14" s="523"/>
      <c r="AY14" s="523"/>
      <c r="AZ14" s="523"/>
      <c r="BI14" s="518"/>
      <c r="BJ14" s="518"/>
      <c r="CO14" s="513"/>
      <c r="CP14" s="513"/>
      <c r="CQ14" s="513"/>
      <c r="CR14" s="513"/>
      <c r="CS14" s="513"/>
      <c r="CT14" s="513"/>
      <c r="CU14" s="513"/>
      <c r="CV14" s="513"/>
      <c r="CW14" s="513"/>
      <c r="CX14" s="513"/>
    </row>
    <row r="15" spans="1:102" s="19" customFormat="1" ht="39" thickBot="1">
      <c r="A15" s="524" t="s">
        <v>11</v>
      </c>
      <c r="B15" s="525" t="s">
        <v>12</v>
      </c>
      <c r="C15" s="524" t="s">
        <v>13</v>
      </c>
      <c r="D15" s="125" t="s">
        <v>637</v>
      </c>
      <c r="E15" s="125" t="s">
        <v>1521</v>
      </c>
      <c r="F15" s="125" t="s">
        <v>1521</v>
      </c>
      <c r="G15" s="125" t="s">
        <v>1522</v>
      </c>
      <c r="H15" s="125" t="s">
        <v>15</v>
      </c>
      <c r="I15" s="125" t="s">
        <v>16</v>
      </c>
      <c r="J15" s="125" t="s">
        <v>17</v>
      </c>
      <c r="K15" s="125" t="s">
        <v>18</v>
      </c>
      <c r="L15" s="125" t="s">
        <v>19</v>
      </c>
      <c r="M15" s="125" t="s">
        <v>20</v>
      </c>
      <c r="N15" s="125" t="s">
        <v>21</v>
      </c>
      <c r="O15" s="125" t="s">
        <v>22</v>
      </c>
      <c r="P15" s="126" t="s">
        <v>23</v>
      </c>
      <c r="Q15" s="126" t="s">
        <v>24</v>
      </c>
      <c r="R15" s="126" t="s">
        <v>25</v>
      </c>
      <c r="S15" s="126" t="s">
        <v>26</v>
      </c>
      <c r="T15" s="126" t="s">
        <v>27</v>
      </c>
      <c r="U15" s="126" t="s">
        <v>28</v>
      </c>
      <c r="V15" s="126" t="s">
        <v>29</v>
      </c>
      <c r="W15" s="126" t="s">
        <v>30</v>
      </c>
      <c r="X15" s="126" t="s">
        <v>31</v>
      </c>
      <c r="Y15" s="126" t="s">
        <v>32</v>
      </c>
      <c r="Z15" s="126" t="s">
        <v>33</v>
      </c>
      <c r="AA15" s="126" t="s">
        <v>34</v>
      </c>
      <c r="AB15" s="125" t="s">
        <v>35</v>
      </c>
      <c r="AC15" s="127" t="s">
        <v>298</v>
      </c>
      <c r="AD15" s="125" t="s">
        <v>36</v>
      </c>
      <c r="AE15" s="126" t="s">
        <v>23</v>
      </c>
      <c r="AF15" s="126" t="s">
        <v>24</v>
      </c>
      <c r="AG15" s="126" t="s">
        <v>25</v>
      </c>
      <c r="AH15" s="126" t="s">
        <v>26</v>
      </c>
      <c r="AI15" s="126" t="s">
        <v>27</v>
      </c>
      <c r="AJ15" s="126" t="s">
        <v>28</v>
      </c>
      <c r="AK15" s="126" t="s">
        <v>29</v>
      </c>
      <c r="AL15" s="126" t="s">
        <v>30</v>
      </c>
      <c r="AM15" s="126" t="s">
        <v>31</v>
      </c>
      <c r="AN15" s="126" t="s">
        <v>32</v>
      </c>
      <c r="AO15" s="126" t="s">
        <v>33</v>
      </c>
      <c r="AP15" s="126" t="s">
        <v>34</v>
      </c>
      <c r="AQ15" s="526" t="s">
        <v>183</v>
      </c>
      <c r="AR15" s="526" t="s">
        <v>299</v>
      </c>
      <c r="AS15" s="526" t="s">
        <v>184</v>
      </c>
      <c r="AT15" s="526" t="s">
        <v>185</v>
      </c>
      <c r="AU15" s="526" t="s">
        <v>178</v>
      </c>
      <c r="AV15" s="526" t="s">
        <v>186</v>
      </c>
      <c r="AW15" s="526" t="s">
        <v>179</v>
      </c>
      <c r="AX15" s="526" t="s">
        <v>180</v>
      </c>
      <c r="AY15" s="526" t="s">
        <v>181</v>
      </c>
      <c r="AZ15" s="527" t="s">
        <v>182</v>
      </c>
      <c r="BA15" s="3172" t="s">
        <v>1523</v>
      </c>
      <c r="BB15" s="3172" t="s">
        <v>299</v>
      </c>
      <c r="BC15" s="3172" t="s">
        <v>1490</v>
      </c>
      <c r="BD15" s="3172" t="s">
        <v>1491</v>
      </c>
      <c r="BE15" s="3172" t="s">
        <v>178</v>
      </c>
      <c r="BF15" s="3172" t="s">
        <v>1492</v>
      </c>
      <c r="BG15" s="3172" t="s">
        <v>179</v>
      </c>
      <c r="BH15" s="3172" t="s">
        <v>180</v>
      </c>
      <c r="BI15" s="3173" t="s">
        <v>181</v>
      </c>
      <c r="BJ15" s="3173" t="s">
        <v>182</v>
      </c>
      <c r="BK15" s="528" t="s">
        <v>1523</v>
      </c>
      <c r="BL15" s="528" t="s">
        <v>299</v>
      </c>
      <c r="BM15" s="528" t="s">
        <v>1490</v>
      </c>
      <c r="BN15" s="528" t="s">
        <v>1491</v>
      </c>
      <c r="BO15" s="528" t="s">
        <v>178</v>
      </c>
      <c r="BP15" s="528" t="s">
        <v>1492</v>
      </c>
      <c r="BQ15" s="528" t="s">
        <v>179</v>
      </c>
      <c r="BR15" s="528" t="s">
        <v>180</v>
      </c>
      <c r="BS15" s="528" t="s">
        <v>181</v>
      </c>
      <c r="BT15" s="528" t="s">
        <v>182</v>
      </c>
      <c r="BU15" s="529" t="s">
        <v>443</v>
      </c>
      <c r="BV15" s="529" t="s">
        <v>299</v>
      </c>
      <c r="BW15" s="529" t="s">
        <v>1495</v>
      </c>
      <c r="BX15" s="529" t="s">
        <v>1496</v>
      </c>
      <c r="BY15" s="529" t="s">
        <v>178</v>
      </c>
      <c r="BZ15" s="529" t="s">
        <v>1497</v>
      </c>
      <c r="CA15" s="529" t="s">
        <v>179</v>
      </c>
      <c r="CB15" s="529" t="s">
        <v>180</v>
      </c>
      <c r="CC15" s="529" t="s">
        <v>181</v>
      </c>
      <c r="CD15" s="529" t="s">
        <v>182</v>
      </c>
      <c r="CE15" s="530" t="s">
        <v>1524</v>
      </c>
      <c r="CF15" s="530" t="s">
        <v>299</v>
      </c>
      <c r="CG15" s="530" t="s">
        <v>1500</v>
      </c>
      <c r="CH15" s="530" t="s">
        <v>1501</v>
      </c>
      <c r="CI15" s="530" t="s">
        <v>178</v>
      </c>
      <c r="CJ15" s="530" t="s">
        <v>1502</v>
      </c>
      <c r="CK15" s="530" t="s">
        <v>179</v>
      </c>
      <c r="CL15" s="530" t="s">
        <v>180</v>
      </c>
      <c r="CM15" s="530" t="s">
        <v>181</v>
      </c>
      <c r="CN15" s="530" t="s">
        <v>182</v>
      </c>
      <c r="CO15" s="531" t="s">
        <v>1524</v>
      </c>
      <c r="CP15" s="531" t="s">
        <v>299</v>
      </c>
      <c r="CQ15" s="531" t="s">
        <v>1500</v>
      </c>
      <c r="CR15" s="531" t="s">
        <v>1501</v>
      </c>
      <c r="CS15" s="531" t="s">
        <v>178</v>
      </c>
      <c r="CT15" s="531" t="s">
        <v>1502</v>
      </c>
      <c r="CU15" s="531" t="s">
        <v>179</v>
      </c>
      <c r="CV15" s="531" t="s">
        <v>180</v>
      </c>
      <c r="CW15" s="531" t="s">
        <v>181</v>
      </c>
      <c r="CX15" s="531" t="s">
        <v>182</v>
      </c>
    </row>
    <row r="16" spans="1:102" s="62" customFormat="1" ht="177" customHeight="1" thickBot="1">
      <c r="A16" s="3530">
        <v>1</v>
      </c>
      <c r="B16" s="3530" t="s">
        <v>449</v>
      </c>
      <c r="C16" s="3559" t="s">
        <v>638</v>
      </c>
      <c r="D16" s="532" t="s">
        <v>639</v>
      </c>
      <c r="E16" s="138" t="s">
        <v>1525</v>
      </c>
      <c r="F16" s="533" t="s">
        <v>1526</v>
      </c>
      <c r="G16" s="534" t="s">
        <v>1527</v>
      </c>
      <c r="H16" s="535" t="s">
        <v>1528</v>
      </c>
      <c r="I16" s="536">
        <v>1</v>
      </c>
      <c r="J16" s="537" t="s">
        <v>1529</v>
      </c>
      <c r="K16" s="538" t="s">
        <v>640</v>
      </c>
      <c r="L16" s="539">
        <v>0.3</v>
      </c>
      <c r="M16" s="540" t="s">
        <v>641</v>
      </c>
      <c r="N16" s="541">
        <v>42384</v>
      </c>
      <c r="O16" s="541">
        <v>42720</v>
      </c>
      <c r="P16" s="3573">
        <v>1</v>
      </c>
      <c r="Q16" s="3574"/>
      <c r="R16" s="3573">
        <v>1</v>
      </c>
      <c r="S16" s="3574"/>
      <c r="T16" s="3573">
        <v>1</v>
      </c>
      <c r="U16" s="3574"/>
      <c r="V16" s="3573">
        <v>1</v>
      </c>
      <c r="W16" s="3574"/>
      <c r="X16" s="3573">
        <v>1</v>
      </c>
      <c r="Y16" s="3574"/>
      <c r="Z16" s="3573">
        <v>1</v>
      </c>
      <c r="AA16" s="3574"/>
      <c r="AB16" s="542">
        <f>SUM(P16:AA16)</f>
        <v>6</v>
      </c>
      <c r="AC16" s="543">
        <v>0</v>
      </c>
      <c r="AD16" s="544"/>
      <c r="AE16" s="545">
        <v>0</v>
      </c>
      <c r="AF16" s="545">
        <v>0</v>
      </c>
      <c r="AG16" s="2194">
        <v>0</v>
      </c>
      <c r="AH16" s="2194">
        <v>0</v>
      </c>
      <c r="AI16" s="546">
        <v>0</v>
      </c>
      <c r="AJ16" s="547">
        <v>0</v>
      </c>
      <c r="AK16" s="2195">
        <v>0</v>
      </c>
      <c r="AL16" s="2195">
        <v>0</v>
      </c>
      <c r="AM16" s="2195">
        <v>0</v>
      </c>
      <c r="AN16" s="2195">
        <v>0</v>
      </c>
      <c r="AO16" s="2196">
        <v>0</v>
      </c>
      <c r="AP16" s="2197">
        <v>0</v>
      </c>
      <c r="AQ16" s="2198">
        <f>SUM(P16:Q16)</f>
        <v>1</v>
      </c>
      <c r="AR16" s="2199">
        <f>IF(AQ16=0,0%,100%)</f>
        <v>1</v>
      </c>
      <c r="AS16" s="2200">
        <f>SUM(AE16:AF16)</f>
        <v>0</v>
      </c>
      <c r="AT16" s="2199">
        <f>+AS16/AB16</f>
        <v>0</v>
      </c>
      <c r="AU16" s="2199">
        <f>+AS16/AB16</f>
        <v>0</v>
      </c>
      <c r="AV16" s="2199">
        <f>+AS16/AB16</f>
        <v>0</v>
      </c>
      <c r="AW16" s="2200"/>
      <c r="AX16" s="2200"/>
      <c r="AY16" s="2201" t="s">
        <v>642</v>
      </c>
      <c r="AZ16" s="2817" t="s">
        <v>643</v>
      </c>
      <c r="BA16" s="3174">
        <v>1</v>
      </c>
      <c r="BB16" s="3175">
        <f>IF(BA16=0,0%,100%)</f>
        <v>1</v>
      </c>
      <c r="BC16" s="3175">
        <v>1</v>
      </c>
      <c r="BD16" s="3175">
        <v>1</v>
      </c>
      <c r="BE16" s="3175"/>
      <c r="BF16" s="3175">
        <f>3/6</f>
        <v>0.5</v>
      </c>
      <c r="BG16" s="2848"/>
      <c r="BH16" s="2849"/>
      <c r="BI16" s="3057" t="s">
        <v>1866</v>
      </c>
      <c r="BJ16" s="3176"/>
      <c r="BK16" s="2819"/>
      <c r="BL16" s="556"/>
      <c r="BM16" s="555"/>
      <c r="BN16" s="556"/>
      <c r="BO16" s="556"/>
      <c r="BP16" s="556"/>
      <c r="BQ16" s="557"/>
      <c r="BR16" s="555"/>
      <c r="BS16" s="558"/>
      <c r="BT16" s="559"/>
      <c r="BU16" s="560"/>
      <c r="BV16" s="561"/>
      <c r="BW16" s="560"/>
      <c r="BX16" s="561"/>
      <c r="BY16" s="561"/>
      <c r="BZ16" s="561"/>
      <c r="CA16" s="562"/>
      <c r="CB16" s="560"/>
      <c r="CC16" s="563"/>
      <c r="CD16" s="564"/>
      <c r="CE16" s="565"/>
      <c r="CF16" s="566"/>
      <c r="CG16" s="565"/>
      <c r="CH16" s="566"/>
      <c r="CI16" s="566"/>
      <c r="CJ16" s="566"/>
      <c r="CK16" s="567"/>
      <c r="CL16" s="565"/>
      <c r="CM16" s="568"/>
      <c r="CN16" s="569"/>
      <c r="CO16" s="570"/>
      <c r="CP16" s="571"/>
      <c r="CQ16" s="570"/>
      <c r="CR16" s="571"/>
      <c r="CS16" s="571"/>
      <c r="CT16" s="571"/>
      <c r="CU16" s="572"/>
      <c r="CV16" s="570"/>
      <c r="CW16" s="573"/>
      <c r="CX16" s="574"/>
    </row>
    <row r="17" spans="1:102" s="62" customFormat="1" ht="155.25" customHeight="1" thickBot="1">
      <c r="A17" s="3530"/>
      <c r="B17" s="3530"/>
      <c r="C17" s="3560"/>
      <c r="D17" s="3562" t="s">
        <v>644</v>
      </c>
      <c r="E17" s="3564" t="s">
        <v>1525</v>
      </c>
      <c r="F17" s="3566" t="s">
        <v>1530</v>
      </c>
      <c r="G17" s="3568" t="s">
        <v>1531</v>
      </c>
      <c r="H17" s="575" t="s">
        <v>645</v>
      </c>
      <c r="I17" s="576">
        <v>3</v>
      </c>
      <c r="J17" s="575" t="s">
        <v>646</v>
      </c>
      <c r="K17" s="577" t="s">
        <v>1532</v>
      </c>
      <c r="L17" s="539">
        <v>0.34</v>
      </c>
      <c r="M17" s="578" t="s">
        <v>645</v>
      </c>
      <c r="N17" s="579">
        <v>42384</v>
      </c>
      <c r="O17" s="579">
        <v>42551</v>
      </c>
      <c r="P17" s="580"/>
      <c r="Q17" s="581"/>
      <c r="R17" s="581"/>
      <c r="S17" s="582"/>
      <c r="T17" s="582"/>
      <c r="U17" s="582">
        <v>3</v>
      </c>
      <c r="V17" s="582"/>
      <c r="W17" s="582"/>
      <c r="X17" s="582"/>
      <c r="Y17" s="582"/>
      <c r="Z17" s="582"/>
      <c r="AA17" s="582"/>
      <c r="AB17" s="542">
        <f>SUM(P17:AA17)</f>
        <v>3</v>
      </c>
      <c r="AC17" s="543">
        <v>0</v>
      </c>
      <c r="AD17" s="583"/>
      <c r="AE17" s="584">
        <v>0</v>
      </c>
      <c r="AF17" s="584">
        <v>0</v>
      </c>
      <c r="AG17" s="2194">
        <v>0</v>
      </c>
      <c r="AH17" s="2194">
        <v>0</v>
      </c>
      <c r="AI17" s="546"/>
      <c r="AJ17" s="547"/>
      <c r="AK17" s="2195"/>
      <c r="AL17" s="2195"/>
      <c r="AM17" s="2195"/>
      <c r="AN17" s="2195"/>
      <c r="AO17" s="2196"/>
      <c r="AP17" s="2197"/>
      <c r="AQ17" s="2200">
        <f>SUM(P17:Q17)</f>
        <v>0</v>
      </c>
      <c r="AR17" s="2199">
        <f>IF(AQ17=0,0%,100%)</f>
        <v>0</v>
      </c>
      <c r="AS17" s="2200">
        <f>SUM(AE17:AF17)</f>
        <v>0</v>
      </c>
      <c r="AT17" s="2199">
        <f>+AS17/AB17</f>
        <v>0</v>
      </c>
      <c r="AU17" s="2199">
        <f>+AS17/AB17</f>
        <v>0</v>
      </c>
      <c r="AV17" s="2199">
        <f>+AS17/AB17</f>
        <v>0</v>
      </c>
      <c r="AW17" s="2200"/>
      <c r="AX17" s="2200"/>
      <c r="AY17" s="2201" t="s">
        <v>1533</v>
      </c>
      <c r="AZ17" s="2817" t="s">
        <v>647</v>
      </c>
      <c r="BA17" s="3177">
        <f>SUM(P17:U17)</f>
        <v>3</v>
      </c>
      <c r="BB17" s="3175">
        <f>IF(BA17=0,0%,100%)</f>
        <v>1</v>
      </c>
      <c r="BC17" s="3178">
        <v>3</v>
      </c>
      <c r="BD17" s="3175">
        <f>BC17/BA17</f>
        <v>1</v>
      </c>
      <c r="BE17" s="3175"/>
      <c r="BF17" s="3175">
        <f>BC17/AB17</f>
        <v>1</v>
      </c>
      <c r="BG17" s="2848"/>
      <c r="BH17" s="2849"/>
      <c r="BI17" s="3057" t="s">
        <v>1867</v>
      </c>
      <c r="BJ17" s="3176"/>
      <c r="BK17" s="2819"/>
      <c r="BL17" s="556"/>
      <c r="BM17" s="555"/>
      <c r="BN17" s="556"/>
      <c r="BO17" s="556"/>
      <c r="BP17" s="556"/>
      <c r="BQ17" s="557"/>
      <c r="BR17" s="555"/>
      <c r="BS17" s="558"/>
      <c r="BT17" s="559"/>
      <c r="BU17" s="560"/>
      <c r="BV17" s="561"/>
      <c r="BW17" s="560"/>
      <c r="BX17" s="561"/>
      <c r="BY17" s="561"/>
      <c r="BZ17" s="561"/>
      <c r="CA17" s="562"/>
      <c r="CB17" s="560"/>
      <c r="CC17" s="563"/>
      <c r="CD17" s="564"/>
      <c r="CE17" s="565"/>
      <c r="CF17" s="566"/>
      <c r="CG17" s="565"/>
      <c r="CH17" s="566"/>
      <c r="CI17" s="566"/>
      <c r="CJ17" s="566"/>
      <c r="CK17" s="567"/>
      <c r="CL17" s="565"/>
      <c r="CM17" s="568"/>
      <c r="CN17" s="569"/>
      <c r="CO17" s="570"/>
      <c r="CP17" s="571"/>
      <c r="CQ17" s="570"/>
      <c r="CR17" s="571"/>
      <c r="CS17" s="571"/>
      <c r="CT17" s="571"/>
      <c r="CU17" s="572"/>
      <c r="CV17" s="570"/>
      <c r="CW17" s="573"/>
      <c r="CX17" s="574"/>
    </row>
    <row r="18" spans="1:102" s="62" customFormat="1" ht="45.75" customHeight="1" thickBot="1">
      <c r="A18" s="3530"/>
      <c r="B18" s="3530"/>
      <c r="C18" s="3561"/>
      <c r="D18" s="3563"/>
      <c r="E18" s="3565"/>
      <c r="F18" s="3567"/>
      <c r="G18" s="3569"/>
      <c r="H18" s="575" t="s">
        <v>648</v>
      </c>
      <c r="I18" s="576">
        <v>2</v>
      </c>
      <c r="J18" s="575" t="s">
        <v>649</v>
      </c>
      <c r="K18" s="577" t="s">
        <v>1532</v>
      </c>
      <c r="L18" s="539">
        <v>0.36</v>
      </c>
      <c r="M18" s="578" t="s">
        <v>650</v>
      </c>
      <c r="N18" s="579">
        <v>42384</v>
      </c>
      <c r="O18" s="579">
        <v>42719</v>
      </c>
      <c r="P18" s="582"/>
      <c r="Q18" s="582"/>
      <c r="R18" s="582"/>
      <c r="S18" s="582"/>
      <c r="T18" s="582"/>
      <c r="U18" s="582"/>
      <c r="V18" s="582">
        <v>1</v>
      </c>
      <c r="W18" s="582"/>
      <c r="X18" s="582"/>
      <c r="Y18" s="582"/>
      <c r="Z18" s="582"/>
      <c r="AA18" s="582">
        <v>1</v>
      </c>
      <c r="AB18" s="542">
        <f>SUM(P18:AA18)</f>
        <v>2</v>
      </c>
      <c r="AC18" s="543">
        <v>0</v>
      </c>
      <c r="AD18" s="583"/>
      <c r="AE18" s="584">
        <v>0</v>
      </c>
      <c r="AF18" s="584">
        <v>0</v>
      </c>
      <c r="AG18" s="2194">
        <v>0</v>
      </c>
      <c r="AH18" s="2194"/>
      <c r="AI18" s="546"/>
      <c r="AJ18" s="547"/>
      <c r="AK18" s="2195"/>
      <c r="AL18" s="2195"/>
      <c r="AM18" s="2195"/>
      <c r="AN18" s="2195"/>
      <c r="AO18" s="2196"/>
      <c r="AP18" s="2197"/>
      <c r="AQ18" s="2200">
        <f>SUM(P18:Q18)</f>
        <v>0</v>
      </c>
      <c r="AR18" s="2199">
        <f>IF(AQ18=0,0%,100%)</f>
        <v>0</v>
      </c>
      <c r="AS18" s="2200">
        <f>SUM(AE18:AF18)</f>
        <v>0</v>
      </c>
      <c r="AT18" s="2199">
        <f>+AS18/AB18</f>
        <v>0</v>
      </c>
      <c r="AU18" s="2199">
        <f>+AS18/AB18</f>
        <v>0</v>
      </c>
      <c r="AV18" s="2199">
        <f>+AS18/AB18</f>
        <v>0</v>
      </c>
      <c r="AW18" s="2202"/>
      <c r="AX18" s="2202"/>
      <c r="AY18" s="2203" t="s">
        <v>651</v>
      </c>
      <c r="AZ18" s="2818" t="s">
        <v>647</v>
      </c>
      <c r="BA18" s="3177">
        <f>SUM(P18:U18)</f>
        <v>0</v>
      </c>
      <c r="BB18" s="3175">
        <f>IF(BA18=0,0%,100%)</f>
        <v>0</v>
      </c>
      <c r="BC18" s="3178">
        <v>0</v>
      </c>
      <c r="BD18" s="3175" t="s">
        <v>55</v>
      </c>
      <c r="BE18" s="3175"/>
      <c r="BF18" s="3175">
        <v>0</v>
      </c>
      <c r="BG18" s="2848"/>
      <c r="BH18" s="2849"/>
      <c r="BI18" s="3057" t="s">
        <v>651</v>
      </c>
      <c r="BJ18" s="3176"/>
      <c r="BK18" s="2819"/>
      <c r="BL18" s="556"/>
      <c r="BM18" s="555"/>
      <c r="BN18" s="556"/>
      <c r="BO18" s="556"/>
      <c r="BP18" s="556"/>
      <c r="BQ18" s="557"/>
      <c r="BR18" s="555"/>
      <c r="BS18" s="558"/>
      <c r="BT18" s="559"/>
      <c r="BU18" s="560"/>
      <c r="BV18" s="561"/>
      <c r="BW18" s="560"/>
      <c r="BX18" s="561"/>
      <c r="BY18" s="561"/>
      <c r="BZ18" s="561"/>
      <c r="CA18" s="562"/>
      <c r="CB18" s="560"/>
      <c r="CC18" s="563"/>
      <c r="CD18" s="564"/>
      <c r="CE18" s="565"/>
      <c r="CF18" s="566"/>
      <c r="CG18" s="565"/>
      <c r="CH18" s="566"/>
      <c r="CI18" s="566"/>
      <c r="CJ18" s="566"/>
      <c r="CK18" s="567"/>
      <c r="CL18" s="565"/>
      <c r="CM18" s="568"/>
      <c r="CN18" s="569"/>
      <c r="CO18" s="570"/>
      <c r="CP18" s="571"/>
      <c r="CQ18" s="570"/>
      <c r="CR18" s="571"/>
      <c r="CS18" s="571"/>
      <c r="CT18" s="571"/>
      <c r="CU18" s="572"/>
      <c r="CV18" s="570"/>
      <c r="CW18" s="573"/>
      <c r="CX18" s="574"/>
    </row>
    <row r="19" spans="1:102" s="62" customFormat="1" ht="24.75" customHeight="1" thickBot="1">
      <c r="A19" s="3480" t="s">
        <v>38</v>
      </c>
      <c r="B19" s="3481"/>
      <c r="C19" s="3481"/>
      <c r="D19" s="3482"/>
      <c r="E19" s="587"/>
      <c r="F19" s="587"/>
      <c r="G19" s="587"/>
      <c r="H19" s="587"/>
      <c r="I19" s="587"/>
      <c r="J19" s="587"/>
      <c r="K19" s="587"/>
      <c r="L19" s="588">
        <f>SUM(L16:L18)</f>
        <v>1</v>
      </c>
      <c r="M19" s="587"/>
      <c r="N19" s="587"/>
      <c r="O19" s="587"/>
      <c r="P19" s="587"/>
      <c r="Q19" s="587"/>
      <c r="R19" s="587"/>
      <c r="S19" s="587"/>
      <c r="T19" s="587"/>
      <c r="U19" s="587"/>
      <c r="V19" s="587"/>
      <c r="W19" s="587"/>
      <c r="X19" s="587"/>
      <c r="Y19" s="587"/>
      <c r="Z19" s="587"/>
      <c r="AA19" s="587"/>
      <c r="AB19" s="587"/>
      <c r="AC19" s="589">
        <f>SUM(AC16:AC18)</f>
        <v>0</v>
      </c>
      <c r="AD19" s="587"/>
      <c r="AE19" s="590"/>
      <c r="AF19" s="590"/>
      <c r="AG19" s="591"/>
      <c r="AH19" s="591"/>
      <c r="AI19" s="592"/>
      <c r="AJ19" s="592"/>
      <c r="AK19" s="592"/>
      <c r="AL19" s="592"/>
      <c r="AM19" s="592"/>
      <c r="AN19" s="592"/>
      <c r="AO19" s="592"/>
      <c r="AP19" s="592"/>
      <c r="AQ19" s="593"/>
      <c r="AR19" s="594"/>
      <c r="AS19" s="594"/>
      <c r="AT19" s="594"/>
      <c r="AU19" s="594"/>
      <c r="AV19" s="594"/>
      <c r="AW19" s="594"/>
      <c r="AX19" s="594"/>
      <c r="AY19" s="594"/>
      <c r="AZ19" s="2820"/>
      <c r="BA19" s="2825"/>
      <c r="BB19" s="2826">
        <v>1</v>
      </c>
      <c r="BC19" s="2827"/>
      <c r="BD19" s="2828">
        <f>AVERAGE(BD16:BD18)</f>
        <v>1</v>
      </c>
      <c r="BE19" s="2829"/>
      <c r="BF19" s="2828">
        <f>AVERAGE(BF16:BF18)</f>
        <v>0.5</v>
      </c>
      <c r="BG19" s="2830"/>
      <c r="BH19" s="2830"/>
      <c r="BI19" s="2831"/>
      <c r="BJ19" s="2831"/>
      <c r="BK19" s="2822"/>
      <c r="BL19" s="596"/>
      <c r="BM19" s="596"/>
      <c r="BN19" s="596"/>
      <c r="BO19" s="596"/>
      <c r="BP19" s="596"/>
      <c r="BQ19" s="596"/>
      <c r="BR19" s="596"/>
      <c r="BS19" s="596"/>
      <c r="BT19" s="596"/>
      <c r="BU19" s="596"/>
      <c r="BV19" s="596"/>
      <c r="BW19" s="596"/>
      <c r="BX19" s="596"/>
      <c r="BY19" s="596"/>
      <c r="BZ19" s="596"/>
      <c r="CA19" s="596"/>
      <c r="CB19" s="596"/>
      <c r="CC19" s="596"/>
      <c r="CD19" s="596"/>
      <c r="CE19" s="596"/>
      <c r="CF19" s="596"/>
      <c r="CG19" s="596"/>
      <c r="CH19" s="596"/>
      <c r="CI19" s="596"/>
      <c r="CJ19" s="596"/>
      <c r="CK19" s="596"/>
      <c r="CL19" s="596"/>
      <c r="CM19" s="596"/>
      <c r="CN19" s="596"/>
      <c r="CO19" s="596"/>
      <c r="CP19" s="596"/>
      <c r="CQ19" s="596"/>
      <c r="CR19" s="596"/>
      <c r="CS19" s="596"/>
      <c r="CT19" s="596"/>
      <c r="CU19" s="596"/>
      <c r="CV19" s="596"/>
      <c r="CW19" s="596"/>
      <c r="CX19" s="596"/>
    </row>
    <row r="20" spans="1:102" s="62" customFormat="1" ht="177" customHeight="1" thickBot="1">
      <c r="A20" s="597">
        <v>2</v>
      </c>
      <c r="B20" s="597" t="s">
        <v>486</v>
      </c>
      <c r="C20" s="598" t="s">
        <v>487</v>
      </c>
      <c r="D20" s="599" t="s">
        <v>652</v>
      </c>
      <c r="E20" s="600" t="s">
        <v>1534</v>
      </c>
      <c r="F20" s="600" t="s">
        <v>1534</v>
      </c>
      <c r="G20" s="600" t="s">
        <v>1535</v>
      </c>
      <c r="H20" s="601" t="s">
        <v>1536</v>
      </c>
      <c r="I20" s="576">
        <v>28</v>
      </c>
      <c r="J20" s="601" t="s">
        <v>1537</v>
      </c>
      <c r="K20" s="577" t="s">
        <v>1538</v>
      </c>
      <c r="L20" s="539">
        <v>1</v>
      </c>
      <c r="M20" s="578" t="s">
        <v>653</v>
      </c>
      <c r="N20" s="602">
        <v>42379</v>
      </c>
      <c r="O20" s="602">
        <v>42735</v>
      </c>
      <c r="P20" s="582"/>
      <c r="Q20" s="582"/>
      <c r="R20" s="582"/>
      <c r="S20" s="582"/>
      <c r="T20" s="582"/>
      <c r="U20" s="582"/>
      <c r="V20" s="582"/>
      <c r="W20" s="582"/>
      <c r="X20" s="582"/>
      <c r="Y20" s="582"/>
      <c r="Z20" s="582"/>
      <c r="AA20" s="582">
        <v>28</v>
      </c>
      <c r="AB20" s="542">
        <f>SUM(P20:AA20)</f>
        <v>28</v>
      </c>
      <c r="AC20" s="543">
        <v>0</v>
      </c>
      <c r="AD20" s="583"/>
      <c r="AE20" s="603">
        <v>0</v>
      </c>
      <c r="AF20" s="603">
        <v>0</v>
      </c>
      <c r="AG20" s="2194">
        <v>0</v>
      </c>
      <c r="AH20" s="2194">
        <v>5</v>
      </c>
      <c r="AI20" s="546"/>
      <c r="AJ20" s="547"/>
      <c r="AK20" s="2195"/>
      <c r="AL20" s="2195"/>
      <c r="AM20" s="2195"/>
      <c r="AN20" s="2195"/>
      <c r="AO20" s="2196"/>
      <c r="AP20" s="2197"/>
      <c r="AQ20" s="2202">
        <f>SUM(P20:Q20)</f>
        <v>0</v>
      </c>
      <c r="AR20" s="2204">
        <f>IF(AQ20=0,0%,100%)</f>
        <v>0</v>
      </c>
      <c r="AS20" s="2200">
        <f>SUM(AE20:AF20)</f>
        <v>0</v>
      </c>
      <c r="AT20" s="2199">
        <f>+AS20/AB20</f>
        <v>0</v>
      </c>
      <c r="AU20" s="2199">
        <f>+AS20/AB20</f>
        <v>0</v>
      </c>
      <c r="AV20" s="2199">
        <f>+AS20/AB20</f>
        <v>0</v>
      </c>
      <c r="AW20" s="2202"/>
      <c r="AX20" s="2202"/>
      <c r="AY20" s="2203" t="s">
        <v>654</v>
      </c>
      <c r="AZ20" s="2818" t="s">
        <v>643</v>
      </c>
      <c r="BA20" s="3179">
        <f>SUM(P20:U20)</f>
        <v>0</v>
      </c>
      <c r="BB20" s="3175">
        <f>IF(BA20=0,0%,100%)</f>
        <v>0</v>
      </c>
      <c r="BC20" s="3178">
        <v>10</v>
      </c>
      <c r="BD20" s="3175" t="s">
        <v>55</v>
      </c>
      <c r="BE20" s="3175"/>
      <c r="BF20" s="3175">
        <f>BC20/AB20</f>
        <v>0.35714285714285715</v>
      </c>
      <c r="BG20" s="2848"/>
      <c r="BH20" s="2849"/>
      <c r="BI20" s="3057" t="s">
        <v>1868</v>
      </c>
      <c r="BJ20" s="3176"/>
      <c r="BK20" s="2819"/>
      <c r="BL20" s="556"/>
      <c r="BM20" s="555"/>
      <c r="BN20" s="556"/>
      <c r="BO20" s="556"/>
      <c r="BP20" s="556"/>
      <c r="BQ20" s="557"/>
      <c r="BR20" s="555"/>
      <c r="BS20" s="558"/>
      <c r="BT20" s="559"/>
      <c r="BU20" s="560"/>
      <c r="BV20" s="561"/>
      <c r="BW20" s="560"/>
      <c r="BX20" s="561"/>
      <c r="BY20" s="561"/>
      <c r="BZ20" s="561"/>
      <c r="CA20" s="562"/>
      <c r="CB20" s="560"/>
      <c r="CC20" s="563"/>
      <c r="CD20" s="564"/>
      <c r="CE20" s="565"/>
      <c r="CF20" s="566"/>
      <c r="CG20" s="565"/>
      <c r="CH20" s="566"/>
      <c r="CI20" s="566"/>
      <c r="CJ20" s="566"/>
      <c r="CK20" s="567"/>
      <c r="CL20" s="565"/>
      <c r="CM20" s="568"/>
      <c r="CN20" s="569"/>
      <c r="CO20" s="570"/>
      <c r="CP20" s="571"/>
      <c r="CQ20" s="570"/>
      <c r="CR20" s="571"/>
      <c r="CS20" s="571"/>
      <c r="CT20" s="571"/>
      <c r="CU20" s="572"/>
      <c r="CV20" s="570"/>
      <c r="CW20" s="573"/>
      <c r="CX20" s="574"/>
    </row>
    <row r="21" spans="1:102" s="62" customFormat="1" ht="21.75" customHeight="1" thickBot="1">
      <c r="A21" s="3480" t="s">
        <v>38</v>
      </c>
      <c r="B21" s="3481"/>
      <c r="C21" s="3555"/>
      <c r="D21" s="3482"/>
      <c r="E21" s="587"/>
      <c r="F21" s="587"/>
      <c r="G21" s="587"/>
      <c r="H21" s="587"/>
      <c r="I21" s="587"/>
      <c r="J21" s="587"/>
      <c r="K21" s="587"/>
      <c r="L21" s="588">
        <f>SUM(L20)</f>
        <v>1</v>
      </c>
      <c r="M21" s="587"/>
      <c r="N21" s="587"/>
      <c r="O21" s="587"/>
      <c r="P21" s="587"/>
      <c r="Q21" s="587"/>
      <c r="R21" s="587"/>
      <c r="S21" s="587"/>
      <c r="T21" s="587"/>
      <c r="U21" s="587"/>
      <c r="V21" s="587"/>
      <c r="W21" s="587"/>
      <c r="X21" s="587"/>
      <c r="Y21" s="587"/>
      <c r="Z21" s="587"/>
      <c r="AA21" s="587"/>
      <c r="AB21" s="587"/>
      <c r="AC21" s="589">
        <f>SUM(AC20)</f>
        <v>0</v>
      </c>
      <c r="AD21" s="587"/>
      <c r="AE21" s="587"/>
      <c r="AF21" s="587"/>
      <c r="AG21" s="605"/>
      <c r="AH21" s="605"/>
      <c r="AI21" s="606"/>
      <c r="AJ21" s="606"/>
      <c r="AK21" s="606"/>
      <c r="AL21" s="606"/>
      <c r="AM21" s="606"/>
      <c r="AN21" s="606"/>
      <c r="AO21" s="606"/>
      <c r="AP21" s="606"/>
      <c r="AQ21" s="607"/>
      <c r="AR21" s="608"/>
      <c r="AS21" s="608"/>
      <c r="AT21" s="608"/>
      <c r="AU21" s="608"/>
      <c r="AV21" s="608"/>
      <c r="AW21" s="608"/>
      <c r="AX21" s="608"/>
      <c r="AY21" s="608"/>
      <c r="AZ21" s="2821"/>
      <c r="BA21" s="2439"/>
      <c r="BB21" s="2440">
        <v>1</v>
      </c>
      <c r="BC21" s="2441"/>
      <c r="BD21" s="2442" t="s">
        <v>55</v>
      </c>
      <c r="BE21" s="2443"/>
      <c r="BF21" s="2444">
        <f>AVERAGE(BF20)</f>
        <v>0.35714285714285715</v>
      </c>
      <c r="BG21" s="2443"/>
      <c r="BH21" s="2443"/>
      <c r="BI21" s="2445"/>
      <c r="BJ21" s="2445"/>
      <c r="BK21" s="2823"/>
      <c r="BL21" s="609"/>
      <c r="BM21" s="609"/>
      <c r="BN21" s="609"/>
      <c r="BO21" s="609"/>
      <c r="BP21" s="609"/>
      <c r="BQ21" s="609"/>
      <c r="BR21" s="609"/>
      <c r="BS21" s="609"/>
      <c r="BT21" s="609"/>
      <c r="BU21" s="609"/>
      <c r="BV21" s="609"/>
      <c r="BW21" s="609"/>
      <c r="BX21" s="609"/>
      <c r="BY21" s="609"/>
      <c r="BZ21" s="609"/>
      <c r="CA21" s="609"/>
      <c r="CB21" s="609"/>
      <c r="CC21" s="609"/>
      <c r="CD21" s="609"/>
      <c r="CE21" s="609"/>
      <c r="CF21" s="609"/>
      <c r="CG21" s="609"/>
      <c r="CH21" s="609"/>
      <c r="CI21" s="609"/>
      <c r="CJ21" s="609"/>
      <c r="CK21" s="609"/>
      <c r="CL21" s="609"/>
      <c r="CM21" s="609"/>
      <c r="CN21" s="609"/>
      <c r="CO21" s="609"/>
      <c r="CP21" s="609"/>
      <c r="CQ21" s="609"/>
      <c r="CR21" s="609"/>
      <c r="CS21" s="609"/>
      <c r="CT21" s="609"/>
      <c r="CU21" s="609"/>
      <c r="CV21" s="609"/>
      <c r="CW21" s="609"/>
      <c r="CX21" s="609"/>
    </row>
    <row r="22" spans="1:102" s="62" customFormat="1" ht="21.75" customHeight="1" thickBot="1">
      <c r="A22" s="3483" t="s">
        <v>39</v>
      </c>
      <c r="B22" s="3484"/>
      <c r="C22" s="3484"/>
      <c r="D22" s="3484"/>
      <c r="E22" s="610"/>
      <c r="F22" s="610"/>
      <c r="G22" s="610"/>
      <c r="H22" s="611"/>
      <c r="I22" s="610"/>
      <c r="J22" s="610"/>
      <c r="K22" s="610"/>
      <c r="L22" s="610"/>
      <c r="M22" s="610"/>
      <c r="N22" s="610"/>
      <c r="O22" s="610"/>
      <c r="P22" s="610"/>
      <c r="Q22" s="610"/>
      <c r="R22" s="610"/>
      <c r="S22" s="610"/>
      <c r="T22" s="610"/>
      <c r="U22" s="610"/>
      <c r="V22" s="610"/>
      <c r="W22" s="610"/>
      <c r="X22" s="610"/>
      <c r="Y22" s="610"/>
      <c r="Z22" s="610"/>
      <c r="AA22" s="610"/>
      <c r="AB22" s="610"/>
      <c r="AC22" s="612"/>
      <c r="AD22" s="613"/>
      <c r="AE22" s="610"/>
      <c r="AF22" s="610"/>
      <c r="AG22" s="614"/>
      <c r="AH22" s="614"/>
      <c r="AI22" s="614"/>
      <c r="AJ22" s="614"/>
      <c r="AK22" s="614"/>
      <c r="AL22" s="614"/>
      <c r="AM22" s="614"/>
      <c r="AN22" s="614"/>
      <c r="AO22" s="614"/>
      <c r="AP22" s="614"/>
      <c r="AQ22" s="615"/>
      <c r="AR22" s="616"/>
      <c r="AS22" s="616"/>
      <c r="AT22" s="616"/>
      <c r="AU22" s="616"/>
      <c r="AV22" s="616"/>
      <c r="AW22" s="616"/>
      <c r="AX22" s="616"/>
      <c r="AY22" s="616"/>
      <c r="AZ22" s="2432"/>
      <c r="BA22" s="2446"/>
      <c r="BB22" s="2447">
        <v>1</v>
      </c>
      <c r="BC22" s="2446"/>
      <c r="BD22" s="2449">
        <f>AVERAGE(BD21,BD19)</f>
        <v>1</v>
      </c>
      <c r="BE22" s="2446"/>
      <c r="BF22" s="2449">
        <f>AVERAGE(BF21,BF19)</f>
        <v>0.4285714285714286</v>
      </c>
      <c r="BG22" s="2446"/>
      <c r="BH22" s="2446"/>
      <c r="BI22" s="2448"/>
      <c r="BJ22" s="2448"/>
      <c r="BK22" s="2824"/>
      <c r="BL22" s="617"/>
      <c r="BM22" s="617"/>
      <c r="BN22" s="617"/>
      <c r="BO22" s="617"/>
      <c r="BP22" s="617"/>
      <c r="BQ22" s="617"/>
      <c r="BR22" s="617"/>
      <c r="BS22" s="617"/>
      <c r="BT22" s="617"/>
      <c r="BU22" s="617"/>
      <c r="BV22" s="617"/>
      <c r="BW22" s="617"/>
      <c r="BX22" s="617"/>
      <c r="BY22" s="617"/>
      <c r="BZ22" s="617"/>
      <c r="CA22" s="617"/>
      <c r="CB22" s="617"/>
      <c r="CC22" s="617"/>
      <c r="CD22" s="617"/>
      <c r="CE22" s="617"/>
      <c r="CF22" s="617"/>
      <c r="CG22" s="617"/>
      <c r="CH22" s="617"/>
      <c r="CI22" s="617"/>
      <c r="CJ22" s="617"/>
      <c r="CK22" s="617"/>
      <c r="CL22" s="617"/>
      <c r="CM22" s="617"/>
      <c r="CN22" s="617"/>
      <c r="CO22" s="617"/>
      <c r="CP22" s="617"/>
      <c r="CQ22" s="617"/>
      <c r="CR22" s="617"/>
      <c r="CS22" s="617"/>
      <c r="CT22" s="617"/>
      <c r="CU22" s="617"/>
      <c r="CV22" s="617"/>
      <c r="CW22" s="617"/>
      <c r="CX22" s="617"/>
    </row>
    <row r="23" spans="1:102" s="11" customFormat="1" ht="15.75" thickBot="1">
      <c r="A23" s="3508"/>
      <c r="B23" s="3508"/>
      <c r="C23" s="3508"/>
      <c r="D23" s="3508"/>
      <c r="E23" s="3508"/>
      <c r="F23" s="3508"/>
      <c r="G23" s="3508"/>
      <c r="H23" s="3508"/>
      <c r="I23" s="3508"/>
      <c r="J23" s="3508"/>
      <c r="K23" s="3508"/>
      <c r="L23" s="3508"/>
      <c r="M23" s="3508"/>
      <c r="N23" s="3508"/>
      <c r="O23" s="3508"/>
      <c r="P23" s="3508"/>
      <c r="Q23" s="3508"/>
      <c r="R23" s="3508"/>
      <c r="S23" s="3508"/>
      <c r="T23" s="3508"/>
      <c r="U23" s="3508"/>
      <c r="V23" s="3508"/>
      <c r="W23" s="3508"/>
      <c r="X23" s="3508"/>
      <c r="Y23" s="3508"/>
      <c r="Z23" s="3508"/>
      <c r="AA23" s="3508"/>
      <c r="AB23" s="3508"/>
      <c r="AC23" s="3508"/>
      <c r="AD23" s="3508"/>
      <c r="AE23" s="498"/>
      <c r="AF23" s="498"/>
      <c r="AG23" s="522"/>
      <c r="AH23" s="522"/>
      <c r="AI23" s="522"/>
      <c r="AJ23" s="522"/>
      <c r="AK23" s="522"/>
      <c r="AL23" s="522"/>
      <c r="AM23" s="522"/>
      <c r="AN23" s="522"/>
      <c r="AO23" s="522"/>
      <c r="AP23" s="522"/>
      <c r="AQ23" s="523"/>
      <c r="AR23" s="523"/>
      <c r="AS23" s="523"/>
      <c r="AT23" s="523"/>
      <c r="AU23" s="523"/>
      <c r="AV23" s="523"/>
      <c r="AW23" s="523"/>
      <c r="AX23" s="523"/>
      <c r="AY23" s="523"/>
      <c r="AZ23" s="523"/>
      <c r="BA23" s="2433"/>
      <c r="BB23" s="2434"/>
      <c r="BC23" s="2435"/>
      <c r="BD23" s="2436"/>
      <c r="BE23" s="2436"/>
      <c r="BF23" s="2433"/>
      <c r="BG23" s="2437"/>
      <c r="BH23" s="2434"/>
      <c r="BI23" s="2438"/>
      <c r="BJ23" s="2438"/>
      <c r="BK23" s="624"/>
      <c r="BL23" s="625"/>
      <c r="BM23" s="624"/>
      <c r="BN23" s="625"/>
      <c r="BO23" s="625"/>
      <c r="BP23" s="625"/>
      <c r="BQ23" s="626"/>
      <c r="BR23" s="627"/>
      <c r="BS23" s="628"/>
      <c r="BT23" s="627"/>
      <c r="BU23" s="624"/>
      <c r="BV23" s="625"/>
      <c r="BW23" s="624"/>
      <c r="BX23" s="625"/>
      <c r="BY23" s="625"/>
      <c r="BZ23" s="625"/>
      <c r="CA23" s="626"/>
      <c r="CB23" s="627"/>
      <c r="CC23" s="628"/>
      <c r="CD23" s="627"/>
      <c r="CE23" s="629"/>
      <c r="CF23" s="630"/>
      <c r="CG23" s="629"/>
      <c r="CH23" s="630"/>
      <c r="CI23" s="630"/>
      <c r="CJ23" s="630"/>
      <c r="CK23" s="631"/>
      <c r="CL23" s="632"/>
      <c r="CM23" s="633"/>
      <c r="CN23" s="632"/>
      <c r="CO23" s="629"/>
      <c r="CP23" s="630"/>
      <c r="CQ23" s="629"/>
      <c r="CR23" s="630"/>
      <c r="CS23" s="630"/>
      <c r="CT23" s="630"/>
      <c r="CU23" s="631"/>
      <c r="CV23" s="632"/>
      <c r="CW23" s="633"/>
      <c r="CX23" s="632"/>
    </row>
    <row r="24" spans="1:102" s="4" customFormat="1" ht="15.75" customHeight="1" thickBot="1">
      <c r="A24" s="3556" t="s">
        <v>9</v>
      </c>
      <c r="B24" s="3557"/>
      <c r="C24" s="3557"/>
      <c r="D24" s="3558"/>
      <c r="E24" s="634"/>
      <c r="F24" s="634"/>
      <c r="G24" s="634"/>
      <c r="H24" s="3520" t="s">
        <v>655</v>
      </c>
      <c r="I24" s="3521"/>
      <c r="J24" s="3521"/>
      <c r="K24" s="3521"/>
      <c r="L24" s="3521"/>
      <c r="M24" s="3521"/>
      <c r="N24" s="3521"/>
      <c r="O24" s="3521"/>
      <c r="P24" s="3521"/>
      <c r="Q24" s="3521"/>
      <c r="R24" s="3521"/>
      <c r="S24" s="3521"/>
      <c r="T24" s="3521"/>
      <c r="U24" s="3521"/>
      <c r="V24" s="3521"/>
      <c r="W24" s="3521"/>
      <c r="X24" s="3521"/>
      <c r="Y24" s="3521"/>
      <c r="Z24" s="3521"/>
      <c r="AA24" s="3521"/>
      <c r="AB24" s="3521"/>
      <c r="AC24" s="3521"/>
      <c r="AD24" s="3522"/>
      <c r="AE24" s="635"/>
      <c r="AF24" s="635"/>
      <c r="AG24" s="636"/>
      <c r="AH24" s="636"/>
      <c r="AI24" s="636"/>
      <c r="AJ24" s="636"/>
      <c r="AK24" s="636"/>
      <c r="AL24" s="636"/>
      <c r="AM24" s="636"/>
      <c r="AN24" s="636"/>
      <c r="AO24" s="636"/>
      <c r="AP24" s="636"/>
      <c r="AQ24" s="3549" t="s">
        <v>655</v>
      </c>
      <c r="AR24" s="3550"/>
      <c r="AS24" s="3550"/>
      <c r="AT24" s="3550"/>
      <c r="AU24" s="3550"/>
      <c r="AV24" s="3550"/>
      <c r="AW24" s="3550"/>
      <c r="AX24" s="3550"/>
      <c r="AY24" s="3550"/>
      <c r="AZ24" s="3551"/>
      <c r="BA24" s="3552" t="s">
        <v>655</v>
      </c>
      <c r="BB24" s="3553"/>
      <c r="BC24" s="3553"/>
      <c r="BD24" s="3553"/>
      <c r="BE24" s="3553"/>
      <c r="BF24" s="3553"/>
      <c r="BG24" s="3553"/>
      <c r="BH24" s="3553"/>
      <c r="BI24" s="3553"/>
      <c r="BJ24" s="3554"/>
      <c r="BK24" s="3552" t="s">
        <v>655</v>
      </c>
      <c r="BL24" s="3553"/>
      <c r="BM24" s="3553"/>
      <c r="BN24" s="3553"/>
      <c r="BO24" s="3553"/>
      <c r="BP24" s="3553"/>
      <c r="BQ24" s="3553"/>
      <c r="BR24" s="3553"/>
      <c r="BS24" s="3553"/>
      <c r="BT24" s="3554"/>
      <c r="BU24" s="3552" t="s">
        <v>655</v>
      </c>
      <c r="BV24" s="3553"/>
      <c r="BW24" s="3553"/>
      <c r="BX24" s="3553"/>
      <c r="BY24" s="3553"/>
      <c r="BZ24" s="3553"/>
      <c r="CA24" s="3553"/>
      <c r="CB24" s="3553"/>
      <c r="CC24" s="3553"/>
      <c r="CD24" s="3554"/>
      <c r="CE24" s="3552" t="s">
        <v>655</v>
      </c>
      <c r="CF24" s="3553"/>
      <c r="CG24" s="3553"/>
      <c r="CH24" s="3553"/>
      <c r="CI24" s="3553"/>
      <c r="CJ24" s="3553"/>
      <c r="CK24" s="3553"/>
      <c r="CL24" s="3553"/>
      <c r="CM24" s="3553"/>
      <c r="CN24" s="3554"/>
      <c r="CO24" s="3552" t="s">
        <v>655</v>
      </c>
      <c r="CP24" s="3553"/>
      <c r="CQ24" s="3553"/>
      <c r="CR24" s="3553"/>
      <c r="CS24" s="3553"/>
      <c r="CT24" s="3553"/>
      <c r="CU24" s="3553"/>
      <c r="CV24" s="3553"/>
      <c r="CW24" s="3553"/>
      <c r="CX24" s="3554"/>
    </row>
    <row r="25" spans="1:102" s="11" customFormat="1" ht="15.75" thickBot="1">
      <c r="A25" s="119"/>
      <c r="B25" s="120"/>
      <c r="C25" s="119"/>
      <c r="D25" s="119"/>
      <c r="E25" s="119"/>
      <c r="F25" s="119"/>
      <c r="G25" s="119"/>
      <c r="H25" s="119"/>
      <c r="I25" s="121"/>
      <c r="J25" s="119"/>
      <c r="K25" s="119"/>
      <c r="L25" s="122"/>
      <c r="M25" s="119"/>
      <c r="N25" s="123"/>
      <c r="O25" s="123"/>
      <c r="P25" s="119"/>
      <c r="Q25" s="119"/>
      <c r="R25" s="119"/>
      <c r="S25" s="119"/>
      <c r="T25" s="119"/>
      <c r="U25" s="119"/>
      <c r="V25" s="119"/>
      <c r="W25" s="119"/>
      <c r="X25" s="119"/>
      <c r="Y25" s="119"/>
      <c r="Z25" s="119"/>
      <c r="AA25" s="119"/>
      <c r="AB25" s="119"/>
      <c r="AC25" s="124"/>
      <c r="AD25" s="119"/>
      <c r="AE25" s="119"/>
      <c r="AF25" s="119"/>
      <c r="AQ25" s="523"/>
      <c r="AR25" s="523"/>
      <c r="AS25" s="523"/>
      <c r="AT25" s="523"/>
      <c r="AU25" s="523"/>
      <c r="AV25" s="523"/>
      <c r="AW25" s="523"/>
      <c r="AX25" s="523"/>
      <c r="AY25" s="523"/>
      <c r="AZ25" s="523"/>
      <c r="BA25" s="618"/>
      <c r="BB25" s="619"/>
      <c r="BC25" s="620"/>
      <c r="BD25" s="621"/>
      <c r="BE25" s="621"/>
      <c r="BF25" s="618"/>
      <c r="BG25" s="622"/>
      <c r="BH25" s="619"/>
      <c r="BI25" s="623"/>
      <c r="BJ25" s="623"/>
      <c r="BK25" s="624"/>
      <c r="BL25" s="625"/>
      <c r="BM25" s="624"/>
      <c r="BN25" s="625"/>
      <c r="BO25" s="625"/>
      <c r="BP25" s="625"/>
      <c r="BQ25" s="626"/>
      <c r="BR25" s="627"/>
      <c r="BS25" s="628"/>
      <c r="BT25" s="627"/>
      <c r="BU25" s="624"/>
      <c r="BV25" s="625"/>
      <c r="BW25" s="624"/>
      <c r="BX25" s="625"/>
      <c r="BY25" s="625"/>
      <c r="BZ25" s="625"/>
      <c r="CA25" s="626"/>
      <c r="CB25" s="627"/>
      <c r="CC25" s="628"/>
      <c r="CD25" s="627"/>
      <c r="CE25" s="629"/>
      <c r="CF25" s="630"/>
      <c r="CG25" s="629"/>
      <c r="CH25" s="630"/>
      <c r="CI25" s="630"/>
      <c r="CJ25" s="630"/>
      <c r="CK25" s="631"/>
      <c r="CL25" s="632"/>
      <c r="CM25" s="633"/>
      <c r="CN25" s="632"/>
      <c r="CO25" s="629"/>
      <c r="CP25" s="630"/>
      <c r="CQ25" s="629"/>
      <c r="CR25" s="630"/>
      <c r="CS25" s="630"/>
      <c r="CT25" s="630"/>
      <c r="CU25" s="631"/>
      <c r="CV25" s="632"/>
      <c r="CW25" s="633"/>
      <c r="CX25" s="632"/>
    </row>
    <row r="26" spans="1:102" s="19" customFormat="1" ht="39" thickBot="1">
      <c r="A26" s="637" t="s">
        <v>11</v>
      </c>
      <c r="B26" s="638" t="s">
        <v>12</v>
      </c>
      <c r="C26" s="637" t="s">
        <v>13</v>
      </c>
      <c r="D26" s="639" t="s">
        <v>14</v>
      </c>
      <c r="E26" s="638"/>
      <c r="F26" s="638"/>
      <c r="G26" s="638"/>
      <c r="H26" s="640" t="s">
        <v>15</v>
      </c>
      <c r="I26" s="641" t="s">
        <v>16</v>
      </c>
      <c r="J26" s="642" t="s">
        <v>17</v>
      </c>
      <c r="K26" s="642" t="s">
        <v>18</v>
      </c>
      <c r="L26" s="643" t="s">
        <v>19</v>
      </c>
      <c r="M26" s="642" t="s">
        <v>20</v>
      </c>
      <c r="N26" s="642" t="s">
        <v>21</v>
      </c>
      <c r="O26" s="642" t="s">
        <v>22</v>
      </c>
      <c r="P26" s="644" t="s">
        <v>23</v>
      </c>
      <c r="Q26" s="644" t="s">
        <v>24</v>
      </c>
      <c r="R26" s="644" t="s">
        <v>25</v>
      </c>
      <c r="S26" s="644" t="s">
        <v>26</v>
      </c>
      <c r="T26" s="644" t="s">
        <v>27</v>
      </c>
      <c r="U26" s="644" t="s">
        <v>28</v>
      </c>
      <c r="V26" s="644" t="s">
        <v>29</v>
      </c>
      <c r="W26" s="644" t="s">
        <v>30</v>
      </c>
      <c r="X26" s="644" t="s">
        <v>31</v>
      </c>
      <c r="Y26" s="644" t="s">
        <v>32</v>
      </c>
      <c r="Z26" s="644" t="s">
        <v>33</v>
      </c>
      <c r="AA26" s="644" t="s">
        <v>34</v>
      </c>
      <c r="AB26" s="642" t="s">
        <v>35</v>
      </c>
      <c r="AC26" s="645" t="s">
        <v>298</v>
      </c>
      <c r="AD26" s="646" t="s">
        <v>36</v>
      </c>
      <c r="AE26" s="644" t="s">
        <v>23</v>
      </c>
      <c r="AF26" s="644" t="s">
        <v>24</v>
      </c>
      <c r="AG26" s="644" t="s">
        <v>25</v>
      </c>
      <c r="AH26" s="644" t="s">
        <v>26</v>
      </c>
      <c r="AI26" s="644" t="s">
        <v>27</v>
      </c>
      <c r="AJ26" s="644" t="s">
        <v>28</v>
      </c>
      <c r="AK26" s="644" t="s">
        <v>29</v>
      </c>
      <c r="AL26" s="644" t="s">
        <v>30</v>
      </c>
      <c r="AM26" s="644" t="s">
        <v>31</v>
      </c>
      <c r="AN26" s="644" t="s">
        <v>32</v>
      </c>
      <c r="AO26" s="644" t="s">
        <v>33</v>
      </c>
      <c r="AP26" s="644" t="s">
        <v>34</v>
      </c>
      <c r="AQ26" s="647" t="s">
        <v>183</v>
      </c>
      <c r="AR26" s="647" t="s">
        <v>299</v>
      </c>
      <c r="AS26" s="647" t="s">
        <v>184</v>
      </c>
      <c r="AT26" s="647" t="s">
        <v>185</v>
      </c>
      <c r="AU26" s="647" t="s">
        <v>178</v>
      </c>
      <c r="AV26" s="647" t="s">
        <v>186</v>
      </c>
      <c r="AW26" s="647" t="s">
        <v>179</v>
      </c>
      <c r="AX26" s="647" t="s">
        <v>180</v>
      </c>
      <c r="AY26" s="647" t="s">
        <v>181</v>
      </c>
      <c r="AZ26" s="648" t="s">
        <v>182</v>
      </c>
      <c r="BA26" s="3172" t="s">
        <v>1523</v>
      </c>
      <c r="BB26" s="3172" t="s">
        <v>299</v>
      </c>
      <c r="BC26" s="3172" t="s">
        <v>1490</v>
      </c>
      <c r="BD26" s="3172" t="s">
        <v>1491</v>
      </c>
      <c r="BE26" s="3172" t="s">
        <v>178</v>
      </c>
      <c r="BF26" s="3172" t="s">
        <v>1492</v>
      </c>
      <c r="BG26" s="3172" t="s">
        <v>179</v>
      </c>
      <c r="BH26" s="3172" t="s">
        <v>180</v>
      </c>
      <c r="BI26" s="3173" t="s">
        <v>181</v>
      </c>
      <c r="BJ26" s="3173" t="s">
        <v>182</v>
      </c>
      <c r="BK26" s="3187" t="s">
        <v>1523</v>
      </c>
      <c r="BL26" s="3187" t="s">
        <v>299</v>
      </c>
      <c r="BM26" s="3187" t="s">
        <v>1490</v>
      </c>
      <c r="BN26" s="3187" t="s">
        <v>1491</v>
      </c>
      <c r="BO26" s="3187" t="s">
        <v>178</v>
      </c>
      <c r="BP26" s="3187" t="s">
        <v>1492</v>
      </c>
      <c r="BQ26" s="3187" t="s">
        <v>179</v>
      </c>
      <c r="BR26" s="3187" t="s">
        <v>180</v>
      </c>
      <c r="BS26" s="3187" t="s">
        <v>181</v>
      </c>
      <c r="BT26" s="3187" t="s">
        <v>182</v>
      </c>
      <c r="BU26" s="3188" t="s">
        <v>1539</v>
      </c>
      <c r="BV26" s="3188" t="s">
        <v>299</v>
      </c>
      <c r="BW26" s="3188" t="s">
        <v>1495</v>
      </c>
      <c r="BX26" s="3188" t="s">
        <v>1496</v>
      </c>
      <c r="BY26" s="3188" t="s">
        <v>178</v>
      </c>
      <c r="BZ26" s="3188" t="s">
        <v>1497</v>
      </c>
      <c r="CA26" s="3188" t="s">
        <v>179</v>
      </c>
      <c r="CB26" s="3188" t="s">
        <v>180</v>
      </c>
      <c r="CC26" s="3188" t="s">
        <v>181</v>
      </c>
      <c r="CD26" s="3188" t="s">
        <v>182</v>
      </c>
      <c r="CE26" s="651" t="s">
        <v>1524</v>
      </c>
      <c r="CF26" s="651" t="s">
        <v>299</v>
      </c>
      <c r="CG26" s="651" t="s">
        <v>1500</v>
      </c>
      <c r="CH26" s="651" t="s">
        <v>1501</v>
      </c>
      <c r="CI26" s="651" t="s">
        <v>178</v>
      </c>
      <c r="CJ26" s="651" t="s">
        <v>1502</v>
      </c>
      <c r="CK26" s="651" t="s">
        <v>179</v>
      </c>
      <c r="CL26" s="651" t="s">
        <v>180</v>
      </c>
      <c r="CM26" s="651" t="s">
        <v>181</v>
      </c>
      <c r="CN26" s="651" t="s">
        <v>182</v>
      </c>
      <c r="CO26" s="652" t="s">
        <v>1524</v>
      </c>
      <c r="CP26" s="652" t="s">
        <v>299</v>
      </c>
      <c r="CQ26" s="652" t="s">
        <v>1500</v>
      </c>
      <c r="CR26" s="652" t="s">
        <v>1501</v>
      </c>
      <c r="CS26" s="652" t="s">
        <v>178</v>
      </c>
      <c r="CT26" s="652" t="s">
        <v>1502</v>
      </c>
      <c r="CU26" s="652" t="s">
        <v>179</v>
      </c>
      <c r="CV26" s="652" t="s">
        <v>180</v>
      </c>
      <c r="CW26" s="652" t="s">
        <v>181</v>
      </c>
      <c r="CX26" s="652" t="s">
        <v>182</v>
      </c>
    </row>
    <row r="27" spans="1:102" s="20" customFormat="1" ht="64.5" thickBot="1">
      <c r="A27" s="3529">
        <v>3</v>
      </c>
      <c r="B27" s="3529" t="s">
        <v>656</v>
      </c>
      <c r="C27" s="3535" t="s">
        <v>657</v>
      </c>
      <c r="D27" s="653" t="s">
        <v>1540</v>
      </c>
      <c r="E27" s="654" t="s">
        <v>1541</v>
      </c>
      <c r="F27" s="655" t="s">
        <v>1541</v>
      </c>
      <c r="G27" s="656" t="s">
        <v>1535</v>
      </c>
      <c r="H27" s="657" t="s">
        <v>658</v>
      </c>
      <c r="I27" s="657">
        <v>100</v>
      </c>
      <c r="J27" s="657" t="s">
        <v>659</v>
      </c>
      <c r="K27" s="658" t="s">
        <v>660</v>
      </c>
      <c r="L27" s="659">
        <v>0.07</v>
      </c>
      <c r="M27" s="658" t="s">
        <v>661</v>
      </c>
      <c r="N27" s="660">
        <v>42384</v>
      </c>
      <c r="O27" s="660">
        <v>42719</v>
      </c>
      <c r="P27" s="2418"/>
      <c r="Q27" s="2418"/>
      <c r="R27" s="135"/>
      <c r="S27" s="135"/>
      <c r="T27" s="135"/>
      <c r="U27" s="135"/>
      <c r="V27" s="135"/>
      <c r="W27" s="135"/>
      <c r="X27" s="135"/>
      <c r="Y27" s="135"/>
      <c r="Z27" s="135"/>
      <c r="AA27" s="135">
        <v>1</v>
      </c>
      <c r="AB27" s="663">
        <f>SUM(P27:AA27)</f>
        <v>1</v>
      </c>
      <c r="AC27" s="543">
        <v>0</v>
      </c>
      <c r="AD27" s="664"/>
      <c r="AE27" s="3548">
        <v>1</v>
      </c>
      <c r="AF27" s="3503"/>
      <c r="AG27" s="3503"/>
      <c r="AH27" s="3504"/>
      <c r="AI27" s="3485"/>
      <c r="AJ27" s="3486"/>
      <c r="AK27" s="3487"/>
      <c r="AL27" s="3488"/>
      <c r="AM27" s="3489"/>
      <c r="AN27" s="3490"/>
      <c r="AO27" s="3491"/>
      <c r="AP27" s="3492"/>
      <c r="AQ27" s="604">
        <f aca="true" t="shared" si="0" ref="AQ27:AQ41">SUM(P27:Q27)</f>
        <v>0</v>
      </c>
      <c r="AR27" s="552">
        <f aca="true" t="shared" si="1" ref="AR27:AR58">IF(AQ27=0,0%,100%)</f>
        <v>0</v>
      </c>
      <c r="AS27" s="552">
        <f aca="true" t="shared" si="2" ref="AS27:AS58">SUM(AE27:AF27)</f>
        <v>1</v>
      </c>
      <c r="AT27" s="552">
        <f aca="true" t="shared" si="3" ref="AT27:AT41">+AS27/AB27</f>
        <v>1</v>
      </c>
      <c r="AU27" s="552">
        <f aca="true" t="shared" si="4" ref="AU27:AU41">+AS27/AB27</f>
        <v>1</v>
      </c>
      <c r="AV27" s="552">
        <f aca="true" t="shared" si="5" ref="AV27:AV41">+AS27/AB27</f>
        <v>1</v>
      </c>
      <c r="AW27" s="665">
        <v>18703938</v>
      </c>
      <c r="AX27" s="552">
        <f>+AW27/AW27</f>
        <v>1</v>
      </c>
      <c r="AY27" s="554" t="s">
        <v>662</v>
      </c>
      <c r="AZ27" s="2832" t="s">
        <v>643</v>
      </c>
      <c r="BA27" s="3175">
        <v>0</v>
      </c>
      <c r="BB27" s="3175">
        <f aca="true" t="shared" si="6" ref="BB27:BB58">IF(BA27=0,0%,100%)</f>
        <v>0</v>
      </c>
      <c r="BC27" s="3180">
        <f aca="true" t="shared" si="7" ref="BC27:BC41">SUM(U27:Z27)</f>
        <v>0</v>
      </c>
      <c r="BD27" s="3175" t="s">
        <v>55</v>
      </c>
      <c r="BE27" s="3175"/>
      <c r="BF27" s="3175">
        <v>0</v>
      </c>
      <c r="BG27" s="2848"/>
      <c r="BH27" s="2849"/>
      <c r="BI27" s="3057" t="s">
        <v>1869</v>
      </c>
      <c r="BJ27" s="3176"/>
      <c r="BK27" s="2819"/>
      <c r="BL27" s="556"/>
      <c r="BM27" s="555"/>
      <c r="BN27" s="556"/>
      <c r="BO27" s="556"/>
      <c r="BP27" s="556"/>
      <c r="BQ27" s="557"/>
      <c r="BR27" s="559"/>
      <c r="BS27" s="558"/>
      <c r="BT27" s="559"/>
      <c r="BU27" s="560"/>
      <c r="BV27" s="561"/>
      <c r="BW27" s="560"/>
      <c r="BX27" s="561"/>
      <c r="BY27" s="561"/>
      <c r="BZ27" s="561"/>
      <c r="CA27" s="562"/>
      <c r="CB27" s="564"/>
      <c r="CC27" s="563"/>
      <c r="CD27" s="564"/>
      <c r="CE27" s="565"/>
      <c r="CF27" s="566"/>
      <c r="CG27" s="565"/>
      <c r="CH27" s="566"/>
      <c r="CI27" s="566"/>
      <c r="CJ27" s="566"/>
      <c r="CK27" s="567"/>
      <c r="CL27" s="569"/>
      <c r="CM27" s="568"/>
      <c r="CN27" s="569"/>
      <c r="CO27" s="570"/>
      <c r="CP27" s="571"/>
      <c r="CQ27" s="570"/>
      <c r="CR27" s="571"/>
      <c r="CS27" s="571"/>
      <c r="CT27" s="571"/>
      <c r="CU27" s="572"/>
      <c r="CV27" s="574"/>
      <c r="CW27" s="573"/>
      <c r="CX27" s="574"/>
    </row>
    <row r="28" spans="1:102" s="20" customFormat="1" ht="102.75" thickBot="1">
      <c r="A28" s="3530"/>
      <c r="B28" s="3530"/>
      <c r="C28" s="3536"/>
      <c r="D28" s="653" t="s">
        <v>663</v>
      </c>
      <c r="E28" s="654" t="s">
        <v>1541</v>
      </c>
      <c r="F28" s="666" t="s">
        <v>1541</v>
      </c>
      <c r="G28" s="667" t="s">
        <v>1535</v>
      </c>
      <c r="H28" s="657" t="s">
        <v>664</v>
      </c>
      <c r="I28" s="657">
        <v>100</v>
      </c>
      <c r="J28" s="657" t="s">
        <v>665</v>
      </c>
      <c r="K28" s="657" t="s">
        <v>660</v>
      </c>
      <c r="L28" s="659">
        <v>0.07</v>
      </c>
      <c r="M28" s="658" t="s">
        <v>661</v>
      </c>
      <c r="N28" s="668">
        <v>42384</v>
      </c>
      <c r="O28" s="2416">
        <v>42719</v>
      </c>
      <c r="P28" s="3471">
        <v>1</v>
      </c>
      <c r="Q28" s="3471"/>
      <c r="R28" s="3471">
        <v>1</v>
      </c>
      <c r="S28" s="3471"/>
      <c r="T28" s="3471">
        <v>1</v>
      </c>
      <c r="U28" s="3471"/>
      <c r="V28" s="3471">
        <v>1</v>
      </c>
      <c r="W28" s="3471"/>
      <c r="X28" s="3471">
        <v>1</v>
      </c>
      <c r="Y28" s="3471"/>
      <c r="Z28" s="3471">
        <v>1</v>
      </c>
      <c r="AA28" s="3471"/>
      <c r="AB28" s="2417">
        <f>SUM(P28)</f>
        <v>1</v>
      </c>
      <c r="AC28" s="543">
        <v>0</v>
      </c>
      <c r="AD28" s="670"/>
      <c r="AE28" s="3532">
        <v>1</v>
      </c>
      <c r="AF28" s="3533"/>
      <c r="AG28" s="3533"/>
      <c r="AH28" s="3534"/>
      <c r="AI28" s="3485"/>
      <c r="AJ28" s="3486"/>
      <c r="AK28" s="3487"/>
      <c r="AL28" s="3488"/>
      <c r="AM28" s="3489"/>
      <c r="AN28" s="3490"/>
      <c r="AO28" s="3491"/>
      <c r="AP28" s="3492"/>
      <c r="AQ28" s="671">
        <f t="shared" si="0"/>
        <v>1</v>
      </c>
      <c r="AR28" s="552">
        <f t="shared" si="1"/>
        <v>1</v>
      </c>
      <c r="AS28" s="552">
        <f t="shared" si="2"/>
        <v>1</v>
      </c>
      <c r="AT28" s="552">
        <f t="shared" si="3"/>
        <v>1</v>
      </c>
      <c r="AU28" s="552">
        <f t="shared" si="4"/>
        <v>1</v>
      </c>
      <c r="AV28" s="552">
        <f t="shared" si="5"/>
        <v>1</v>
      </c>
      <c r="AW28" s="553"/>
      <c r="AX28" s="553"/>
      <c r="AY28" s="554" t="s">
        <v>666</v>
      </c>
      <c r="AZ28" s="2832" t="s">
        <v>643</v>
      </c>
      <c r="BA28" s="3175">
        <v>1</v>
      </c>
      <c r="BB28" s="3175">
        <f t="shared" si="6"/>
        <v>1</v>
      </c>
      <c r="BC28" s="3180">
        <f t="shared" si="7"/>
        <v>3</v>
      </c>
      <c r="BD28" s="3175">
        <v>1</v>
      </c>
      <c r="BE28" s="3175"/>
      <c r="BF28" s="3175">
        <f>3/6</f>
        <v>0.5</v>
      </c>
      <c r="BG28" s="2848"/>
      <c r="BH28" s="2849"/>
      <c r="BI28" s="3057" t="s">
        <v>1870</v>
      </c>
      <c r="BJ28" s="3176"/>
      <c r="BK28" s="2819"/>
      <c r="BL28" s="556"/>
      <c r="BM28" s="555"/>
      <c r="BN28" s="556"/>
      <c r="BO28" s="556"/>
      <c r="BP28" s="556"/>
      <c r="BQ28" s="557"/>
      <c r="BR28" s="559"/>
      <c r="BS28" s="558"/>
      <c r="BT28" s="559"/>
      <c r="BU28" s="560"/>
      <c r="BV28" s="561"/>
      <c r="BW28" s="560"/>
      <c r="BX28" s="561"/>
      <c r="BY28" s="561"/>
      <c r="BZ28" s="561"/>
      <c r="CA28" s="562"/>
      <c r="CB28" s="564"/>
      <c r="CC28" s="563"/>
      <c r="CD28" s="564"/>
      <c r="CE28" s="565"/>
      <c r="CF28" s="566"/>
      <c r="CG28" s="565"/>
      <c r="CH28" s="566"/>
      <c r="CI28" s="566"/>
      <c r="CJ28" s="566"/>
      <c r="CK28" s="567"/>
      <c r="CL28" s="569"/>
      <c r="CM28" s="568"/>
      <c r="CN28" s="569"/>
      <c r="CO28" s="570"/>
      <c r="CP28" s="571"/>
      <c r="CQ28" s="570"/>
      <c r="CR28" s="571"/>
      <c r="CS28" s="571"/>
      <c r="CT28" s="571"/>
      <c r="CU28" s="572"/>
      <c r="CV28" s="574"/>
      <c r="CW28" s="573"/>
      <c r="CX28" s="574"/>
    </row>
    <row r="29" spans="1:102" s="20" customFormat="1" ht="189.75" customHeight="1" thickBot="1">
      <c r="A29" s="3530"/>
      <c r="B29" s="3530"/>
      <c r="C29" s="3536"/>
      <c r="D29" s="653" t="s">
        <v>667</v>
      </c>
      <c r="E29" s="672" t="s">
        <v>1541</v>
      </c>
      <c r="F29" s="656" t="s">
        <v>1541</v>
      </c>
      <c r="G29" s="673" t="s">
        <v>1535</v>
      </c>
      <c r="H29" s="657" t="s">
        <v>668</v>
      </c>
      <c r="I29" s="657">
        <v>100</v>
      </c>
      <c r="J29" s="657" t="s">
        <v>669</v>
      </c>
      <c r="K29" s="658" t="s">
        <v>660</v>
      </c>
      <c r="L29" s="659">
        <v>0.07</v>
      </c>
      <c r="M29" s="658" t="s">
        <v>661</v>
      </c>
      <c r="N29" s="660">
        <v>42384</v>
      </c>
      <c r="O29" s="660">
        <v>42719</v>
      </c>
      <c r="P29" s="661"/>
      <c r="Q29" s="662"/>
      <c r="R29" s="662">
        <v>0.1</v>
      </c>
      <c r="S29" s="662">
        <v>0.1</v>
      </c>
      <c r="T29" s="662">
        <v>0.1</v>
      </c>
      <c r="U29" s="662">
        <v>0.1</v>
      </c>
      <c r="V29" s="662">
        <v>0.1</v>
      </c>
      <c r="W29" s="662">
        <v>0.1</v>
      </c>
      <c r="X29" s="662">
        <v>0.1</v>
      </c>
      <c r="Y29" s="662">
        <v>0.1</v>
      </c>
      <c r="Z29" s="662">
        <v>0.1</v>
      </c>
      <c r="AA29" s="662">
        <v>0.1</v>
      </c>
      <c r="AB29" s="669">
        <f>SUM(P29:AA29)</f>
        <v>0.9999999999999999</v>
      </c>
      <c r="AC29" s="674">
        <v>271145440</v>
      </c>
      <c r="AD29" s="675" t="s">
        <v>1251</v>
      </c>
      <c r="AE29" s="676">
        <v>0</v>
      </c>
      <c r="AF29" s="676">
        <v>0.05</v>
      </c>
      <c r="AG29" s="2218">
        <v>0.29</v>
      </c>
      <c r="AH29" s="2218">
        <v>0.16</v>
      </c>
      <c r="AI29" s="677"/>
      <c r="AJ29" s="678"/>
      <c r="AK29" s="679"/>
      <c r="AL29" s="679"/>
      <c r="AM29" s="680"/>
      <c r="AN29" s="680"/>
      <c r="AO29" s="681"/>
      <c r="AP29" s="682"/>
      <c r="AQ29" s="604">
        <f t="shared" si="0"/>
        <v>0</v>
      </c>
      <c r="AR29" s="552">
        <f t="shared" si="1"/>
        <v>0</v>
      </c>
      <c r="AS29" s="552">
        <f t="shared" si="2"/>
        <v>0.05</v>
      </c>
      <c r="AT29" s="552">
        <f t="shared" si="3"/>
        <v>0.05000000000000001</v>
      </c>
      <c r="AU29" s="552">
        <f t="shared" si="4"/>
        <v>0.05000000000000001</v>
      </c>
      <c r="AV29" s="552">
        <f t="shared" si="5"/>
        <v>0.05000000000000001</v>
      </c>
      <c r="AW29" s="553"/>
      <c r="AX29" s="683">
        <f>+AW29/AC29</f>
        <v>0</v>
      </c>
      <c r="AY29" s="554" t="s">
        <v>670</v>
      </c>
      <c r="AZ29" s="2832" t="s">
        <v>643</v>
      </c>
      <c r="BA29" s="3175">
        <v>0.4</v>
      </c>
      <c r="BB29" s="3175">
        <f t="shared" si="6"/>
        <v>1</v>
      </c>
      <c r="BC29" s="3180">
        <f t="shared" si="7"/>
        <v>0.6</v>
      </c>
      <c r="BD29" s="3175">
        <v>1</v>
      </c>
      <c r="BE29" s="3175"/>
      <c r="BF29" s="3175">
        <f>BC29/AB29</f>
        <v>0.6000000000000001</v>
      </c>
      <c r="BG29" s="3181"/>
      <c r="BH29" s="2849"/>
      <c r="BI29" s="3057" t="s">
        <v>1871</v>
      </c>
      <c r="BJ29" s="3176"/>
      <c r="BK29" s="2819"/>
      <c r="BL29" s="556"/>
      <c r="BM29" s="555"/>
      <c r="BN29" s="556"/>
      <c r="BO29" s="556"/>
      <c r="BP29" s="556"/>
      <c r="BQ29" s="557"/>
      <c r="BR29" s="559"/>
      <c r="BS29" s="558"/>
      <c r="BT29" s="558"/>
      <c r="BU29" s="560"/>
      <c r="BV29" s="561"/>
      <c r="BW29" s="560"/>
      <c r="BX29" s="561"/>
      <c r="BY29" s="561"/>
      <c r="BZ29" s="561"/>
      <c r="CA29" s="562"/>
      <c r="CB29" s="564"/>
      <c r="CC29" s="563"/>
      <c r="CD29" s="563"/>
      <c r="CE29" s="565"/>
      <c r="CF29" s="566"/>
      <c r="CG29" s="565"/>
      <c r="CH29" s="566"/>
      <c r="CI29" s="566"/>
      <c r="CJ29" s="566"/>
      <c r="CK29" s="567"/>
      <c r="CL29" s="569"/>
      <c r="CM29" s="568"/>
      <c r="CN29" s="568"/>
      <c r="CO29" s="570"/>
      <c r="CP29" s="571"/>
      <c r="CQ29" s="570"/>
      <c r="CR29" s="571"/>
      <c r="CS29" s="571"/>
      <c r="CT29" s="571"/>
      <c r="CU29" s="572"/>
      <c r="CV29" s="574"/>
      <c r="CW29" s="573"/>
      <c r="CX29" s="573"/>
    </row>
    <row r="30" spans="1:102" s="20" customFormat="1" ht="74.25" customHeight="1" thickBot="1">
      <c r="A30" s="3530"/>
      <c r="B30" s="3530"/>
      <c r="C30" s="3536"/>
      <c r="D30" s="653" t="s">
        <v>671</v>
      </c>
      <c r="E30" s="654" t="s">
        <v>1542</v>
      </c>
      <c r="F30" s="655" t="s">
        <v>1542</v>
      </c>
      <c r="G30" s="673" t="s">
        <v>1543</v>
      </c>
      <c r="H30" s="657" t="s">
        <v>672</v>
      </c>
      <c r="I30" s="657">
        <v>30</v>
      </c>
      <c r="J30" s="657" t="s">
        <v>673</v>
      </c>
      <c r="K30" s="657" t="s">
        <v>674</v>
      </c>
      <c r="L30" s="684">
        <v>0.09</v>
      </c>
      <c r="M30" s="657" t="s">
        <v>675</v>
      </c>
      <c r="N30" s="660">
        <v>42384</v>
      </c>
      <c r="O30" s="660">
        <v>42719</v>
      </c>
      <c r="P30" s="685">
        <v>0</v>
      </c>
      <c r="Q30" s="685">
        <v>2</v>
      </c>
      <c r="R30" s="685">
        <v>1</v>
      </c>
      <c r="S30" s="685">
        <v>3</v>
      </c>
      <c r="T30" s="685">
        <v>1</v>
      </c>
      <c r="U30" s="686">
        <v>1</v>
      </c>
      <c r="V30" s="687">
        <v>2</v>
      </c>
      <c r="W30" s="685">
        <v>11</v>
      </c>
      <c r="X30" s="686">
        <v>6</v>
      </c>
      <c r="Y30" s="686">
        <v>2</v>
      </c>
      <c r="Z30" s="686">
        <v>0</v>
      </c>
      <c r="AA30" s="686">
        <v>1</v>
      </c>
      <c r="AB30" s="688">
        <f>SUM(P30:AA30)</f>
        <v>30</v>
      </c>
      <c r="AC30" s="543">
        <v>0</v>
      </c>
      <c r="AD30" s="675"/>
      <c r="AE30" s="689">
        <v>7</v>
      </c>
      <c r="AF30" s="689">
        <v>2</v>
      </c>
      <c r="AG30" s="2194">
        <v>2</v>
      </c>
      <c r="AH30" s="2194">
        <v>2</v>
      </c>
      <c r="AI30" s="546"/>
      <c r="AJ30" s="547"/>
      <c r="AK30" s="548"/>
      <c r="AL30" s="548"/>
      <c r="AM30" s="549"/>
      <c r="AN30" s="549"/>
      <c r="AO30" s="550"/>
      <c r="AP30" s="551"/>
      <c r="AQ30" s="585">
        <f t="shared" si="0"/>
        <v>2</v>
      </c>
      <c r="AR30" s="552">
        <f t="shared" si="1"/>
        <v>1</v>
      </c>
      <c r="AS30" s="553">
        <f t="shared" si="2"/>
        <v>9</v>
      </c>
      <c r="AT30" s="552">
        <f t="shared" si="3"/>
        <v>0.3</v>
      </c>
      <c r="AU30" s="552">
        <f t="shared" si="4"/>
        <v>0.3</v>
      </c>
      <c r="AV30" s="552">
        <f t="shared" si="5"/>
        <v>0.3</v>
      </c>
      <c r="AW30" s="553"/>
      <c r="AX30" s="553"/>
      <c r="AY30" s="554" t="s">
        <v>676</v>
      </c>
      <c r="AZ30" s="2832" t="s">
        <v>677</v>
      </c>
      <c r="BA30" s="3179">
        <f>SUM(P30:U30)</f>
        <v>8</v>
      </c>
      <c r="BB30" s="3175">
        <f t="shared" si="6"/>
        <v>1</v>
      </c>
      <c r="BC30" s="3182">
        <f t="shared" si="7"/>
        <v>22</v>
      </c>
      <c r="BD30" s="3175">
        <v>1</v>
      </c>
      <c r="BE30" s="3175"/>
      <c r="BF30" s="3175">
        <f>BC30/AB30</f>
        <v>0.7333333333333333</v>
      </c>
      <c r="BG30" s="2848"/>
      <c r="BH30" s="2849"/>
      <c r="BI30" s="3057" t="s">
        <v>1872</v>
      </c>
      <c r="BJ30" s="3176"/>
      <c r="BK30" s="2819"/>
      <c r="BL30" s="556"/>
      <c r="BM30" s="555"/>
      <c r="BN30" s="556"/>
      <c r="BO30" s="556"/>
      <c r="BP30" s="556"/>
      <c r="BQ30" s="557"/>
      <c r="BR30" s="559"/>
      <c r="BS30" s="558"/>
      <c r="BT30" s="558"/>
      <c r="BU30" s="560"/>
      <c r="BV30" s="561"/>
      <c r="BW30" s="560"/>
      <c r="BX30" s="561"/>
      <c r="BY30" s="561"/>
      <c r="BZ30" s="561"/>
      <c r="CA30" s="562"/>
      <c r="CB30" s="564"/>
      <c r="CC30" s="563"/>
      <c r="CD30" s="563"/>
      <c r="CE30" s="565"/>
      <c r="CF30" s="566"/>
      <c r="CG30" s="565"/>
      <c r="CH30" s="566"/>
      <c r="CI30" s="566"/>
      <c r="CJ30" s="566"/>
      <c r="CK30" s="567"/>
      <c r="CL30" s="569"/>
      <c r="CM30" s="568"/>
      <c r="CN30" s="568"/>
      <c r="CO30" s="570"/>
      <c r="CP30" s="571"/>
      <c r="CQ30" s="570"/>
      <c r="CR30" s="571"/>
      <c r="CS30" s="571"/>
      <c r="CT30" s="571"/>
      <c r="CU30" s="572"/>
      <c r="CV30" s="574"/>
      <c r="CW30" s="573"/>
      <c r="CX30" s="573"/>
    </row>
    <row r="31" spans="1:102" s="20" customFormat="1" ht="195" customHeight="1" thickBot="1">
      <c r="A31" s="3530"/>
      <c r="B31" s="3530"/>
      <c r="C31" s="3536"/>
      <c r="D31" s="653" t="s">
        <v>678</v>
      </c>
      <c r="E31" s="656" t="s">
        <v>1541</v>
      </c>
      <c r="F31" s="656" t="s">
        <v>1541</v>
      </c>
      <c r="G31" s="656" t="s">
        <v>1541</v>
      </c>
      <c r="H31" s="657" t="s">
        <v>679</v>
      </c>
      <c r="I31" s="657">
        <v>5</v>
      </c>
      <c r="J31" s="657" t="s">
        <v>680</v>
      </c>
      <c r="K31" s="657" t="s">
        <v>681</v>
      </c>
      <c r="L31" s="659">
        <v>0.07</v>
      </c>
      <c r="M31" s="657" t="s">
        <v>675</v>
      </c>
      <c r="N31" s="660">
        <v>42384</v>
      </c>
      <c r="O31" s="660">
        <v>42734</v>
      </c>
      <c r="P31" s="2420"/>
      <c r="Q31" s="2420"/>
      <c r="R31" s="2420"/>
      <c r="S31" s="2420"/>
      <c r="T31" s="2420"/>
      <c r="U31" s="2421"/>
      <c r="V31" s="2421"/>
      <c r="W31" s="2420"/>
      <c r="X31" s="2421"/>
      <c r="Y31" s="2421"/>
      <c r="Z31" s="2421"/>
      <c r="AA31" s="2421">
        <v>5</v>
      </c>
      <c r="AB31" s="688">
        <f>SUM(P31:AA31)</f>
        <v>5</v>
      </c>
      <c r="AC31" s="543">
        <v>0</v>
      </c>
      <c r="AD31" s="675"/>
      <c r="AE31" s="689">
        <v>0</v>
      </c>
      <c r="AF31" s="689">
        <v>0</v>
      </c>
      <c r="AG31" s="2194">
        <v>0</v>
      </c>
      <c r="AH31" s="2194">
        <v>0</v>
      </c>
      <c r="AI31" s="546"/>
      <c r="AJ31" s="547"/>
      <c r="AK31" s="548"/>
      <c r="AL31" s="548"/>
      <c r="AM31" s="549"/>
      <c r="AN31" s="549"/>
      <c r="AO31" s="550"/>
      <c r="AP31" s="551"/>
      <c r="AQ31" s="585">
        <f t="shared" si="0"/>
        <v>0</v>
      </c>
      <c r="AR31" s="552">
        <f t="shared" si="1"/>
        <v>0</v>
      </c>
      <c r="AS31" s="553">
        <f t="shared" si="2"/>
        <v>0</v>
      </c>
      <c r="AT31" s="552">
        <f t="shared" si="3"/>
        <v>0</v>
      </c>
      <c r="AU31" s="552">
        <f t="shared" si="4"/>
        <v>0</v>
      </c>
      <c r="AV31" s="552">
        <f t="shared" si="5"/>
        <v>0</v>
      </c>
      <c r="AW31" s="553"/>
      <c r="AX31" s="553"/>
      <c r="AY31" s="554" t="s">
        <v>682</v>
      </c>
      <c r="AZ31" s="2832" t="s">
        <v>683</v>
      </c>
      <c r="BA31" s="3179">
        <f>SUM(P31:U31)</f>
        <v>0</v>
      </c>
      <c r="BB31" s="3175">
        <f t="shared" si="6"/>
        <v>0</v>
      </c>
      <c r="BC31" s="3182">
        <f t="shared" si="7"/>
        <v>0</v>
      </c>
      <c r="BD31" s="3175" t="s">
        <v>55</v>
      </c>
      <c r="BE31" s="3175"/>
      <c r="BF31" s="3175">
        <v>0</v>
      </c>
      <c r="BG31" s="2848"/>
      <c r="BH31" s="2849"/>
      <c r="BI31" s="3057" t="s">
        <v>2049</v>
      </c>
      <c r="BJ31" s="3176"/>
      <c r="BK31" s="2819"/>
      <c r="BL31" s="556"/>
      <c r="BM31" s="555"/>
      <c r="BN31" s="556"/>
      <c r="BO31" s="556"/>
      <c r="BP31" s="556"/>
      <c r="BQ31" s="557"/>
      <c r="BR31" s="559"/>
      <c r="BS31" s="558"/>
      <c r="BT31" s="558"/>
      <c r="BU31" s="560"/>
      <c r="BV31" s="561"/>
      <c r="BW31" s="560"/>
      <c r="BX31" s="561"/>
      <c r="BY31" s="561"/>
      <c r="BZ31" s="561"/>
      <c r="CA31" s="562"/>
      <c r="CB31" s="564"/>
      <c r="CC31" s="563"/>
      <c r="CD31" s="563"/>
      <c r="CE31" s="565"/>
      <c r="CF31" s="566"/>
      <c r="CG31" s="565"/>
      <c r="CH31" s="566"/>
      <c r="CI31" s="566"/>
      <c r="CJ31" s="566"/>
      <c r="CK31" s="567"/>
      <c r="CL31" s="569"/>
      <c r="CM31" s="568"/>
      <c r="CN31" s="568"/>
      <c r="CO31" s="570"/>
      <c r="CP31" s="571"/>
      <c r="CQ31" s="570"/>
      <c r="CR31" s="571"/>
      <c r="CS31" s="571"/>
      <c r="CT31" s="571"/>
      <c r="CU31" s="572"/>
      <c r="CV31" s="574"/>
      <c r="CW31" s="573"/>
      <c r="CX31" s="573"/>
    </row>
    <row r="32" spans="1:102" s="20" customFormat="1" ht="51.75" thickBot="1">
      <c r="A32" s="3530"/>
      <c r="B32" s="3530"/>
      <c r="C32" s="3536"/>
      <c r="D32" s="690" t="s">
        <v>684</v>
      </c>
      <c r="E32" s="691" t="s">
        <v>1544</v>
      </c>
      <c r="F32" s="692" t="s">
        <v>1544</v>
      </c>
      <c r="G32" s="693" t="s">
        <v>1527</v>
      </c>
      <c r="H32" s="658" t="s">
        <v>685</v>
      </c>
      <c r="I32" s="694">
        <v>1</v>
      </c>
      <c r="J32" s="658" t="s">
        <v>686</v>
      </c>
      <c r="K32" s="658" t="s">
        <v>687</v>
      </c>
      <c r="L32" s="659">
        <v>0.07</v>
      </c>
      <c r="M32" s="658" t="s">
        <v>688</v>
      </c>
      <c r="N32" s="668">
        <v>42370</v>
      </c>
      <c r="O32" s="2416">
        <v>42735</v>
      </c>
      <c r="P32" s="3471">
        <v>1</v>
      </c>
      <c r="Q32" s="3471"/>
      <c r="R32" s="3471">
        <v>1</v>
      </c>
      <c r="S32" s="3471"/>
      <c r="T32" s="3471">
        <v>1</v>
      </c>
      <c r="U32" s="3471"/>
      <c r="V32" s="3471">
        <v>1</v>
      </c>
      <c r="W32" s="3471"/>
      <c r="X32" s="3471">
        <v>1</v>
      </c>
      <c r="Y32" s="3471"/>
      <c r="Z32" s="3471">
        <v>1</v>
      </c>
      <c r="AA32" s="3471"/>
      <c r="AB32" s="2419">
        <v>1</v>
      </c>
      <c r="AC32" s="543">
        <v>0</v>
      </c>
      <c r="AD32" s="544"/>
      <c r="AE32" s="3526">
        <f>+(1)*1</f>
        <v>1</v>
      </c>
      <c r="AF32" s="3510"/>
      <c r="AG32" s="3510"/>
      <c r="AH32" s="3511"/>
      <c r="AI32" s="3485"/>
      <c r="AJ32" s="3486"/>
      <c r="AK32" s="3487"/>
      <c r="AL32" s="3488"/>
      <c r="AM32" s="3489"/>
      <c r="AN32" s="3490"/>
      <c r="AO32" s="3491"/>
      <c r="AP32" s="3492"/>
      <c r="AQ32" s="671">
        <f t="shared" si="0"/>
        <v>1</v>
      </c>
      <c r="AR32" s="552">
        <f t="shared" si="1"/>
        <v>1</v>
      </c>
      <c r="AS32" s="552">
        <f t="shared" si="2"/>
        <v>1</v>
      </c>
      <c r="AT32" s="552">
        <f t="shared" si="3"/>
        <v>1</v>
      </c>
      <c r="AU32" s="552">
        <f t="shared" si="4"/>
        <v>1</v>
      </c>
      <c r="AV32" s="552">
        <f t="shared" si="5"/>
        <v>1</v>
      </c>
      <c r="AW32" s="553"/>
      <c r="AX32" s="553"/>
      <c r="AY32" s="554" t="s">
        <v>689</v>
      </c>
      <c r="AZ32" s="2832" t="s">
        <v>643</v>
      </c>
      <c r="BA32" s="3175">
        <v>1</v>
      </c>
      <c r="BB32" s="3175">
        <f t="shared" si="6"/>
        <v>1</v>
      </c>
      <c r="BC32" s="3180">
        <v>1</v>
      </c>
      <c r="BD32" s="3175">
        <v>1</v>
      </c>
      <c r="BE32" s="3175"/>
      <c r="BF32" s="3175">
        <f>3/6</f>
        <v>0.5</v>
      </c>
      <c r="BG32" s="2848"/>
      <c r="BH32" s="2849"/>
      <c r="BI32" s="3057" t="s">
        <v>1873</v>
      </c>
      <c r="BJ32" s="3176"/>
      <c r="BK32" s="2819"/>
      <c r="BL32" s="556"/>
      <c r="BM32" s="555"/>
      <c r="BN32" s="556"/>
      <c r="BO32" s="556"/>
      <c r="BP32" s="556"/>
      <c r="BQ32" s="557"/>
      <c r="BR32" s="559"/>
      <c r="BS32" s="558"/>
      <c r="BT32" s="558"/>
      <c r="BU32" s="560"/>
      <c r="BV32" s="561"/>
      <c r="BW32" s="560"/>
      <c r="BX32" s="561"/>
      <c r="BY32" s="561"/>
      <c r="BZ32" s="561"/>
      <c r="CA32" s="562"/>
      <c r="CB32" s="564"/>
      <c r="CC32" s="563"/>
      <c r="CD32" s="563"/>
      <c r="CE32" s="565"/>
      <c r="CF32" s="566"/>
      <c r="CG32" s="565"/>
      <c r="CH32" s="566"/>
      <c r="CI32" s="566"/>
      <c r="CJ32" s="566"/>
      <c r="CK32" s="567"/>
      <c r="CL32" s="569"/>
      <c r="CM32" s="568"/>
      <c r="CN32" s="568"/>
      <c r="CO32" s="570"/>
      <c r="CP32" s="571"/>
      <c r="CQ32" s="570"/>
      <c r="CR32" s="571"/>
      <c r="CS32" s="571"/>
      <c r="CT32" s="571"/>
      <c r="CU32" s="572"/>
      <c r="CV32" s="574"/>
      <c r="CW32" s="573"/>
      <c r="CX32" s="573"/>
    </row>
    <row r="33" spans="1:102" s="20" customFormat="1" ht="51.75" thickBot="1">
      <c r="A33" s="3530"/>
      <c r="B33" s="3530"/>
      <c r="C33" s="3544"/>
      <c r="D33" s="690" t="s">
        <v>690</v>
      </c>
      <c r="E33" s="695" t="s">
        <v>1541</v>
      </c>
      <c r="F33" s="695" t="s">
        <v>1541</v>
      </c>
      <c r="G33" s="696" t="s">
        <v>1527</v>
      </c>
      <c r="H33" s="658" t="s">
        <v>691</v>
      </c>
      <c r="I33" s="694">
        <v>1</v>
      </c>
      <c r="J33" s="658" t="s">
        <v>692</v>
      </c>
      <c r="K33" s="658" t="s">
        <v>687</v>
      </c>
      <c r="L33" s="659">
        <v>0.07</v>
      </c>
      <c r="M33" s="658" t="s">
        <v>688</v>
      </c>
      <c r="N33" s="668">
        <v>42370</v>
      </c>
      <c r="O33" s="2416">
        <v>42735</v>
      </c>
      <c r="P33" s="3471">
        <v>1</v>
      </c>
      <c r="Q33" s="3471"/>
      <c r="R33" s="3471">
        <v>1</v>
      </c>
      <c r="S33" s="3471"/>
      <c r="T33" s="3471">
        <v>1</v>
      </c>
      <c r="U33" s="3471"/>
      <c r="V33" s="3471">
        <v>1</v>
      </c>
      <c r="W33" s="3471"/>
      <c r="X33" s="3471">
        <v>1</v>
      </c>
      <c r="Y33" s="3471"/>
      <c r="Z33" s="3471">
        <v>1</v>
      </c>
      <c r="AA33" s="3471"/>
      <c r="AB33" s="2419">
        <v>1</v>
      </c>
      <c r="AC33" s="543">
        <v>0</v>
      </c>
      <c r="AD33" s="697"/>
      <c r="AE33" s="3545">
        <v>1</v>
      </c>
      <c r="AF33" s="3546"/>
      <c r="AG33" s="3546"/>
      <c r="AH33" s="3547"/>
      <c r="AI33" s="3485"/>
      <c r="AJ33" s="3486"/>
      <c r="AK33" s="3487"/>
      <c r="AL33" s="3488"/>
      <c r="AM33" s="3489"/>
      <c r="AN33" s="3490"/>
      <c r="AO33" s="3491"/>
      <c r="AP33" s="3492"/>
      <c r="AQ33" s="671">
        <f t="shared" si="0"/>
        <v>1</v>
      </c>
      <c r="AR33" s="552">
        <f t="shared" si="1"/>
        <v>1</v>
      </c>
      <c r="AS33" s="552">
        <f t="shared" si="2"/>
        <v>1</v>
      </c>
      <c r="AT33" s="552">
        <f t="shared" si="3"/>
        <v>1</v>
      </c>
      <c r="AU33" s="552">
        <f t="shared" si="4"/>
        <v>1</v>
      </c>
      <c r="AV33" s="552">
        <f t="shared" si="5"/>
        <v>1</v>
      </c>
      <c r="AW33" s="553"/>
      <c r="AX33" s="553"/>
      <c r="AY33" s="554" t="s">
        <v>693</v>
      </c>
      <c r="AZ33" s="2832" t="s">
        <v>643</v>
      </c>
      <c r="BA33" s="3175">
        <v>1</v>
      </c>
      <c r="BB33" s="3175">
        <f t="shared" si="6"/>
        <v>1</v>
      </c>
      <c r="BC33" s="3180">
        <v>1</v>
      </c>
      <c r="BD33" s="3175">
        <v>1</v>
      </c>
      <c r="BE33" s="3175"/>
      <c r="BF33" s="3175">
        <f>3/6</f>
        <v>0.5</v>
      </c>
      <c r="BG33" s="2848"/>
      <c r="BH33" s="2849"/>
      <c r="BI33" s="3057" t="s">
        <v>1874</v>
      </c>
      <c r="BJ33" s="3176"/>
      <c r="BK33" s="2819"/>
      <c r="BL33" s="556"/>
      <c r="BM33" s="555"/>
      <c r="BN33" s="556"/>
      <c r="BO33" s="556"/>
      <c r="BP33" s="556"/>
      <c r="BQ33" s="557"/>
      <c r="BR33" s="559"/>
      <c r="BS33" s="558"/>
      <c r="BT33" s="558"/>
      <c r="BU33" s="560"/>
      <c r="BV33" s="561"/>
      <c r="BW33" s="560"/>
      <c r="BX33" s="561"/>
      <c r="BY33" s="561"/>
      <c r="BZ33" s="561"/>
      <c r="CA33" s="562"/>
      <c r="CB33" s="564"/>
      <c r="CC33" s="563"/>
      <c r="CD33" s="563"/>
      <c r="CE33" s="565"/>
      <c r="CF33" s="566"/>
      <c r="CG33" s="565"/>
      <c r="CH33" s="566"/>
      <c r="CI33" s="566"/>
      <c r="CJ33" s="566"/>
      <c r="CK33" s="567"/>
      <c r="CL33" s="569"/>
      <c r="CM33" s="568"/>
      <c r="CN33" s="568"/>
      <c r="CO33" s="570"/>
      <c r="CP33" s="571"/>
      <c r="CQ33" s="570"/>
      <c r="CR33" s="571"/>
      <c r="CS33" s="571"/>
      <c r="CT33" s="571"/>
      <c r="CU33" s="572"/>
      <c r="CV33" s="574"/>
      <c r="CW33" s="573"/>
      <c r="CX33" s="573"/>
    </row>
    <row r="34" spans="1:102" s="20" customFormat="1" ht="107.25" customHeight="1" thickBot="1">
      <c r="A34" s="3530"/>
      <c r="B34" s="3530"/>
      <c r="C34" s="3535" t="s">
        <v>694</v>
      </c>
      <c r="D34" s="653" t="s">
        <v>695</v>
      </c>
      <c r="E34" s="656" t="s">
        <v>1545</v>
      </c>
      <c r="F34" s="656" t="s">
        <v>1546</v>
      </c>
      <c r="G34" s="656" t="s">
        <v>1547</v>
      </c>
      <c r="H34" s="698" t="s">
        <v>696</v>
      </c>
      <c r="I34" s="698">
        <v>3</v>
      </c>
      <c r="J34" s="698" t="s">
        <v>697</v>
      </c>
      <c r="K34" s="698" t="s">
        <v>708</v>
      </c>
      <c r="L34" s="684">
        <v>0.07</v>
      </c>
      <c r="M34" s="698" t="s">
        <v>698</v>
      </c>
      <c r="N34" s="699">
        <v>42384</v>
      </c>
      <c r="O34" s="699">
        <v>42719</v>
      </c>
      <c r="P34" s="133"/>
      <c r="Q34" s="133"/>
      <c r="R34" s="133"/>
      <c r="S34" s="133"/>
      <c r="T34" s="133">
        <v>1</v>
      </c>
      <c r="U34" s="133"/>
      <c r="V34" s="133">
        <v>1</v>
      </c>
      <c r="W34" s="133"/>
      <c r="X34" s="133"/>
      <c r="Y34" s="133"/>
      <c r="Z34" s="133"/>
      <c r="AA34" s="133">
        <v>1</v>
      </c>
      <c r="AB34" s="700">
        <f>SUM(P34:AA34)</f>
        <v>3</v>
      </c>
      <c r="AC34" s="543">
        <v>0</v>
      </c>
      <c r="AD34" s="544"/>
      <c r="AE34" s="584">
        <v>0</v>
      </c>
      <c r="AF34" s="584">
        <v>0</v>
      </c>
      <c r="AG34" s="2194">
        <v>0.4</v>
      </c>
      <c r="AH34" s="2194">
        <v>0.65</v>
      </c>
      <c r="AI34" s="546"/>
      <c r="AJ34" s="547"/>
      <c r="AK34" s="548"/>
      <c r="AL34" s="548"/>
      <c r="AM34" s="549"/>
      <c r="AN34" s="549"/>
      <c r="AO34" s="550"/>
      <c r="AP34" s="551"/>
      <c r="AQ34" s="585">
        <f t="shared" si="0"/>
        <v>0</v>
      </c>
      <c r="AR34" s="552">
        <f t="shared" si="1"/>
        <v>0</v>
      </c>
      <c r="AS34" s="553">
        <f t="shared" si="2"/>
        <v>0</v>
      </c>
      <c r="AT34" s="552">
        <f t="shared" si="3"/>
        <v>0</v>
      </c>
      <c r="AU34" s="552">
        <f t="shared" si="4"/>
        <v>0</v>
      </c>
      <c r="AV34" s="552">
        <f t="shared" si="5"/>
        <v>0</v>
      </c>
      <c r="AW34" s="553"/>
      <c r="AX34" s="553"/>
      <c r="AY34" s="554" t="s">
        <v>699</v>
      </c>
      <c r="AZ34" s="2832" t="s">
        <v>651</v>
      </c>
      <c r="BA34" s="3179">
        <f>SUM(P34:U34)</f>
        <v>1</v>
      </c>
      <c r="BB34" s="3175">
        <f t="shared" si="6"/>
        <v>1</v>
      </c>
      <c r="BC34" s="3183">
        <f t="shared" si="7"/>
        <v>1</v>
      </c>
      <c r="BD34" s="3175">
        <f>BC34/BA34</f>
        <v>1</v>
      </c>
      <c r="BE34" s="3175"/>
      <c r="BF34" s="3175">
        <f>BC34/AB34</f>
        <v>0.3333333333333333</v>
      </c>
      <c r="BG34" s="2848"/>
      <c r="BH34" s="2849"/>
      <c r="BI34" s="3057" t="s">
        <v>2050</v>
      </c>
      <c r="BJ34" s="3176"/>
      <c r="BK34" s="2819"/>
      <c r="BL34" s="556"/>
      <c r="BM34" s="555"/>
      <c r="BN34" s="556"/>
      <c r="BO34" s="556"/>
      <c r="BP34" s="556"/>
      <c r="BQ34" s="557"/>
      <c r="BR34" s="559"/>
      <c r="BS34" s="558"/>
      <c r="BT34" s="558"/>
      <c r="BU34" s="560"/>
      <c r="BV34" s="561"/>
      <c r="BW34" s="560"/>
      <c r="BX34" s="561"/>
      <c r="BY34" s="561"/>
      <c r="BZ34" s="561"/>
      <c r="CA34" s="562"/>
      <c r="CB34" s="564"/>
      <c r="CC34" s="563"/>
      <c r="CD34" s="563"/>
      <c r="CE34" s="565"/>
      <c r="CF34" s="566"/>
      <c r="CG34" s="565"/>
      <c r="CH34" s="566"/>
      <c r="CI34" s="566"/>
      <c r="CJ34" s="566"/>
      <c r="CK34" s="567"/>
      <c r="CL34" s="569"/>
      <c r="CM34" s="568"/>
      <c r="CN34" s="568"/>
      <c r="CO34" s="570"/>
      <c r="CP34" s="571"/>
      <c r="CQ34" s="570"/>
      <c r="CR34" s="571"/>
      <c r="CS34" s="571"/>
      <c r="CT34" s="571"/>
      <c r="CU34" s="572"/>
      <c r="CV34" s="574"/>
      <c r="CW34" s="573"/>
      <c r="CX34" s="573"/>
    </row>
    <row r="35" spans="1:102" s="20" customFormat="1" ht="39" thickBot="1">
      <c r="A35" s="3530"/>
      <c r="B35" s="3530"/>
      <c r="C35" s="3536"/>
      <c r="D35" s="701" t="s">
        <v>700</v>
      </c>
      <c r="E35" s="656" t="s">
        <v>1548</v>
      </c>
      <c r="F35" s="656" t="s">
        <v>1548</v>
      </c>
      <c r="G35" s="656" t="s">
        <v>1547</v>
      </c>
      <c r="H35" s="698" t="s">
        <v>701</v>
      </c>
      <c r="I35" s="698">
        <v>3</v>
      </c>
      <c r="J35" s="698" t="s">
        <v>702</v>
      </c>
      <c r="K35" s="698" t="s">
        <v>703</v>
      </c>
      <c r="L35" s="684">
        <v>0.07</v>
      </c>
      <c r="M35" s="698" t="s">
        <v>704</v>
      </c>
      <c r="N35" s="699">
        <v>42430</v>
      </c>
      <c r="O35" s="699">
        <v>42719</v>
      </c>
      <c r="P35" s="582"/>
      <c r="Q35" s="582"/>
      <c r="R35" s="582"/>
      <c r="S35" s="582"/>
      <c r="T35" s="582"/>
      <c r="U35" s="582">
        <v>1</v>
      </c>
      <c r="V35" s="582"/>
      <c r="W35" s="582"/>
      <c r="X35" s="582">
        <v>1</v>
      </c>
      <c r="Y35" s="582"/>
      <c r="Z35" s="582">
        <v>1</v>
      </c>
      <c r="AA35" s="582"/>
      <c r="AB35" s="702">
        <f>SUM(P35:AA35)</f>
        <v>3</v>
      </c>
      <c r="AC35" s="703">
        <v>0</v>
      </c>
      <c r="AD35" s="540"/>
      <c r="AE35" s="584">
        <v>0</v>
      </c>
      <c r="AF35" s="584">
        <v>0</v>
      </c>
      <c r="AG35" s="2194">
        <v>0</v>
      </c>
      <c r="AH35" s="2194">
        <v>0.02</v>
      </c>
      <c r="AI35" s="546"/>
      <c r="AJ35" s="547"/>
      <c r="AK35" s="548"/>
      <c r="AL35" s="548"/>
      <c r="AM35" s="549"/>
      <c r="AN35" s="549"/>
      <c r="AO35" s="550"/>
      <c r="AP35" s="551"/>
      <c r="AQ35" s="585">
        <f t="shared" si="0"/>
        <v>0</v>
      </c>
      <c r="AR35" s="552">
        <f t="shared" si="1"/>
        <v>0</v>
      </c>
      <c r="AS35" s="553">
        <f t="shared" si="2"/>
        <v>0</v>
      </c>
      <c r="AT35" s="552">
        <f t="shared" si="3"/>
        <v>0</v>
      </c>
      <c r="AU35" s="552">
        <f t="shared" si="4"/>
        <v>0</v>
      </c>
      <c r="AV35" s="552">
        <f t="shared" si="5"/>
        <v>0</v>
      </c>
      <c r="AW35" s="553"/>
      <c r="AX35" s="553"/>
      <c r="AY35" s="554" t="s">
        <v>705</v>
      </c>
      <c r="AZ35" s="2832" t="s">
        <v>651</v>
      </c>
      <c r="BA35" s="3179">
        <f>SUM(P35:U35)</f>
        <v>1</v>
      </c>
      <c r="BB35" s="3175">
        <f t="shared" si="6"/>
        <v>1</v>
      </c>
      <c r="BC35" s="3184">
        <f t="shared" si="7"/>
        <v>3</v>
      </c>
      <c r="BD35" s="3175">
        <v>1</v>
      </c>
      <c r="BE35" s="3175"/>
      <c r="BF35" s="3175">
        <f>BC35/AB35</f>
        <v>1</v>
      </c>
      <c r="BG35" s="2848"/>
      <c r="BH35" s="2849"/>
      <c r="BI35" s="3057" t="s">
        <v>651</v>
      </c>
      <c r="BJ35" s="3176"/>
      <c r="BK35" s="2819"/>
      <c r="BL35" s="556"/>
      <c r="BM35" s="555"/>
      <c r="BN35" s="556"/>
      <c r="BO35" s="556"/>
      <c r="BP35" s="556"/>
      <c r="BQ35" s="557"/>
      <c r="BR35" s="559"/>
      <c r="BS35" s="558"/>
      <c r="BT35" s="558"/>
      <c r="BU35" s="560"/>
      <c r="BV35" s="561"/>
      <c r="BW35" s="560"/>
      <c r="BX35" s="561"/>
      <c r="BY35" s="561"/>
      <c r="BZ35" s="561"/>
      <c r="CA35" s="562"/>
      <c r="CB35" s="564"/>
      <c r="CC35" s="563"/>
      <c r="CD35" s="563"/>
      <c r="CE35" s="565"/>
      <c r="CF35" s="566"/>
      <c r="CG35" s="565"/>
      <c r="CH35" s="566"/>
      <c r="CI35" s="566"/>
      <c r="CJ35" s="566"/>
      <c r="CK35" s="567"/>
      <c r="CL35" s="569"/>
      <c r="CM35" s="568"/>
      <c r="CN35" s="568"/>
      <c r="CO35" s="570"/>
      <c r="CP35" s="571"/>
      <c r="CQ35" s="570"/>
      <c r="CR35" s="571"/>
      <c r="CS35" s="571"/>
      <c r="CT35" s="571"/>
      <c r="CU35" s="572"/>
      <c r="CV35" s="574"/>
      <c r="CW35" s="573"/>
      <c r="CX35" s="573"/>
    </row>
    <row r="36" spans="1:102" s="20" customFormat="1" ht="199.5" customHeight="1" thickBot="1">
      <c r="A36" s="3530"/>
      <c r="B36" s="3530"/>
      <c r="C36" s="3536"/>
      <c r="D36" s="704" t="s">
        <v>1549</v>
      </c>
      <c r="E36" s="705"/>
      <c r="F36" s="705"/>
      <c r="G36" s="705"/>
      <c r="H36" s="706" t="s">
        <v>1550</v>
      </c>
      <c r="I36" s="706">
        <v>1</v>
      </c>
      <c r="J36" s="706" t="s">
        <v>1551</v>
      </c>
      <c r="K36" s="706" t="s">
        <v>708</v>
      </c>
      <c r="L36" s="707">
        <v>0.05</v>
      </c>
      <c r="M36" s="706" t="s">
        <v>959</v>
      </c>
      <c r="N36" s="708">
        <v>42371</v>
      </c>
      <c r="O36" s="708">
        <v>42490</v>
      </c>
      <c r="P36" s="582"/>
      <c r="Q36" s="582"/>
      <c r="R36" s="582"/>
      <c r="S36" s="582">
        <v>1</v>
      </c>
      <c r="T36" s="582"/>
      <c r="U36" s="582"/>
      <c r="V36" s="582"/>
      <c r="W36" s="582"/>
      <c r="X36" s="582"/>
      <c r="Y36" s="582"/>
      <c r="Z36" s="582"/>
      <c r="AA36" s="582"/>
      <c r="AB36" s="702">
        <f>SUM(P36:AA36)</f>
        <v>1</v>
      </c>
      <c r="AC36" s="703">
        <v>0</v>
      </c>
      <c r="AD36" s="540"/>
      <c r="AE36" s="584">
        <v>0</v>
      </c>
      <c r="AF36" s="584">
        <v>0</v>
      </c>
      <c r="AG36" s="2194">
        <v>1</v>
      </c>
      <c r="AH36" s="2194">
        <v>0</v>
      </c>
      <c r="AI36" s="546"/>
      <c r="AJ36" s="547"/>
      <c r="AK36" s="548"/>
      <c r="AL36" s="548"/>
      <c r="AM36" s="549"/>
      <c r="AN36" s="549"/>
      <c r="AO36" s="550"/>
      <c r="AP36" s="551"/>
      <c r="AQ36" s="585"/>
      <c r="AR36" s="552"/>
      <c r="AS36" s="553">
        <f t="shared" si="2"/>
        <v>0</v>
      </c>
      <c r="AT36" s="552">
        <f t="shared" si="3"/>
        <v>0</v>
      </c>
      <c r="AU36" s="552">
        <f t="shared" si="4"/>
        <v>0</v>
      </c>
      <c r="AV36" s="552">
        <f t="shared" si="5"/>
        <v>0</v>
      </c>
      <c r="AW36" s="553"/>
      <c r="AX36" s="553"/>
      <c r="AY36" s="554"/>
      <c r="AZ36" s="2832"/>
      <c r="BA36" s="3179">
        <f>SUM(P36:U36)</f>
        <v>1</v>
      </c>
      <c r="BB36" s="3175">
        <f t="shared" si="6"/>
        <v>1</v>
      </c>
      <c r="BC36" s="3182">
        <v>1</v>
      </c>
      <c r="BD36" s="3175">
        <f>BC36/BA36</f>
        <v>1</v>
      </c>
      <c r="BE36" s="3175"/>
      <c r="BF36" s="3175">
        <f>BC36/AB36</f>
        <v>1</v>
      </c>
      <c r="BG36" s="2848"/>
      <c r="BH36" s="2849"/>
      <c r="BI36" s="3057" t="s">
        <v>1875</v>
      </c>
      <c r="BJ36" s="3176"/>
      <c r="BK36" s="2819"/>
      <c r="BL36" s="556"/>
      <c r="BM36" s="555"/>
      <c r="BN36" s="556"/>
      <c r="BO36" s="556"/>
      <c r="BP36" s="556"/>
      <c r="BQ36" s="557"/>
      <c r="BR36" s="559"/>
      <c r="BS36" s="558"/>
      <c r="BT36" s="558"/>
      <c r="BU36" s="560"/>
      <c r="BV36" s="561"/>
      <c r="BW36" s="560"/>
      <c r="BX36" s="561"/>
      <c r="BY36" s="561"/>
      <c r="BZ36" s="561"/>
      <c r="CA36" s="562"/>
      <c r="CB36" s="564"/>
      <c r="CC36" s="563"/>
      <c r="CD36" s="563"/>
      <c r="CE36" s="565"/>
      <c r="CF36" s="566"/>
      <c r="CG36" s="565"/>
      <c r="CH36" s="566"/>
      <c r="CI36" s="566"/>
      <c r="CJ36" s="566"/>
      <c r="CK36" s="567"/>
      <c r="CL36" s="569"/>
      <c r="CM36" s="568"/>
      <c r="CN36" s="568"/>
      <c r="CO36" s="570"/>
      <c r="CP36" s="571"/>
      <c r="CQ36" s="570"/>
      <c r="CR36" s="571"/>
      <c r="CS36" s="571"/>
      <c r="CT36" s="571"/>
      <c r="CU36" s="572"/>
      <c r="CV36" s="574"/>
      <c r="CW36" s="573"/>
      <c r="CX36" s="573"/>
    </row>
    <row r="37" spans="1:102" s="20" customFormat="1" ht="64.5" thickBot="1">
      <c r="A37" s="3530"/>
      <c r="B37" s="3530"/>
      <c r="C37" s="3536"/>
      <c r="D37" s="709" t="s">
        <v>706</v>
      </c>
      <c r="E37" s="656" t="s">
        <v>1552</v>
      </c>
      <c r="F37" s="656" t="s">
        <v>1553</v>
      </c>
      <c r="G37" s="656" t="s">
        <v>1547</v>
      </c>
      <c r="H37" s="710" t="s">
        <v>86</v>
      </c>
      <c r="I37" s="710">
        <v>1</v>
      </c>
      <c r="J37" s="710" t="s">
        <v>707</v>
      </c>
      <c r="K37" s="710" t="s">
        <v>708</v>
      </c>
      <c r="L37" s="659">
        <v>0.06</v>
      </c>
      <c r="M37" s="710" t="s">
        <v>709</v>
      </c>
      <c r="N37" s="579">
        <v>42415</v>
      </c>
      <c r="O37" s="579">
        <v>42719</v>
      </c>
      <c r="P37" s="582"/>
      <c r="Q37" s="582"/>
      <c r="R37" s="582"/>
      <c r="S37" s="582"/>
      <c r="T37" s="582"/>
      <c r="U37" s="582"/>
      <c r="V37" s="582">
        <v>1</v>
      </c>
      <c r="W37" s="582"/>
      <c r="X37" s="582"/>
      <c r="Y37" s="582"/>
      <c r="Z37" s="582"/>
      <c r="AA37" s="582"/>
      <c r="AB37" s="711">
        <f>SUM(P37:AA37)</f>
        <v>1</v>
      </c>
      <c r="AC37" s="543">
        <v>0</v>
      </c>
      <c r="AD37" s="544"/>
      <c r="AE37" s="584">
        <v>0</v>
      </c>
      <c r="AF37" s="584">
        <v>0</v>
      </c>
      <c r="AG37" s="2194">
        <v>0</v>
      </c>
      <c r="AH37" s="2194">
        <v>0.02</v>
      </c>
      <c r="AI37" s="546"/>
      <c r="AJ37" s="547"/>
      <c r="AK37" s="548"/>
      <c r="AL37" s="548"/>
      <c r="AM37" s="549"/>
      <c r="AN37" s="549"/>
      <c r="AO37" s="550"/>
      <c r="AP37" s="551"/>
      <c r="AQ37" s="585">
        <f t="shared" si="0"/>
        <v>0</v>
      </c>
      <c r="AR37" s="552">
        <f t="shared" si="1"/>
        <v>0</v>
      </c>
      <c r="AS37" s="553">
        <f t="shared" si="2"/>
        <v>0</v>
      </c>
      <c r="AT37" s="552">
        <f t="shared" si="3"/>
        <v>0</v>
      </c>
      <c r="AU37" s="552">
        <f t="shared" si="4"/>
        <v>0</v>
      </c>
      <c r="AV37" s="552">
        <f t="shared" si="5"/>
        <v>0</v>
      </c>
      <c r="AW37" s="553"/>
      <c r="AX37" s="553"/>
      <c r="AY37" s="554" t="s">
        <v>710</v>
      </c>
      <c r="AZ37" s="2832" t="s">
        <v>651</v>
      </c>
      <c r="BA37" s="3179">
        <f>SUM(P37:U37)</f>
        <v>0</v>
      </c>
      <c r="BB37" s="3175">
        <f t="shared" si="6"/>
        <v>0</v>
      </c>
      <c r="BC37" s="3182">
        <f t="shared" si="7"/>
        <v>1</v>
      </c>
      <c r="BD37" s="3175" t="s">
        <v>55</v>
      </c>
      <c r="BE37" s="3175"/>
      <c r="BF37" s="3175">
        <f>BC37/AB37</f>
        <v>1</v>
      </c>
      <c r="BG37" s="2848"/>
      <c r="BH37" s="2849"/>
      <c r="BI37" s="3057" t="s">
        <v>651</v>
      </c>
      <c r="BJ37" s="3176"/>
      <c r="BK37" s="2819"/>
      <c r="BL37" s="556"/>
      <c r="BM37" s="555"/>
      <c r="BN37" s="556"/>
      <c r="BO37" s="556"/>
      <c r="BP37" s="556"/>
      <c r="BQ37" s="557"/>
      <c r="BR37" s="559"/>
      <c r="BS37" s="558"/>
      <c r="BT37" s="558"/>
      <c r="BU37" s="560"/>
      <c r="BV37" s="561"/>
      <c r="BW37" s="560"/>
      <c r="BX37" s="561"/>
      <c r="BY37" s="561"/>
      <c r="BZ37" s="561"/>
      <c r="CA37" s="562"/>
      <c r="CB37" s="564"/>
      <c r="CC37" s="563"/>
      <c r="CD37" s="563"/>
      <c r="CE37" s="565"/>
      <c r="CF37" s="566"/>
      <c r="CG37" s="565"/>
      <c r="CH37" s="566"/>
      <c r="CI37" s="566"/>
      <c r="CJ37" s="566"/>
      <c r="CK37" s="567"/>
      <c r="CL37" s="569"/>
      <c r="CM37" s="568"/>
      <c r="CN37" s="568"/>
      <c r="CO37" s="570"/>
      <c r="CP37" s="571"/>
      <c r="CQ37" s="570"/>
      <c r="CR37" s="571"/>
      <c r="CS37" s="571"/>
      <c r="CT37" s="571"/>
      <c r="CU37" s="572"/>
      <c r="CV37" s="574"/>
      <c r="CW37" s="573"/>
      <c r="CX37" s="573"/>
    </row>
    <row r="38" spans="1:102" s="20" customFormat="1" ht="39" customHeight="1" thickBot="1">
      <c r="A38" s="3530"/>
      <c r="B38" s="3530"/>
      <c r="C38" s="3536"/>
      <c r="D38" s="709" t="s">
        <v>711</v>
      </c>
      <c r="E38" s="656" t="s">
        <v>1552</v>
      </c>
      <c r="F38" s="656" t="s">
        <v>1554</v>
      </c>
      <c r="G38" s="656" t="s">
        <v>1547</v>
      </c>
      <c r="H38" s="710" t="s">
        <v>712</v>
      </c>
      <c r="I38" s="710">
        <v>2</v>
      </c>
      <c r="J38" s="710" t="s">
        <v>713</v>
      </c>
      <c r="K38" s="710" t="s">
        <v>708</v>
      </c>
      <c r="L38" s="659">
        <v>0.06</v>
      </c>
      <c r="M38" s="710" t="s">
        <v>714</v>
      </c>
      <c r="N38" s="579">
        <v>42415</v>
      </c>
      <c r="O38" s="579">
        <v>42719</v>
      </c>
      <c r="P38" s="582"/>
      <c r="Q38" s="582"/>
      <c r="R38" s="582"/>
      <c r="S38" s="582"/>
      <c r="T38" s="582"/>
      <c r="U38" s="582"/>
      <c r="V38" s="582"/>
      <c r="W38" s="582"/>
      <c r="X38" s="582"/>
      <c r="Y38" s="582"/>
      <c r="Z38" s="582"/>
      <c r="AA38" s="582">
        <v>2</v>
      </c>
      <c r="AB38" s="711">
        <f>SUM(P38:AA38)</f>
        <v>2</v>
      </c>
      <c r="AC38" s="543">
        <v>400000000</v>
      </c>
      <c r="AD38" s="544"/>
      <c r="AE38" s="584">
        <v>0</v>
      </c>
      <c r="AF38" s="584">
        <v>0</v>
      </c>
      <c r="AG38" s="2194">
        <v>0</v>
      </c>
      <c r="AH38" s="2194">
        <v>0</v>
      </c>
      <c r="AI38" s="546"/>
      <c r="AJ38" s="547"/>
      <c r="AK38" s="548"/>
      <c r="AL38" s="548"/>
      <c r="AM38" s="549"/>
      <c r="AN38" s="549"/>
      <c r="AO38" s="550"/>
      <c r="AP38" s="551"/>
      <c r="AQ38" s="585">
        <f t="shared" si="0"/>
        <v>0</v>
      </c>
      <c r="AR38" s="552">
        <f t="shared" si="1"/>
        <v>0</v>
      </c>
      <c r="AS38" s="553">
        <f t="shared" si="2"/>
        <v>0</v>
      </c>
      <c r="AT38" s="552">
        <f t="shared" si="3"/>
        <v>0</v>
      </c>
      <c r="AU38" s="552">
        <f t="shared" si="4"/>
        <v>0</v>
      </c>
      <c r="AV38" s="552">
        <f t="shared" si="5"/>
        <v>0</v>
      </c>
      <c r="AW38" s="553"/>
      <c r="AX38" s="683">
        <f>+AW38/AC38</f>
        <v>0</v>
      </c>
      <c r="AY38" s="554" t="s">
        <v>715</v>
      </c>
      <c r="AZ38" s="2832" t="s">
        <v>651</v>
      </c>
      <c r="BA38" s="3179">
        <f>SUM(P38:U38)</f>
        <v>0</v>
      </c>
      <c r="BB38" s="3175">
        <f t="shared" si="6"/>
        <v>0</v>
      </c>
      <c r="BC38" s="3182">
        <f t="shared" si="7"/>
        <v>0</v>
      </c>
      <c r="BD38" s="3175" t="s">
        <v>55</v>
      </c>
      <c r="BE38" s="3175"/>
      <c r="BF38" s="3175">
        <v>0</v>
      </c>
      <c r="BG38" s="3181"/>
      <c r="BH38" s="2849"/>
      <c r="BI38" s="3057" t="s">
        <v>651</v>
      </c>
      <c r="BJ38" s="3176"/>
      <c r="BK38" s="2819"/>
      <c r="BL38" s="556"/>
      <c r="BM38" s="555"/>
      <c r="BN38" s="556"/>
      <c r="BO38" s="556"/>
      <c r="BP38" s="556"/>
      <c r="BQ38" s="557"/>
      <c r="BR38" s="559"/>
      <c r="BS38" s="558"/>
      <c r="BT38" s="558"/>
      <c r="BU38" s="560"/>
      <c r="BV38" s="561"/>
      <c r="BW38" s="560"/>
      <c r="BX38" s="561"/>
      <c r="BY38" s="561"/>
      <c r="BZ38" s="561"/>
      <c r="CA38" s="562"/>
      <c r="CB38" s="564"/>
      <c r="CC38" s="563"/>
      <c r="CD38" s="563"/>
      <c r="CE38" s="565"/>
      <c r="CF38" s="566"/>
      <c r="CG38" s="565"/>
      <c r="CH38" s="566"/>
      <c r="CI38" s="566"/>
      <c r="CJ38" s="566"/>
      <c r="CK38" s="567"/>
      <c r="CL38" s="569"/>
      <c r="CM38" s="568"/>
      <c r="CN38" s="568"/>
      <c r="CO38" s="570"/>
      <c r="CP38" s="571"/>
      <c r="CQ38" s="570"/>
      <c r="CR38" s="571"/>
      <c r="CS38" s="571"/>
      <c r="CT38" s="571"/>
      <c r="CU38" s="572"/>
      <c r="CV38" s="574"/>
      <c r="CW38" s="573"/>
      <c r="CX38" s="573"/>
    </row>
    <row r="39" spans="1:102" s="62" customFormat="1" ht="360.75" customHeight="1" thickBot="1">
      <c r="A39" s="3530"/>
      <c r="B39" s="3530"/>
      <c r="C39" s="3536"/>
      <c r="D39" s="701" t="s">
        <v>716</v>
      </c>
      <c r="E39" s="656" t="s">
        <v>1555</v>
      </c>
      <c r="F39" s="656" t="s">
        <v>1555</v>
      </c>
      <c r="G39" s="534" t="s">
        <v>1547</v>
      </c>
      <c r="H39" s="698" t="s">
        <v>717</v>
      </c>
      <c r="I39" s="698">
        <v>16</v>
      </c>
      <c r="J39" s="698" t="s">
        <v>718</v>
      </c>
      <c r="K39" s="698" t="s">
        <v>1556</v>
      </c>
      <c r="L39" s="659">
        <v>0.06</v>
      </c>
      <c r="M39" s="710" t="s">
        <v>719</v>
      </c>
      <c r="N39" s="699">
        <v>42401</v>
      </c>
      <c r="O39" s="699">
        <v>42719</v>
      </c>
      <c r="P39" s="582"/>
      <c r="Q39" s="582"/>
      <c r="R39" s="582">
        <v>1</v>
      </c>
      <c r="S39" s="582">
        <v>3</v>
      </c>
      <c r="T39" s="582">
        <v>1</v>
      </c>
      <c r="U39" s="582">
        <v>2</v>
      </c>
      <c r="V39" s="582">
        <v>3</v>
      </c>
      <c r="W39" s="582"/>
      <c r="X39" s="582">
        <v>2</v>
      </c>
      <c r="Y39" s="582">
        <v>3</v>
      </c>
      <c r="Z39" s="582">
        <v>1</v>
      </c>
      <c r="AA39" s="582"/>
      <c r="AB39" s="700">
        <f>SUM(P39:AA39)</f>
        <v>16</v>
      </c>
      <c r="AC39" s="543">
        <v>0</v>
      </c>
      <c r="AD39" s="544"/>
      <c r="AE39" s="584">
        <v>0</v>
      </c>
      <c r="AF39" s="584">
        <v>0</v>
      </c>
      <c r="AG39" s="2194">
        <v>0.41</v>
      </c>
      <c r="AH39" s="2194">
        <v>3.59</v>
      </c>
      <c r="AI39" s="546"/>
      <c r="AJ39" s="547"/>
      <c r="AK39" s="548"/>
      <c r="AL39" s="548"/>
      <c r="AM39" s="549"/>
      <c r="AN39" s="549"/>
      <c r="AO39" s="550"/>
      <c r="AP39" s="551"/>
      <c r="AQ39" s="585">
        <f t="shared" si="0"/>
        <v>0</v>
      </c>
      <c r="AR39" s="552">
        <f t="shared" si="1"/>
        <v>0</v>
      </c>
      <c r="AS39" s="553">
        <f t="shared" si="2"/>
        <v>0</v>
      </c>
      <c r="AT39" s="552">
        <f t="shared" si="3"/>
        <v>0</v>
      </c>
      <c r="AU39" s="552">
        <f t="shared" si="4"/>
        <v>0</v>
      </c>
      <c r="AV39" s="552">
        <f t="shared" si="5"/>
        <v>0</v>
      </c>
      <c r="AW39" s="553"/>
      <c r="AX39" s="553"/>
      <c r="AY39" s="554" t="s">
        <v>720</v>
      </c>
      <c r="AZ39" s="2832" t="s">
        <v>651</v>
      </c>
      <c r="BA39" s="3179">
        <f>SUM(P39:U39)</f>
        <v>7</v>
      </c>
      <c r="BB39" s="3175">
        <f t="shared" si="6"/>
        <v>1</v>
      </c>
      <c r="BC39" s="3182">
        <f t="shared" si="7"/>
        <v>11</v>
      </c>
      <c r="BD39" s="3175">
        <v>1</v>
      </c>
      <c r="BE39" s="3175"/>
      <c r="BF39" s="3175">
        <f>BC39/AB39</f>
        <v>0.6875</v>
      </c>
      <c r="BG39" s="2848"/>
      <c r="BH39" s="2849"/>
      <c r="BI39" s="3057" t="s">
        <v>1876</v>
      </c>
      <c r="BJ39" s="3176"/>
      <c r="BK39" s="2819"/>
      <c r="BL39" s="556"/>
      <c r="BM39" s="555"/>
      <c r="BN39" s="556"/>
      <c r="BO39" s="556"/>
      <c r="BP39" s="556"/>
      <c r="BQ39" s="557"/>
      <c r="BR39" s="559"/>
      <c r="BS39" s="558"/>
      <c r="BT39" s="558"/>
      <c r="BU39" s="560"/>
      <c r="BV39" s="561"/>
      <c r="BW39" s="560"/>
      <c r="BX39" s="561"/>
      <c r="BY39" s="561"/>
      <c r="BZ39" s="561"/>
      <c r="CA39" s="562"/>
      <c r="CB39" s="564"/>
      <c r="CC39" s="563"/>
      <c r="CD39" s="563"/>
      <c r="CE39" s="565"/>
      <c r="CF39" s="566"/>
      <c r="CG39" s="565"/>
      <c r="CH39" s="566"/>
      <c r="CI39" s="566"/>
      <c r="CJ39" s="566"/>
      <c r="CK39" s="567"/>
      <c r="CL39" s="569"/>
      <c r="CM39" s="568"/>
      <c r="CN39" s="568"/>
      <c r="CO39" s="570"/>
      <c r="CP39" s="571"/>
      <c r="CQ39" s="570"/>
      <c r="CR39" s="571"/>
      <c r="CS39" s="571"/>
      <c r="CT39" s="571"/>
      <c r="CU39" s="572"/>
      <c r="CV39" s="574"/>
      <c r="CW39" s="573"/>
      <c r="CX39" s="573"/>
    </row>
    <row r="40" spans="1:102" s="20" customFormat="1" ht="45.75" customHeight="1" thickBot="1">
      <c r="A40" s="3530"/>
      <c r="B40" s="3530"/>
      <c r="C40" s="3536"/>
      <c r="D40" s="3537" t="s">
        <v>721</v>
      </c>
      <c r="E40" s="654"/>
      <c r="F40" s="655"/>
      <c r="G40" s="3539" t="s">
        <v>1547</v>
      </c>
      <c r="H40" s="706" t="s">
        <v>190</v>
      </c>
      <c r="I40" s="712">
        <v>1</v>
      </c>
      <c r="J40" s="706" t="s">
        <v>1557</v>
      </c>
      <c r="K40" s="698" t="s">
        <v>722</v>
      </c>
      <c r="L40" s="684">
        <v>0.06</v>
      </c>
      <c r="M40" s="698" t="s">
        <v>723</v>
      </c>
      <c r="N40" s="699">
        <v>42461</v>
      </c>
      <c r="O40" s="699">
        <v>42719</v>
      </c>
      <c r="P40" s="582"/>
      <c r="Q40" s="582"/>
      <c r="R40" s="582"/>
      <c r="S40" s="582"/>
      <c r="T40" s="582"/>
      <c r="U40" s="582"/>
      <c r="V40" s="582"/>
      <c r="W40" s="582"/>
      <c r="X40" s="582"/>
      <c r="Y40" s="582"/>
      <c r="Z40" s="784">
        <v>1</v>
      </c>
      <c r="AA40" s="582"/>
      <c r="AB40" s="700">
        <f>SUM(P40:AA40)</f>
        <v>1</v>
      </c>
      <c r="AC40" s="713">
        <f>15000000+40000000+30000000</f>
        <v>85000000</v>
      </c>
      <c r="AD40" s="544"/>
      <c r="AE40" s="584">
        <v>0</v>
      </c>
      <c r="AF40" s="584">
        <v>0</v>
      </c>
      <c r="AG40" s="2194">
        <v>0</v>
      </c>
      <c r="AH40" s="2194"/>
      <c r="AI40" s="546"/>
      <c r="AJ40" s="547"/>
      <c r="AK40" s="548"/>
      <c r="AL40" s="548"/>
      <c r="AM40" s="549"/>
      <c r="AN40" s="549"/>
      <c r="AO40" s="550"/>
      <c r="AP40" s="551"/>
      <c r="AQ40" s="585">
        <f t="shared" si="0"/>
        <v>0</v>
      </c>
      <c r="AR40" s="552">
        <f t="shared" si="1"/>
        <v>0</v>
      </c>
      <c r="AS40" s="553">
        <f t="shared" si="2"/>
        <v>0</v>
      </c>
      <c r="AT40" s="552">
        <f t="shared" si="3"/>
        <v>0</v>
      </c>
      <c r="AU40" s="552">
        <f t="shared" si="4"/>
        <v>0</v>
      </c>
      <c r="AV40" s="552">
        <f t="shared" si="5"/>
        <v>0</v>
      </c>
      <c r="AW40" s="553"/>
      <c r="AX40" s="683">
        <f>+AW40/AC40</f>
        <v>0</v>
      </c>
      <c r="AY40" s="554" t="s">
        <v>715</v>
      </c>
      <c r="AZ40" s="2832" t="s">
        <v>651</v>
      </c>
      <c r="BA40" s="3174">
        <v>1</v>
      </c>
      <c r="BB40" s="3175">
        <f t="shared" si="6"/>
        <v>1</v>
      </c>
      <c r="BC40" s="3182">
        <f t="shared" si="7"/>
        <v>1</v>
      </c>
      <c r="BD40" s="3175" t="s">
        <v>55</v>
      </c>
      <c r="BE40" s="3175"/>
      <c r="BF40" s="3175">
        <v>0</v>
      </c>
      <c r="BG40" s="3181"/>
      <c r="BH40" s="2849"/>
      <c r="BI40" s="3057" t="s">
        <v>651</v>
      </c>
      <c r="BJ40" s="3176"/>
      <c r="BK40" s="2819"/>
      <c r="BL40" s="556"/>
      <c r="BM40" s="555"/>
      <c r="BN40" s="556"/>
      <c r="BO40" s="556"/>
      <c r="BP40" s="556"/>
      <c r="BQ40" s="557"/>
      <c r="BR40" s="559"/>
      <c r="BS40" s="558"/>
      <c r="BT40" s="558"/>
      <c r="BU40" s="560"/>
      <c r="BV40" s="561"/>
      <c r="BW40" s="560"/>
      <c r="BX40" s="561"/>
      <c r="BY40" s="561"/>
      <c r="BZ40" s="561"/>
      <c r="CA40" s="562"/>
      <c r="CB40" s="564"/>
      <c r="CC40" s="563"/>
      <c r="CD40" s="563"/>
      <c r="CE40" s="565"/>
      <c r="CF40" s="566"/>
      <c r="CG40" s="565"/>
      <c r="CH40" s="566"/>
      <c r="CI40" s="566"/>
      <c r="CJ40" s="566"/>
      <c r="CK40" s="567"/>
      <c r="CL40" s="569"/>
      <c r="CM40" s="568"/>
      <c r="CN40" s="568"/>
      <c r="CO40" s="570"/>
      <c r="CP40" s="571"/>
      <c r="CQ40" s="570"/>
      <c r="CR40" s="571"/>
      <c r="CS40" s="571"/>
      <c r="CT40" s="571"/>
      <c r="CU40" s="572"/>
      <c r="CV40" s="574"/>
      <c r="CW40" s="573"/>
      <c r="CX40" s="573"/>
    </row>
    <row r="41" spans="1:102" s="20" customFormat="1" ht="26.25" thickBot="1">
      <c r="A41" s="3530"/>
      <c r="B41" s="3530"/>
      <c r="C41" s="3536"/>
      <c r="D41" s="3538"/>
      <c r="E41" s="673" t="s">
        <v>1541</v>
      </c>
      <c r="F41" s="666"/>
      <c r="G41" s="3540"/>
      <c r="H41" s="698" t="s">
        <v>475</v>
      </c>
      <c r="I41" s="698">
        <v>3</v>
      </c>
      <c r="J41" s="698" t="s">
        <v>724</v>
      </c>
      <c r="K41" s="698" t="s">
        <v>725</v>
      </c>
      <c r="L41" s="714">
        <v>0.06</v>
      </c>
      <c r="M41" s="698" t="s">
        <v>726</v>
      </c>
      <c r="N41" s="699">
        <v>42522</v>
      </c>
      <c r="O41" s="699">
        <v>42719</v>
      </c>
      <c r="P41" s="582"/>
      <c r="Q41" s="582"/>
      <c r="R41" s="582"/>
      <c r="S41" s="582"/>
      <c r="T41" s="582"/>
      <c r="U41" s="582"/>
      <c r="V41" s="582"/>
      <c r="W41" s="582"/>
      <c r="X41" s="582">
        <v>1</v>
      </c>
      <c r="Y41" s="582">
        <v>1</v>
      </c>
      <c r="Z41" s="582">
        <v>1</v>
      </c>
      <c r="AA41" s="582"/>
      <c r="AB41" s="715">
        <f>SUM(P41:AA41)</f>
        <v>3</v>
      </c>
      <c r="AC41" s="713">
        <v>0</v>
      </c>
      <c r="AD41" s="583"/>
      <c r="AE41" s="584">
        <v>0</v>
      </c>
      <c r="AF41" s="584">
        <v>0</v>
      </c>
      <c r="AG41" s="2194">
        <v>0</v>
      </c>
      <c r="AH41" s="2194"/>
      <c r="AI41" s="546"/>
      <c r="AJ41" s="547"/>
      <c r="AK41" s="548"/>
      <c r="AL41" s="548"/>
      <c r="AM41" s="549"/>
      <c r="AN41" s="549"/>
      <c r="AO41" s="550"/>
      <c r="AP41" s="551"/>
      <c r="AQ41" s="585">
        <f t="shared" si="0"/>
        <v>0</v>
      </c>
      <c r="AR41" s="552">
        <f t="shared" si="1"/>
        <v>0</v>
      </c>
      <c r="AS41" s="553">
        <f t="shared" si="2"/>
        <v>0</v>
      </c>
      <c r="AT41" s="552">
        <f t="shared" si="3"/>
        <v>0</v>
      </c>
      <c r="AU41" s="552">
        <f t="shared" si="4"/>
        <v>0</v>
      </c>
      <c r="AV41" s="552">
        <f t="shared" si="5"/>
        <v>0</v>
      </c>
      <c r="AW41" s="585"/>
      <c r="AX41" s="585"/>
      <c r="AY41" s="586" t="s">
        <v>715</v>
      </c>
      <c r="AZ41" s="2833" t="s">
        <v>651</v>
      </c>
      <c r="BA41" s="3179">
        <f>SUM(P41:U41)</f>
        <v>0</v>
      </c>
      <c r="BB41" s="3175">
        <f t="shared" si="6"/>
        <v>0</v>
      </c>
      <c r="BC41" s="3182">
        <f t="shared" si="7"/>
        <v>3</v>
      </c>
      <c r="BD41" s="3175" t="s">
        <v>55</v>
      </c>
      <c r="BE41" s="3175"/>
      <c r="BF41" s="3175">
        <v>1</v>
      </c>
      <c r="BG41" s="2848"/>
      <c r="BH41" s="2849"/>
      <c r="BI41" s="3057" t="s">
        <v>651</v>
      </c>
      <c r="BJ41" s="3176"/>
      <c r="BK41" s="2819"/>
      <c r="BL41" s="556"/>
      <c r="BM41" s="555"/>
      <c r="BN41" s="556"/>
      <c r="BO41" s="556"/>
      <c r="BP41" s="556"/>
      <c r="BQ41" s="557"/>
      <c r="BR41" s="559"/>
      <c r="BS41" s="558"/>
      <c r="BT41" s="558"/>
      <c r="BU41" s="560"/>
      <c r="BV41" s="561"/>
      <c r="BW41" s="560"/>
      <c r="BX41" s="561"/>
      <c r="BY41" s="561"/>
      <c r="BZ41" s="561"/>
      <c r="CA41" s="562"/>
      <c r="CB41" s="564"/>
      <c r="CC41" s="563"/>
      <c r="CD41" s="563"/>
      <c r="CE41" s="565"/>
      <c r="CF41" s="566"/>
      <c r="CG41" s="565"/>
      <c r="CH41" s="566"/>
      <c r="CI41" s="566"/>
      <c r="CJ41" s="566"/>
      <c r="CK41" s="567"/>
      <c r="CL41" s="569"/>
      <c r="CM41" s="568"/>
      <c r="CN41" s="568"/>
      <c r="CO41" s="570"/>
      <c r="CP41" s="571"/>
      <c r="CQ41" s="570"/>
      <c r="CR41" s="571"/>
      <c r="CS41" s="571"/>
      <c r="CT41" s="571"/>
      <c r="CU41" s="572"/>
      <c r="CV41" s="574"/>
      <c r="CW41" s="573"/>
      <c r="CX41" s="573"/>
    </row>
    <row r="42" spans="1:102" s="20" customFormat="1" ht="24" customHeight="1" thickBot="1">
      <c r="A42" s="3480" t="s">
        <v>38</v>
      </c>
      <c r="B42" s="3481"/>
      <c r="C42" s="3481"/>
      <c r="D42" s="3482"/>
      <c r="E42" s="587"/>
      <c r="F42" s="587"/>
      <c r="G42" s="587"/>
      <c r="H42" s="716"/>
      <c r="I42" s="587"/>
      <c r="J42" s="587"/>
      <c r="K42" s="587"/>
      <c r="L42" s="588">
        <f>SUM(L27:L41)</f>
        <v>1.0000000000000004</v>
      </c>
      <c r="M42" s="587"/>
      <c r="N42" s="587"/>
      <c r="O42" s="587"/>
      <c r="P42" s="2450"/>
      <c r="Q42" s="2450"/>
      <c r="R42" s="2450"/>
      <c r="S42" s="2450"/>
      <c r="T42" s="2450"/>
      <c r="U42" s="2450"/>
      <c r="V42" s="2450"/>
      <c r="W42" s="2450"/>
      <c r="X42" s="2450"/>
      <c r="Y42" s="2450"/>
      <c r="Z42" s="2450"/>
      <c r="AA42" s="2450"/>
      <c r="AB42" s="587"/>
      <c r="AC42" s="717">
        <f>SUM(AC27:AC41)</f>
        <v>756145440</v>
      </c>
      <c r="AD42" s="587"/>
      <c r="AE42" s="718"/>
      <c r="AF42" s="718"/>
      <c r="AG42" s="719"/>
      <c r="AH42" s="719"/>
      <c r="AI42" s="720"/>
      <c r="AJ42" s="720"/>
      <c r="AK42" s="720"/>
      <c r="AL42" s="720"/>
      <c r="AM42" s="720"/>
      <c r="AN42" s="720"/>
      <c r="AO42" s="720"/>
      <c r="AP42" s="720"/>
      <c r="AQ42" s="593"/>
      <c r="AR42" s="594"/>
      <c r="AS42" s="594"/>
      <c r="AT42" s="594"/>
      <c r="AU42" s="594"/>
      <c r="AV42" s="594"/>
      <c r="AW42" s="594"/>
      <c r="AX42" s="594"/>
      <c r="AY42" s="721"/>
      <c r="AZ42" s="722"/>
      <c r="BA42" s="2834"/>
      <c r="BB42" s="2835">
        <v>1</v>
      </c>
      <c r="BC42" s="2834"/>
      <c r="BD42" s="2836">
        <f>AVERAGE(BD27:BD41)</f>
        <v>1</v>
      </c>
      <c r="BE42" s="2834"/>
      <c r="BF42" s="2836">
        <f>AVERAGE(BF27:BF41)</f>
        <v>0.5236111111111111</v>
      </c>
      <c r="BG42" s="2834"/>
      <c r="BH42" s="2834"/>
      <c r="BI42" s="3056"/>
      <c r="BJ42" s="2837"/>
      <c r="BK42" s="723"/>
      <c r="BL42" s="723"/>
      <c r="BM42" s="723"/>
      <c r="BN42" s="723"/>
      <c r="BO42" s="723"/>
      <c r="BP42" s="723"/>
      <c r="BQ42" s="723"/>
      <c r="BR42" s="723"/>
      <c r="BS42" s="723"/>
      <c r="BT42" s="723"/>
      <c r="BU42" s="723"/>
      <c r="BV42" s="723"/>
      <c r="BW42" s="723"/>
      <c r="BX42" s="723"/>
      <c r="BY42" s="723"/>
      <c r="BZ42" s="723"/>
      <c r="CA42" s="723"/>
      <c r="CB42" s="723"/>
      <c r="CC42" s="723"/>
      <c r="CD42" s="723"/>
      <c r="CE42" s="723"/>
      <c r="CF42" s="723"/>
      <c r="CG42" s="723"/>
      <c r="CH42" s="723"/>
      <c r="CI42" s="723"/>
      <c r="CJ42" s="723"/>
      <c r="CK42" s="723"/>
      <c r="CL42" s="723"/>
      <c r="CM42" s="723"/>
      <c r="CN42" s="723"/>
      <c r="CO42" s="723"/>
      <c r="CP42" s="723"/>
      <c r="CQ42" s="723"/>
      <c r="CR42" s="723"/>
      <c r="CS42" s="723"/>
      <c r="CT42" s="723"/>
      <c r="CU42" s="723"/>
      <c r="CV42" s="723"/>
      <c r="CW42" s="723"/>
      <c r="CX42" s="723"/>
    </row>
    <row r="43" spans="1:102" s="20" customFormat="1" ht="409.5" customHeight="1" thickBot="1">
      <c r="A43" s="3530">
        <v>2</v>
      </c>
      <c r="B43" s="3530" t="s">
        <v>727</v>
      </c>
      <c r="C43" s="3541" t="s">
        <v>728</v>
      </c>
      <c r="D43" s="724" t="s">
        <v>729</v>
      </c>
      <c r="E43" s="725" t="s">
        <v>1541</v>
      </c>
      <c r="F43" s="725" t="s">
        <v>1541</v>
      </c>
      <c r="G43" s="725" t="s">
        <v>1535</v>
      </c>
      <c r="H43" s="128" t="s">
        <v>730</v>
      </c>
      <c r="I43" s="129">
        <v>1</v>
      </c>
      <c r="J43" s="128" t="s">
        <v>731</v>
      </c>
      <c r="K43" s="658" t="s">
        <v>732</v>
      </c>
      <c r="L43" s="659">
        <v>0.08</v>
      </c>
      <c r="M43" s="658" t="s">
        <v>733</v>
      </c>
      <c r="N43" s="726">
        <v>42384</v>
      </c>
      <c r="O43" s="2416">
        <v>42720</v>
      </c>
      <c r="P43" s="3471">
        <v>1</v>
      </c>
      <c r="Q43" s="3471"/>
      <c r="R43" s="3471">
        <v>1</v>
      </c>
      <c r="S43" s="3471"/>
      <c r="T43" s="3471">
        <v>1</v>
      </c>
      <c r="U43" s="3471"/>
      <c r="V43" s="3471">
        <v>1</v>
      </c>
      <c r="W43" s="3471"/>
      <c r="X43" s="3471">
        <v>1</v>
      </c>
      <c r="Y43" s="3471"/>
      <c r="Z43" s="3471">
        <v>1</v>
      </c>
      <c r="AA43" s="3471"/>
      <c r="AB43" s="2419">
        <v>1</v>
      </c>
      <c r="AC43" s="543">
        <v>0</v>
      </c>
      <c r="AD43" s="583"/>
      <c r="AE43" s="3532">
        <v>1</v>
      </c>
      <c r="AF43" s="3533"/>
      <c r="AG43" s="3533"/>
      <c r="AH43" s="3534"/>
      <c r="AI43" s="3485"/>
      <c r="AJ43" s="3486"/>
      <c r="AK43" s="3487"/>
      <c r="AL43" s="3488"/>
      <c r="AM43" s="3489"/>
      <c r="AN43" s="3490"/>
      <c r="AO43" s="3491"/>
      <c r="AP43" s="3492"/>
      <c r="AQ43" s="671">
        <f>SUM(P43)</f>
        <v>1</v>
      </c>
      <c r="AR43" s="552">
        <f t="shared" si="1"/>
        <v>1</v>
      </c>
      <c r="AS43" s="552">
        <f t="shared" si="2"/>
        <v>1</v>
      </c>
      <c r="AT43" s="552">
        <f aca="true" t="shared" si="8" ref="AT43:AT55">+AS43/AB43</f>
        <v>1</v>
      </c>
      <c r="AU43" s="552">
        <f aca="true" t="shared" si="9" ref="AU43:AU55">+AS43/AB43</f>
        <v>1</v>
      </c>
      <c r="AV43" s="552">
        <f aca="true" t="shared" si="10" ref="AV43:AV55">+AS43/AB43</f>
        <v>1</v>
      </c>
      <c r="AW43" s="553"/>
      <c r="AX43" s="553"/>
      <c r="AY43" s="554" t="s">
        <v>734</v>
      </c>
      <c r="AZ43" s="2832" t="s">
        <v>643</v>
      </c>
      <c r="BA43" s="2849">
        <v>1</v>
      </c>
      <c r="BB43" s="2849">
        <f t="shared" si="6"/>
        <v>1</v>
      </c>
      <c r="BC43" s="2849">
        <v>1</v>
      </c>
      <c r="BD43" s="2849">
        <v>1</v>
      </c>
      <c r="BE43" s="2849"/>
      <c r="BF43" s="2849">
        <f>3/6</f>
        <v>0.5</v>
      </c>
      <c r="BG43" s="2848"/>
      <c r="BH43" s="2849"/>
      <c r="BI43" s="3057" t="s">
        <v>2051</v>
      </c>
      <c r="BJ43" s="3176"/>
      <c r="BK43" s="2819"/>
      <c r="BL43" s="556"/>
      <c r="BM43" s="555"/>
      <c r="BN43" s="556"/>
      <c r="BO43" s="556"/>
      <c r="BP43" s="556"/>
      <c r="BQ43" s="557"/>
      <c r="BR43" s="559"/>
      <c r="BS43" s="558"/>
      <c r="BT43" s="558"/>
      <c r="BU43" s="560"/>
      <c r="BV43" s="561"/>
      <c r="BW43" s="560"/>
      <c r="BX43" s="561"/>
      <c r="BY43" s="561"/>
      <c r="BZ43" s="561"/>
      <c r="CA43" s="562"/>
      <c r="CB43" s="564"/>
      <c r="CC43" s="563"/>
      <c r="CD43" s="563"/>
      <c r="CE43" s="565"/>
      <c r="CF43" s="566"/>
      <c r="CG43" s="565"/>
      <c r="CH43" s="566"/>
      <c r="CI43" s="566"/>
      <c r="CJ43" s="566"/>
      <c r="CK43" s="567"/>
      <c r="CL43" s="569"/>
      <c r="CM43" s="568"/>
      <c r="CN43" s="568"/>
      <c r="CO43" s="570"/>
      <c r="CP43" s="571"/>
      <c r="CQ43" s="570"/>
      <c r="CR43" s="571"/>
      <c r="CS43" s="571"/>
      <c r="CT43" s="571"/>
      <c r="CU43" s="572"/>
      <c r="CV43" s="574"/>
      <c r="CW43" s="573"/>
      <c r="CX43" s="573"/>
    </row>
    <row r="44" spans="1:102" s="20" customFormat="1" ht="409.5" customHeight="1" thickBot="1">
      <c r="A44" s="3530"/>
      <c r="B44" s="3530"/>
      <c r="C44" s="3542"/>
      <c r="D44" s="724" t="s">
        <v>735</v>
      </c>
      <c r="E44" s="727" t="s">
        <v>1534</v>
      </c>
      <c r="F44" s="600" t="s">
        <v>1534</v>
      </c>
      <c r="G44" s="693" t="s">
        <v>1535</v>
      </c>
      <c r="H44" s="128" t="s">
        <v>736</v>
      </c>
      <c r="I44" s="128">
        <v>28</v>
      </c>
      <c r="J44" s="128" t="s">
        <v>737</v>
      </c>
      <c r="K44" s="658" t="s">
        <v>732</v>
      </c>
      <c r="L44" s="659">
        <v>0.08</v>
      </c>
      <c r="M44" s="658" t="s">
        <v>738</v>
      </c>
      <c r="N44" s="726">
        <v>42384</v>
      </c>
      <c r="O44" s="668">
        <v>42720</v>
      </c>
      <c r="P44" s="2451"/>
      <c r="Q44" s="2452"/>
      <c r="R44" s="2452"/>
      <c r="S44" s="2452"/>
      <c r="T44" s="2452"/>
      <c r="U44" s="2452"/>
      <c r="V44" s="2452"/>
      <c r="W44" s="2453"/>
      <c r="X44" s="2454"/>
      <c r="Y44" s="2421"/>
      <c r="Z44" s="2421"/>
      <c r="AA44" s="2455">
        <v>28</v>
      </c>
      <c r="AB44" s="700">
        <f>SUM(P44:AA44)</f>
        <v>28</v>
      </c>
      <c r="AC44" s="734">
        <v>0</v>
      </c>
      <c r="AD44" s="583"/>
      <c r="AE44" s="735">
        <v>0</v>
      </c>
      <c r="AF44" s="736">
        <v>0</v>
      </c>
      <c r="AG44" s="2194">
        <v>0</v>
      </c>
      <c r="AH44" s="2194">
        <v>0</v>
      </c>
      <c r="AI44" s="546"/>
      <c r="AJ44" s="547"/>
      <c r="AK44" s="548"/>
      <c r="AL44" s="548"/>
      <c r="AM44" s="549"/>
      <c r="AN44" s="549"/>
      <c r="AO44" s="550"/>
      <c r="AP44" s="551"/>
      <c r="AQ44" s="553">
        <f aca="true" t="shared" si="11" ref="AQ44:AQ50">SUM(P44:Q44)</f>
        <v>0</v>
      </c>
      <c r="AR44" s="552">
        <f t="shared" si="1"/>
        <v>0</v>
      </c>
      <c r="AS44" s="553">
        <f t="shared" si="2"/>
        <v>0</v>
      </c>
      <c r="AT44" s="552">
        <f t="shared" si="8"/>
        <v>0</v>
      </c>
      <c r="AU44" s="552">
        <f t="shared" si="9"/>
        <v>0</v>
      </c>
      <c r="AV44" s="552">
        <f t="shared" si="10"/>
        <v>0</v>
      </c>
      <c r="AW44" s="553"/>
      <c r="AX44" s="553"/>
      <c r="AY44" s="554" t="s">
        <v>739</v>
      </c>
      <c r="AZ44" s="2832" t="s">
        <v>643</v>
      </c>
      <c r="BA44" s="2850">
        <f>SUM(P44:U44)</f>
        <v>0</v>
      </c>
      <c r="BB44" s="2849">
        <f t="shared" si="6"/>
        <v>0</v>
      </c>
      <c r="BC44" s="2851">
        <v>0</v>
      </c>
      <c r="BD44" s="2849" t="s">
        <v>55</v>
      </c>
      <c r="BE44" s="2849"/>
      <c r="BF44" s="2849">
        <v>0</v>
      </c>
      <c r="BG44" s="2848"/>
      <c r="BH44" s="2849"/>
      <c r="BI44" s="3057" t="s">
        <v>2052</v>
      </c>
      <c r="BJ44" s="3176"/>
      <c r="BK44" s="2819"/>
      <c r="BL44" s="556"/>
      <c r="BM44" s="555"/>
      <c r="BN44" s="556"/>
      <c r="BO44" s="556"/>
      <c r="BP44" s="556"/>
      <c r="BQ44" s="557"/>
      <c r="BR44" s="559"/>
      <c r="BS44" s="558"/>
      <c r="BT44" s="558"/>
      <c r="BU44" s="560"/>
      <c r="BV44" s="561"/>
      <c r="BW44" s="560"/>
      <c r="BX44" s="561"/>
      <c r="BY44" s="561"/>
      <c r="BZ44" s="561"/>
      <c r="CA44" s="562"/>
      <c r="CB44" s="564"/>
      <c r="CC44" s="563"/>
      <c r="CD44" s="563"/>
      <c r="CE44" s="565"/>
      <c r="CF44" s="566"/>
      <c r="CG44" s="565"/>
      <c r="CH44" s="566"/>
      <c r="CI44" s="566"/>
      <c r="CJ44" s="566"/>
      <c r="CK44" s="567"/>
      <c r="CL44" s="569"/>
      <c r="CM44" s="568"/>
      <c r="CN44" s="568"/>
      <c r="CO44" s="570"/>
      <c r="CP44" s="571"/>
      <c r="CQ44" s="570"/>
      <c r="CR44" s="571"/>
      <c r="CS44" s="571"/>
      <c r="CT44" s="571"/>
      <c r="CU44" s="572"/>
      <c r="CV44" s="574"/>
      <c r="CW44" s="573"/>
      <c r="CX44" s="573"/>
    </row>
    <row r="45" spans="1:102" s="20" customFormat="1" ht="52.5" customHeight="1" thickBot="1">
      <c r="A45" s="3530"/>
      <c r="B45" s="3530"/>
      <c r="C45" s="3542"/>
      <c r="D45" s="724" t="s">
        <v>740</v>
      </c>
      <c r="E45" s="737" t="s">
        <v>1534</v>
      </c>
      <c r="F45" s="737" t="s">
        <v>1534</v>
      </c>
      <c r="G45" s="725" t="s">
        <v>1535</v>
      </c>
      <c r="H45" s="128" t="s">
        <v>741</v>
      </c>
      <c r="I45" s="128">
        <v>21</v>
      </c>
      <c r="J45" s="128" t="s">
        <v>742</v>
      </c>
      <c r="K45" s="658" t="s">
        <v>732</v>
      </c>
      <c r="L45" s="659">
        <v>0.08</v>
      </c>
      <c r="M45" s="658" t="s">
        <v>738</v>
      </c>
      <c r="N45" s="726">
        <v>42384</v>
      </c>
      <c r="O45" s="668">
        <v>42354</v>
      </c>
      <c r="P45" s="728"/>
      <c r="Q45" s="729"/>
      <c r="R45" s="729"/>
      <c r="S45" s="729"/>
      <c r="T45" s="729"/>
      <c r="U45" s="729"/>
      <c r="V45" s="729"/>
      <c r="W45" s="730"/>
      <c r="X45" s="731"/>
      <c r="Y45" s="732"/>
      <c r="Z45" s="732"/>
      <c r="AA45" s="733">
        <v>21</v>
      </c>
      <c r="AB45" s="700">
        <f>SUM(P45:AA45)</f>
        <v>21</v>
      </c>
      <c r="AC45" s="543">
        <v>0</v>
      </c>
      <c r="AD45" s="583"/>
      <c r="AE45" s="735">
        <v>0</v>
      </c>
      <c r="AF45" s="736">
        <v>0</v>
      </c>
      <c r="AG45" s="2194">
        <v>0</v>
      </c>
      <c r="AH45" s="2194">
        <v>0</v>
      </c>
      <c r="AI45" s="546"/>
      <c r="AJ45" s="547"/>
      <c r="AK45" s="548"/>
      <c r="AL45" s="548"/>
      <c r="AM45" s="549"/>
      <c r="AN45" s="549"/>
      <c r="AO45" s="550"/>
      <c r="AP45" s="551"/>
      <c r="AQ45" s="553">
        <f t="shared" si="11"/>
        <v>0</v>
      </c>
      <c r="AR45" s="552">
        <f t="shared" si="1"/>
        <v>0</v>
      </c>
      <c r="AS45" s="553">
        <f t="shared" si="2"/>
        <v>0</v>
      </c>
      <c r="AT45" s="552">
        <f t="shared" si="8"/>
        <v>0</v>
      </c>
      <c r="AU45" s="552">
        <f t="shared" si="9"/>
        <v>0</v>
      </c>
      <c r="AV45" s="552">
        <f t="shared" si="10"/>
        <v>0</v>
      </c>
      <c r="AW45" s="553"/>
      <c r="AX45" s="553"/>
      <c r="AY45" s="554" t="s">
        <v>743</v>
      </c>
      <c r="AZ45" s="2832" t="s">
        <v>643</v>
      </c>
      <c r="BA45" s="2850">
        <f aca="true" t="shared" si="12" ref="BA45:BA50">SUM(P45:U45)</f>
        <v>0</v>
      </c>
      <c r="BB45" s="2849">
        <f t="shared" si="6"/>
        <v>0</v>
      </c>
      <c r="BC45" s="2851">
        <v>0</v>
      </c>
      <c r="BD45" s="2849" t="s">
        <v>55</v>
      </c>
      <c r="BE45" s="2849"/>
      <c r="BF45" s="2849">
        <v>0</v>
      </c>
      <c r="BG45" s="2848"/>
      <c r="BH45" s="2849"/>
      <c r="BI45" s="3057" t="s">
        <v>743</v>
      </c>
      <c r="BJ45" s="3176"/>
      <c r="BK45" s="2819"/>
      <c r="BL45" s="556"/>
      <c r="BM45" s="555"/>
      <c r="BN45" s="556"/>
      <c r="BO45" s="556"/>
      <c r="BP45" s="556"/>
      <c r="BQ45" s="557"/>
      <c r="BR45" s="559"/>
      <c r="BS45" s="558"/>
      <c r="BT45" s="558"/>
      <c r="BU45" s="560"/>
      <c r="BV45" s="561"/>
      <c r="BW45" s="560"/>
      <c r="BX45" s="561"/>
      <c r="BY45" s="561"/>
      <c r="BZ45" s="561"/>
      <c r="CA45" s="562"/>
      <c r="CB45" s="564"/>
      <c r="CC45" s="563"/>
      <c r="CD45" s="563"/>
      <c r="CE45" s="565"/>
      <c r="CF45" s="566"/>
      <c r="CG45" s="565"/>
      <c r="CH45" s="566"/>
      <c r="CI45" s="566"/>
      <c r="CJ45" s="566"/>
      <c r="CK45" s="567"/>
      <c r="CL45" s="569"/>
      <c r="CM45" s="568"/>
      <c r="CN45" s="568"/>
      <c r="CO45" s="570"/>
      <c r="CP45" s="571"/>
      <c r="CQ45" s="570"/>
      <c r="CR45" s="571"/>
      <c r="CS45" s="571"/>
      <c r="CT45" s="571"/>
      <c r="CU45" s="572"/>
      <c r="CV45" s="574"/>
      <c r="CW45" s="573"/>
      <c r="CX45" s="573"/>
    </row>
    <row r="46" spans="1:102" s="20" customFormat="1" ht="117" customHeight="1" thickBot="1">
      <c r="A46" s="3530"/>
      <c r="B46" s="3528"/>
      <c r="C46" s="3541" t="s">
        <v>744</v>
      </c>
      <c r="D46" s="738" t="s">
        <v>1558</v>
      </c>
      <c r="E46" s="739" t="s">
        <v>1541</v>
      </c>
      <c r="F46" s="739" t="s">
        <v>1541</v>
      </c>
      <c r="G46" s="739" t="s">
        <v>1541</v>
      </c>
      <c r="H46" s="740" t="s">
        <v>1559</v>
      </c>
      <c r="I46" s="741">
        <v>60</v>
      </c>
      <c r="J46" s="742" t="s">
        <v>1560</v>
      </c>
      <c r="K46" s="657" t="s">
        <v>1561</v>
      </c>
      <c r="L46" s="684">
        <v>0.08</v>
      </c>
      <c r="M46" s="657" t="s">
        <v>745</v>
      </c>
      <c r="N46" s="743">
        <v>42401</v>
      </c>
      <c r="O46" s="668">
        <v>42735</v>
      </c>
      <c r="P46" s="744"/>
      <c r="Q46" s="745"/>
      <c r="R46" s="745"/>
      <c r="S46" s="745"/>
      <c r="T46" s="745"/>
      <c r="U46" s="745"/>
      <c r="V46" s="745"/>
      <c r="W46" s="745"/>
      <c r="X46" s="745"/>
      <c r="Y46" s="746"/>
      <c r="Z46" s="746"/>
      <c r="AA46" s="747">
        <v>60</v>
      </c>
      <c r="AB46" s="700">
        <f>SUM(P46:AA46)</f>
        <v>60</v>
      </c>
      <c r="AC46" s="543">
        <v>0</v>
      </c>
      <c r="AD46" s="544" t="s">
        <v>746</v>
      </c>
      <c r="AE46" s="748">
        <v>0</v>
      </c>
      <c r="AF46" s="749">
        <v>6</v>
      </c>
      <c r="AG46" s="2194">
        <v>0</v>
      </c>
      <c r="AH46" s="2194">
        <v>0</v>
      </c>
      <c r="AI46" s="546"/>
      <c r="AJ46" s="547"/>
      <c r="AK46" s="548"/>
      <c r="AL46" s="548"/>
      <c r="AM46" s="549"/>
      <c r="AN46" s="549"/>
      <c r="AO46" s="550"/>
      <c r="AP46" s="551"/>
      <c r="AQ46" s="553">
        <f t="shared" si="11"/>
        <v>0</v>
      </c>
      <c r="AR46" s="552">
        <f t="shared" si="1"/>
        <v>0</v>
      </c>
      <c r="AS46" s="553">
        <f t="shared" si="2"/>
        <v>6</v>
      </c>
      <c r="AT46" s="552">
        <f t="shared" si="8"/>
        <v>0.1</v>
      </c>
      <c r="AU46" s="552">
        <f t="shared" si="9"/>
        <v>0.1</v>
      </c>
      <c r="AV46" s="552">
        <f t="shared" si="10"/>
        <v>0.1</v>
      </c>
      <c r="AW46" s="553"/>
      <c r="AX46" s="553"/>
      <c r="AY46" s="554" t="s">
        <v>747</v>
      </c>
      <c r="AZ46" s="2832" t="s">
        <v>643</v>
      </c>
      <c r="BA46" s="2850">
        <f t="shared" si="12"/>
        <v>0</v>
      </c>
      <c r="BB46" s="2849">
        <f t="shared" si="6"/>
        <v>0</v>
      </c>
      <c r="BC46" s="2851">
        <v>19</v>
      </c>
      <c r="BD46" s="2849" t="s">
        <v>55</v>
      </c>
      <c r="BE46" s="2849"/>
      <c r="BF46" s="2849">
        <f>BC46/AB46</f>
        <v>0.31666666666666665</v>
      </c>
      <c r="BG46" s="2848"/>
      <c r="BH46" s="2849"/>
      <c r="BI46" s="3057" t="s">
        <v>2053</v>
      </c>
      <c r="BJ46" s="3176"/>
      <c r="BK46" s="2819"/>
      <c r="BL46" s="556"/>
      <c r="BM46" s="555"/>
      <c r="BN46" s="556"/>
      <c r="BO46" s="556"/>
      <c r="BP46" s="556"/>
      <c r="BQ46" s="557"/>
      <c r="BR46" s="559"/>
      <c r="BS46" s="558"/>
      <c r="BT46" s="558"/>
      <c r="BU46" s="560"/>
      <c r="BV46" s="561"/>
      <c r="BW46" s="560"/>
      <c r="BX46" s="561"/>
      <c r="BY46" s="561"/>
      <c r="BZ46" s="561"/>
      <c r="CA46" s="562"/>
      <c r="CB46" s="564"/>
      <c r="CC46" s="563"/>
      <c r="CD46" s="563"/>
      <c r="CE46" s="565"/>
      <c r="CF46" s="566"/>
      <c r="CG46" s="565"/>
      <c r="CH46" s="566"/>
      <c r="CI46" s="566"/>
      <c r="CJ46" s="566"/>
      <c r="CK46" s="567"/>
      <c r="CL46" s="569"/>
      <c r="CM46" s="568"/>
      <c r="CN46" s="568"/>
      <c r="CO46" s="570"/>
      <c r="CP46" s="571"/>
      <c r="CQ46" s="570"/>
      <c r="CR46" s="571"/>
      <c r="CS46" s="571"/>
      <c r="CT46" s="571"/>
      <c r="CU46" s="572"/>
      <c r="CV46" s="574"/>
      <c r="CW46" s="573"/>
      <c r="CX46" s="573"/>
    </row>
    <row r="47" spans="1:102" s="20" customFormat="1" ht="153" customHeight="1" thickBot="1">
      <c r="A47" s="3530"/>
      <c r="B47" s="3528"/>
      <c r="C47" s="3542"/>
      <c r="D47" s="750" t="s">
        <v>1562</v>
      </c>
      <c r="E47" s="751" t="s">
        <v>1541</v>
      </c>
      <c r="F47" s="751" t="s">
        <v>1541</v>
      </c>
      <c r="G47" s="751" t="s">
        <v>1541</v>
      </c>
      <c r="H47" s="752" t="s">
        <v>1563</v>
      </c>
      <c r="I47" s="741">
        <v>10</v>
      </c>
      <c r="J47" s="742" t="s">
        <v>1564</v>
      </c>
      <c r="K47" s="657" t="s">
        <v>748</v>
      </c>
      <c r="L47" s="684">
        <v>0.08</v>
      </c>
      <c r="M47" s="657" t="s">
        <v>745</v>
      </c>
      <c r="N47" s="743">
        <v>42401</v>
      </c>
      <c r="O47" s="668">
        <v>42735</v>
      </c>
      <c r="P47" s="744"/>
      <c r="Q47" s="745"/>
      <c r="R47" s="745"/>
      <c r="S47" s="745"/>
      <c r="T47" s="745"/>
      <c r="U47" s="745"/>
      <c r="V47" s="745"/>
      <c r="W47" s="745"/>
      <c r="X47" s="745"/>
      <c r="Y47" s="746"/>
      <c r="Z47" s="746"/>
      <c r="AA47" s="747">
        <v>10</v>
      </c>
      <c r="AB47" s="700">
        <f>SUM(P47:AA47)</f>
        <v>10</v>
      </c>
      <c r="AC47" s="543">
        <v>0</v>
      </c>
      <c r="AD47" s="544" t="s">
        <v>746</v>
      </c>
      <c r="AE47" s="748">
        <v>0</v>
      </c>
      <c r="AF47" s="749">
        <v>3</v>
      </c>
      <c r="AG47" s="2194">
        <v>1</v>
      </c>
      <c r="AH47" s="2194">
        <v>4</v>
      </c>
      <c r="AI47" s="546"/>
      <c r="AJ47" s="547"/>
      <c r="AK47" s="548"/>
      <c r="AL47" s="548"/>
      <c r="AM47" s="549"/>
      <c r="AN47" s="549"/>
      <c r="AO47" s="550"/>
      <c r="AP47" s="551"/>
      <c r="AQ47" s="553">
        <f t="shared" si="11"/>
        <v>0</v>
      </c>
      <c r="AR47" s="552">
        <f t="shared" si="1"/>
        <v>0</v>
      </c>
      <c r="AS47" s="553">
        <f t="shared" si="2"/>
        <v>3</v>
      </c>
      <c r="AT47" s="552">
        <f t="shared" si="8"/>
        <v>0.3</v>
      </c>
      <c r="AU47" s="552">
        <f t="shared" si="9"/>
        <v>0.3</v>
      </c>
      <c r="AV47" s="552">
        <f t="shared" si="10"/>
        <v>0.3</v>
      </c>
      <c r="AW47" s="553"/>
      <c r="AX47" s="553"/>
      <c r="AY47" s="554" t="s">
        <v>749</v>
      </c>
      <c r="AZ47" s="2832" t="s">
        <v>643</v>
      </c>
      <c r="BA47" s="2850">
        <f t="shared" si="12"/>
        <v>0</v>
      </c>
      <c r="BB47" s="2849">
        <f t="shared" si="6"/>
        <v>0</v>
      </c>
      <c r="BC47" s="2851">
        <v>8</v>
      </c>
      <c r="BD47" s="2849" t="s">
        <v>55</v>
      </c>
      <c r="BE47" s="2849"/>
      <c r="BF47" s="2849">
        <f>BC47/AB47</f>
        <v>0.8</v>
      </c>
      <c r="BG47" s="2848"/>
      <c r="BH47" s="2849"/>
      <c r="BI47" s="3057" t="s">
        <v>1877</v>
      </c>
      <c r="BJ47" s="3176"/>
      <c r="BK47" s="2819"/>
      <c r="BL47" s="556"/>
      <c r="BM47" s="555"/>
      <c r="BN47" s="556"/>
      <c r="BO47" s="556"/>
      <c r="BP47" s="556"/>
      <c r="BQ47" s="557"/>
      <c r="BR47" s="559"/>
      <c r="BS47" s="558"/>
      <c r="BT47" s="558"/>
      <c r="BU47" s="560"/>
      <c r="BV47" s="561"/>
      <c r="BW47" s="560"/>
      <c r="BX47" s="561"/>
      <c r="BY47" s="561"/>
      <c r="BZ47" s="561"/>
      <c r="CA47" s="562"/>
      <c r="CB47" s="564"/>
      <c r="CC47" s="563"/>
      <c r="CD47" s="563"/>
      <c r="CE47" s="565"/>
      <c r="CF47" s="566"/>
      <c r="CG47" s="565"/>
      <c r="CH47" s="566"/>
      <c r="CI47" s="566"/>
      <c r="CJ47" s="566"/>
      <c r="CK47" s="567"/>
      <c r="CL47" s="569"/>
      <c r="CM47" s="568"/>
      <c r="CN47" s="568"/>
      <c r="CO47" s="570"/>
      <c r="CP47" s="571"/>
      <c r="CQ47" s="570"/>
      <c r="CR47" s="571"/>
      <c r="CS47" s="571"/>
      <c r="CT47" s="571"/>
      <c r="CU47" s="572"/>
      <c r="CV47" s="574"/>
      <c r="CW47" s="573"/>
      <c r="CX47" s="573"/>
    </row>
    <row r="48" spans="1:102" s="20" customFormat="1" ht="142.5" customHeight="1" thickBot="1">
      <c r="A48" s="3530"/>
      <c r="B48" s="3528"/>
      <c r="C48" s="3543"/>
      <c r="D48" s="753" t="s">
        <v>1565</v>
      </c>
      <c r="E48" s="754" t="s">
        <v>1541</v>
      </c>
      <c r="F48" s="754" t="s">
        <v>1541</v>
      </c>
      <c r="G48" s="754" t="s">
        <v>1541</v>
      </c>
      <c r="H48" s="740" t="s">
        <v>1566</v>
      </c>
      <c r="I48" s="752">
        <v>100</v>
      </c>
      <c r="J48" s="742" t="s">
        <v>1567</v>
      </c>
      <c r="K48" s="657" t="s">
        <v>750</v>
      </c>
      <c r="L48" s="684">
        <v>0.08</v>
      </c>
      <c r="M48" s="657" t="s">
        <v>745</v>
      </c>
      <c r="N48" s="743">
        <v>42401</v>
      </c>
      <c r="O48" s="668">
        <v>42735</v>
      </c>
      <c r="P48" s="744"/>
      <c r="Q48" s="745"/>
      <c r="R48" s="745"/>
      <c r="S48" s="745"/>
      <c r="T48" s="745"/>
      <c r="U48" s="745"/>
      <c r="V48" s="745"/>
      <c r="W48" s="745"/>
      <c r="X48" s="745"/>
      <c r="Y48" s="745"/>
      <c r="Z48" s="746"/>
      <c r="AA48" s="747">
        <v>100</v>
      </c>
      <c r="AB48" s="700">
        <f>SUM(P48:AA48)</f>
        <v>100</v>
      </c>
      <c r="AC48" s="543">
        <v>0</v>
      </c>
      <c r="AD48" s="544" t="s">
        <v>746</v>
      </c>
      <c r="AE48" s="748">
        <v>0</v>
      </c>
      <c r="AF48" s="749">
        <v>3</v>
      </c>
      <c r="AG48" s="2194">
        <v>50</v>
      </c>
      <c r="AH48" s="2194">
        <v>52</v>
      </c>
      <c r="AI48" s="546"/>
      <c r="AJ48" s="547"/>
      <c r="AK48" s="548"/>
      <c r="AL48" s="548"/>
      <c r="AM48" s="549"/>
      <c r="AN48" s="549"/>
      <c r="AO48" s="550"/>
      <c r="AP48" s="551"/>
      <c r="AQ48" s="553">
        <f t="shared" si="11"/>
        <v>0</v>
      </c>
      <c r="AR48" s="552">
        <f t="shared" si="1"/>
        <v>0</v>
      </c>
      <c r="AS48" s="553">
        <f t="shared" si="2"/>
        <v>3</v>
      </c>
      <c r="AT48" s="552">
        <f t="shared" si="8"/>
        <v>0.03</v>
      </c>
      <c r="AU48" s="552">
        <f t="shared" si="9"/>
        <v>0.03</v>
      </c>
      <c r="AV48" s="552">
        <f t="shared" si="10"/>
        <v>0.03</v>
      </c>
      <c r="AW48" s="553"/>
      <c r="AX48" s="553"/>
      <c r="AY48" s="554" t="s">
        <v>751</v>
      </c>
      <c r="AZ48" s="2832" t="s">
        <v>643</v>
      </c>
      <c r="BA48" s="2850">
        <f t="shared" si="12"/>
        <v>0</v>
      </c>
      <c r="BB48" s="2849">
        <f t="shared" si="6"/>
        <v>0</v>
      </c>
      <c r="BC48" s="2851">
        <v>159</v>
      </c>
      <c r="BD48" s="2849" t="s">
        <v>55</v>
      </c>
      <c r="BE48" s="2849"/>
      <c r="BF48" s="2849">
        <v>1</v>
      </c>
      <c r="BG48" s="2848"/>
      <c r="BH48" s="2849"/>
      <c r="BI48" s="3057" t="s">
        <v>2054</v>
      </c>
      <c r="BJ48" s="3176"/>
      <c r="BK48" s="2819"/>
      <c r="BL48" s="556"/>
      <c r="BM48" s="555"/>
      <c r="BN48" s="556"/>
      <c r="BO48" s="556"/>
      <c r="BP48" s="556"/>
      <c r="BQ48" s="557"/>
      <c r="BR48" s="559"/>
      <c r="BS48" s="558"/>
      <c r="BT48" s="558"/>
      <c r="BU48" s="560"/>
      <c r="BV48" s="561"/>
      <c r="BW48" s="560"/>
      <c r="BX48" s="561"/>
      <c r="BY48" s="561"/>
      <c r="BZ48" s="561"/>
      <c r="CA48" s="562"/>
      <c r="CB48" s="564"/>
      <c r="CC48" s="563"/>
      <c r="CD48" s="563"/>
      <c r="CE48" s="565"/>
      <c r="CF48" s="566"/>
      <c r="CG48" s="565"/>
      <c r="CH48" s="566"/>
      <c r="CI48" s="566"/>
      <c r="CJ48" s="566"/>
      <c r="CK48" s="567"/>
      <c r="CL48" s="569"/>
      <c r="CM48" s="568"/>
      <c r="CN48" s="568"/>
      <c r="CO48" s="570"/>
      <c r="CP48" s="571"/>
      <c r="CQ48" s="570"/>
      <c r="CR48" s="571"/>
      <c r="CS48" s="571"/>
      <c r="CT48" s="571"/>
      <c r="CU48" s="572"/>
      <c r="CV48" s="574"/>
      <c r="CW48" s="573"/>
      <c r="CX48" s="573"/>
    </row>
    <row r="49" spans="1:102" s="62" customFormat="1" ht="77.25" thickBot="1">
      <c r="A49" s="3530"/>
      <c r="B49" s="3528"/>
      <c r="C49" s="755" t="s">
        <v>752</v>
      </c>
      <c r="D49" s="738" t="s">
        <v>753</v>
      </c>
      <c r="E49" s="739" t="s">
        <v>1541</v>
      </c>
      <c r="F49" s="739" t="s">
        <v>1541</v>
      </c>
      <c r="G49" s="739" t="s">
        <v>1541</v>
      </c>
      <c r="H49" s="740" t="s">
        <v>1559</v>
      </c>
      <c r="I49" s="741">
        <v>23</v>
      </c>
      <c r="J49" s="742" t="s">
        <v>1568</v>
      </c>
      <c r="K49" s="657" t="s">
        <v>1569</v>
      </c>
      <c r="L49" s="684">
        <v>0.08</v>
      </c>
      <c r="M49" s="657" t="s">
        <v>745</v>
      </c>
      <c r="N49" s="743">
        <v>42401</v>
      </c>
      <c r="O49" s="668">
        <v>42735</v>
      </c>
      <c r="P49" s="744"/>
      <c r="Q49" s="745"/>
      <c r="R49" s="745"/>
      <c r="S49" s="745"/>
      <c r="T49" s="745"/>
      <c r="U49" s="745"/>
      <c r="V49" s="745"/>
      <c r="W49" s="745"/>
      <c r="X49" s="745"/>
      <c r="Y49" s="746"/>
      <c r="Z49" s="746"/>
      <c r="AA49" s="747">
        <v>23</v>
      </c>
      <c r="AB49" s="700">
        <f>SUM(P49:AA49)</f>
        <v>23</v>
      </c>
      <c r="AC49" s="543">
        <v>0</v>
      </c>
      <c r="AD49" s="544" t="s">
        <v>746</v>
      </c>
      <c r="AE49" s="748">
        <v>0</v>
      </c>
      <c r="AF49" s="749">
        <v>0</v>
      </c>
      <c r="AG49" s="2194">
        <v>0</v>
      </c>
      <c r="AH49" s="2194">
        <v>18</v>
      </c>
      <c r="AI49" s="546"/>
      <c r="AJ49" s="547"/>
      <c r="AK49" s="548"/>
      <c r="AL49" s="548"/>
      <c r="AM49" s="549"/>
      <c r="AN49" s="549"/>
      <c r="AO49" s="550"/>
      <c r="AP49" s="551"/>
      <c r="AQ49" s="553">
        <f t="shared" si="11"/>
        <v>0</v>
      </c>
      <c r="AR49" s="552">
        <f t="shared" si="1"/>
        <v>0</v>
      </c>
      <c r="AS49" s="553">
        <f t="shared" si="2"/>
        <v>0</v>
      </c>
      <c r="AT49" s="552">
        <f t="shared" si="8"/>
        <v>0</v>
      </c>
      <c r="AU49" s="552">
        <f t="shared" si="9"/>
        <v>0</v>
      </c>
      <c r="AV49" s="552">
        <f t="shared" si="10"/>
        <v>0</v>
      </c>
      <c r="AW49" s="553"/>
      <c r="AX49" s="553"/>
      <c r="AY49" s="554" t="s">
        <v>1570</v>
      </c>
      <c r="AZ49" s="2832" t="s">
        <v>643</v>
      </c>
      <c r="BA49" s="2850">
        <f t="shared" si="12"/>
        <v>0</v>
      </c>
      <c r="BB49" s="2849">
        <f t="shared" si="6"/>
        <v>0</v>
      </c>
      <c r="BC49" s="2851">
        <v>8</v>
      </c>
      <c r="BD49" s="2849" t="s">
        <v>55</v>
      </c>
      <c r="BE49" s="2849"/>
      <c r="BF49" s="2849">
        <f>BC49/AB49</f>
        <v>0.34782608695652173</v>
      </c>
      <c r="BG49" s="2848"/>
      <c r="BH49" s="2849"/>
      <c r="BI49" s="3057" t="s">
        <v>1878</v>
      </c>
      <c r="BJ49" s="3176"/>
      <c r="BK49" s="2819"/>
      <c r="BL49" s="556"/>
      <c r="BM49" s="555"/>
      <c r="BN49" s="556"/>
      <c r="BO49" s="556"/>
      <c r="BP49" s="556"/>
      <c r="BQ49" s="557"/>
      <c r="BR49" s="559"/>
      <c r="BS49" s="558"/>
      <c r="BT49" s="558"/>
      <c r="BU49" s="560"/>
      <c r="BV49" s="561"/>
      <c r="BW49" s="560"/>
      <c r="BX49" s="561"/>
      <c r="BY49" s="561"/>
      <c r="BZ49" s="561"/>
      <c r="CA49" s="562"/>
      <c r="CB49" s="564"/>
      <c r="CC49" s="563"/>
      <c r="CD49" s="563"/>
      <c r="CE49" s="565"/>
      <c r="CF49" s="566"/>
      <c r="CG49" s="565"/>
      <c r="CH49" s="566"/>
      <c r="CI49" s="566"/>
      <c r="CJ49" s="566"/>
      <c r="CK49" s="567"/>
      <c r="CL49" s="569"/>
      <c r="CM49" s="568"/>
      <c r="CN49" s="568"/>
      <c r="CO49" s="570"/>
      <c r="CP49" s="571"/>
      <c r="CQ49" s="570"/>
      <c r="CR49" s="571"/>
      <c r="CS49" s="571"/>
      <c r="CT49" s="571"/>
      <c r="CU49" s="572"/>
      <c r="CV49" s="574"/>
      <c r="CW49" s="573"/>
      <c r="CX49" s="573"/>
    </row>
    <row r="50" spans="1:102" s="20" customFormat="1" ht="89.25" customHeight="1" thickBot="1">
      <c r="A50" s="3530"/>
      <c r="B50" s="3530"/>
      <c r="C50" s="63" t="s">
        <v>754</v>
      </c>
      <c r="D50" s="756" t="s">
        <v>755</v>
      </c>
      <c r="E50" s="757" t="s">
        <v>1571</v>
      </c>
      <c r="F50" s="757" t="s">
        <v>1571</v>
      </c>
      <c r="G50" s="757" t="s">
        <v>1547</v>
      </c>
      <c r="H50" s="758" t="s">
        <v>756</v>
      </c>
      <c r="I50" s="759">
        <v>1</v>
      </c>
      <c r="J50" s="760" t="s">
        <v>757</v>
      </c>
      <c r="K50" s="761" t="s">
        <v>1572</v>
      </c>
      <c r="L50" s="659">
        <v>0.08</v>
      </c>
      <c r="M50" s="578" t="s">
        <v>758</v>
      </c>
      <c r="N50" s="762">
        <v>42384</v>
      </c>
      <c r="O50" s="579">
        <v>42735</v>
      </c>
      <c r="P50" s="582"/>
      <c r="Q50" s="763"/>
      <c r="R50" s="763"/>
      <c r="S50" s="763"/>
      <c r="T50" s="763"/>
      <c r="U50" s="763"/>
      <c r="V50" s="763"/>
      <c r="W50" s="763"/>
      <c r="X50" s="763"/>
      <c r="Y50" s="763"/>
      <c r="Z50" s="763"/>
      <c r="AA50" s="763">
        <v>1</v>
      </c>
      <c r="AB50" s="764">
        <f>SUM(P50:AA50)</f>
        <v>1</v>
      </c>
      <c r="AC50" s="674">
        <v>75000000</v>
      </c>
      <c r="AD50" s="765"/>
      <c r="AE50" s="766">
        <v>0.2</v>
      </c>
      <c r="AF50" s="766">
        <v>0.2</v>
      </c>
      <c r="AG50" s="2218">
        <v>0</v>
      </c>
      <c r="AH50" s="2218">
        <v>0.26</v>
      </c>
      <c r="AI50" s="677"/>
      <c r="AJ50" s="678"/>
      <c r="AK50" s="679"/>
      <c r="AL50" s="679"/>
      <c r="AM50" s="680"/>
      <c r="AN50" s="680"/>
      <c r="AO50" s="681"/>
      <c r="AP50" s="682"/>
      <c r="AQ50" s="552">
        <f t="shared" si="11"/>
        <v>0</v>
      </c>
      <c r="AR50" s="552">
        <f t="shared" si="1"/>
        <v>0</v>
      </c>
      <c r="AS50" s="552">
        <f t="shared" si="2"/>
        <v>0.4</v>
      </c>
      <c r="AT50" s="552">
        <f t="shared" si="8"/>
        <v>0.4</v>
      </c>
      <c r="AU50" s="552">
        <f t="shared" si="9"/>
        <v>0.4</v>
      </c>
      <c r="AV50" s="552">
        <f t="shared" si="10"/>
        <v>0.4</v>
      </c>
      <c r="AW50" s="553"/>
      <c r="AX50" s="683">
        <f>+AW50/AC50</f>
        <v>0</v>
      </c>
      <c r="AY50" s="554" t="s">
        <v>759</v>
      </c>
      <c r="AZ50" s="2832" t="s">
        <v>643</v>
      </c>
      <c r="BA50" s="2850">
        <f t="shared" si="12"/>
        <v>0</v>
      </c>
      <c r="BB50" s="2849">
        <f t="shared" si="6"/>
        <v>0</v>
      </c>
      <c r="BC50" s="2849">
        <v>0.7000000000000001</v>
      </c>
      <c r="BD50" s="2849" t="s">
        <v>55</v>
      </c>
      <c r="BE50" s="2849"/>
      <c r="BF50" s="2849">
        <f>BC50/AB50</f>
        <v>0.7000000000000001</v>
      </c>
      <c r="BG50" s="3181"/>
      <c r="BH50" s="2849"/>
      <c r="BI50" s="3057" t="s">
        <v>1879</v>
      </c>
      <c r="BJ50" s="3176"/>
      <c r="BK50" s="2819"/>
      <c r="BL50" s="556"/>
      <c r="BM50" s="555"/>
      <c r="BN50" s="556"/>
      <c r="BO50" s="556"/>
      <c r="BP50" s="556"/>
      <c r="BQ50" s="557"/>
      <c r="BR50" s="559"/>
      <c r="BS50" s="558"/>
      <c r="BT50" s="558"/>
      <c r="BU50" s="560"/>
      <c r="BV50" s="561"/>
      <c r="BW50" s="560"/>
      <c r="BX50" s="561"/>
      <c r="BY50" s="561"/>
      <c r="BZ50" s="561"/>
      <c r="CA50" s="562"/>
      <c r="CB50" s="564"/>
      <c r="CC50" s="563"/>
      <c r="CD50" s="563"/>
      <c r="CE50" s="565"/>
      <c r="CF50" s="566"/>
      <c r="CG50" s="565"/>
      <c r="CH50" s="566"/>
      <c r="CI50" s="566"/>
      <c r="CJ50" s="566"/>
      <c r="CK50" s="567"/>
      <c r="CL50" s="569"/>
      <c r="CM50" s="568"/>
      <c r="CN50" s="568"/>
      <c r="CO50" s="570"/>
      <c r="CP50" s="571"/>
      <c r="CQ50" s="570"/>
      <c r="CR50" s="571"/>
      <c r="CS50" s="571"/>
      <c r="CT50" s="571"/>
      <c r="CU50" s="572"/>
      <c r="CV50" s="574"/>
      <c r="CW50" s="573"/>
      <c r="CX50" s="573"/>
    </row>
    <row r="51" spans="1:102" s="20" customFormat="1" ht="281.25" thickBot="1">
      <c r="A51" s="3530"/>
      <c r="B51" s="3530"/>
      <c r="C51" s="767" t="s">
        <v>760</v>
      </c>
      <c r="D51" s="653" t="s">
        <v>761</v>
      </c>
      <c r="E51" s="768" t="s">
        <v>1573</v>
      </c>
      <c r="F51" s="768" t="s">
        <v>1573</v>
      </c>
      <c r="G51" s="769" t="s">
        <v>1547</v>
      </c>
      <c r="H51" s="770" t="s">
        <v>730</v>
      </c>
      <c r="I51" s="771">
        <v>1</v>
      </c>
      <c r="J51" s="772" t="s">
        <v>731</v>
      </c>
      <c r="K51" s="761" t="s">
        <v>1572</v>
      </c>
      <c r="L51" s="659">
        <v>0.08</v>
      </c>
      <c r="M51" s="773" t="s">
        <v>762</v>
      </c>
      <c r="N51" s="774">
        <v>42373</v>
      </c>
      <c r="O51" s="2422">
        <v>42735</v>
      </c>
      <c r="P51" s="3471">
        <v>1</v>
      </c>
      <c r="Q51" s="3471"/>
      <c r="R51" s="3471">
        <v>1</v>
      </c>
      <c r="S51" s="3471"/>
      <c r="T51" s="3471">
        <v>1</v>
      </c>
      <c r="U51" s="3471"/>
      <c r="V51" s="3471">
        <v>1</v>
      </c>
      <c r="W51" s="3471"/>
      <c r="X51" s="3471">
        <v>1</v>
      </c>
      <c r="Y51" s="3471"/>
      <c r="Z51" s="3471">
        <v>1</v>
      </c>
      <c r="AA51" s="3471"/>
      <c r="AB51" s="2419">
        <v>1</v>
      </c>
      <c r="AC51" s="776">
        <v>0</v>
      </c>
      <c r="AD51" s="544"/>
      <c r="AE51" s="3526">
        <v>1</v>
      </c>
      <c r="AF51" s="3510"/>
      <c r="AG51" s="3510"/>
      <c r="AH51" s="3511"/>
      <c r="AI51" s="3485"/>
      <c r="AJ51" s="3486"/>
      <c r="AK51" s="3487"/>
      <c r="AL51" s="3488"/>
      <c r="AM51" s="3489"/>
      <c r="AN51" s="3490"/>
      <c r="AO51" s="3491"/>
      <c r="AP51" s="3492"/>
      <c r="AQ51" s="671">
        <f>SUM(P51)</f>
        <v>1</v>
      </c>
      <c r="AR51" s="552">
        <f t="shared" si="1"/>
        <v>1</v>
      </c>
      <c r="AS51" s="552">
        <f t="shared" si="2"/>
        <v>1</v>
      </c>
      <c r="AT51" s="552">
        <f t="shared" si="8"/>
        <v>1</v>
      </c>
      <c r="AU51" s="552">
        <f t="shared" si="9"/>
        <v>1</v>
      </c>
      <c r="AV51" s="552">
        <f t="shared" si="10"/>
        <v>1</v>
      </c>
      <c r="AW51" s="553"/>
      <c r="AX51" s="553"/>
      <c r="AY51" s="554" t="s">
        <v>1574</v>
      </c>
      <c r="AZ51" s="2832" t="s">
        <v>643</v>
      </c>
      <c r="BA51" s="2849">
        <v>1</v>
      </c>
      <c r="BB51" s="2849">
        <f t="shared" si="6"/>
        <v>1</v>
      </c>
      <c r="BC51" s="2849">
        <v>1</v>
      </c>
      <c r="BD51" s="2849">
        <v>1</v>
      </c>
      <c r="BE51" s="2849"/>
      <c r="BF51" s="2849">
        <f>3/6</f>
        <v>0.5</v>
      </c>
      <c r="BG51" s="2848"/>
      <c r="BH51" s="2849"/>
      <c r="BI51" s="3057" t="s">
        <v>1880</v>
      </c>
      <c r="BJ51" s="3176"/>
      <c r="BK51" s="2819"/>
      <c r="BL51" s="556"/>
      <c r="BM51" s="555"/>
      <c r="BN51" s="556"/>
      <c r="BO51" s="556"/>
      <c r="BP51" s="556"/>
      <c r="BQ51" s="557"/>
      <c r="BR51" s="559"/>
      <c r="BS51" s="558"/>
      <c r="BT51" s="558"/>
      <c r="BU51" s="560"/>
      <c r="BV51" s="561"/>
      <c r="BW51" s="560"/>
      <c r="BX51" s="561"/>
      <c r="BY51" s="561"/>
      <c r="BZ51" s="561"/>
      <c r="CA51" s="562"/>
      <c r="CB51" s="564"/>
      <c r="CC51" s="563"/>
      <c r="CD51" s="563"/>
      <c r="CE51" s="565"/>
      <c r="CF51" s="566"/>
      <c r="CG51" s="565"/>
      <c r="CH51" s="566"/>
      <c r="CI51" s="566"/>
      <c r="CJ51" s="566"/>
      <c r="CK51" s="567"/>
      <c r="CL51" s="569"/>
      <c r="CM51" s="568"/>
      <c r="CN51" s="568"/>
      <c r="CO51" s="570"/>
      <c r="CP51" s="571"/>
      <c r="CQ51" s="570"/>
      <c r="CR51" s="571"/>
      <c r="CS51" s="571"/>
      <c r="CT51" s="571"/>
      <c r="CU51" s="572"/>
      <c r="CV51" s="574"/>
      <c r="CW51" s="573"/>
      <c r="CX51" s="573"/>
    </row>
    <row r="52" spans="1:102" s="62" customFormat="1" ht="114.75" customHeight="1" thickBot="1">
      <c r="A52" s="3530"/>
      <c r="B52" s="3530"/>
      <c r="C52" s="3535" t="s">
        <v>763</v>
      </c>
      <c r="D52" s="653" t="s">
        <v>764</v>
      </c>
      <c r="E52" s="654" t="s">
        <v>1575</v>
      </c>
      <c r="F52" s="777" t="s">
        <v>1576</v>
      </c>
      <c r="G52" s="777" t="s">
        <v>1527</v>
      </c>
      <c r="H52" s="130" t="s">
        <v>765</v>
      </c>
      <c r="I52" s="131">
        <v>1</v>
      </c>
      <c r="J52" s="130" t="s">
        <v>766</v>
      </c>
      <c r="K52" s="778" t="s">
        <v>767</v>
      </c>
      <c r="L52" s="659">
        <v>0.07</v>
      </c>
      <c r="M52" s="132" t="s">
        <v>37</v>
      </c>
      <c r="N52" s="774">
        <v>42373</v>
      </c>
      <c r="O52" s="775">
        <v>42735</v>
      </c>
      <c r="P52" s="133"/>
      <c r="Q52" s="133"/>
      <c r="R52" s="133"/>
      <c r="S52" s="133"/>
      <c r="T52" s="133"/>
      <c r="U52" s="133"/>
      <c r="V52" s="134"/>
      <c r="W52" s="135">
        <v>1</v>
      </c>
      <c r="X52" s="133"/>
      <c r="Y52" s="133"/>
      <c r="Z52" s="135"/>
      <c r="AA52" s="134"/>
      <c r="AB52" s="663">
        <v>1</v>
      </c>
      <c r="AC52" s="136">
        <v>0</v>
      </c>
      <c r="AD52" s="137"/>
      <c r="AE52" s="779">
        <v>0.2</v>
      </c>
      <c r="AF52" s="779">
        <v>0.2</v>
      </c>
      <c r="AG52" s="2218">
        <v>0.3</v>
      </c>
      <c r="AH52" s="2218">
        <v>0.2</v>
      </c>
      <c r="AI52" s="677"/>
      <c r="AJ52" s="678"/>
      <c r="AK52" s="679"/>
      <c r="AL52" s="679"/>
      <c r="AM52" s="680"/>
      <c r="AN52" s="680"/>
      <c r="AO52" s="681"/>
      <c r="AP52" s="682"/>
      <c r="AQ52" s="552">
        <f>SUM(P52:Q52)</f>
        <v>0</v>
      </c>
      <c r="AR52" s="552">
        <f t="shared" si="1"/>
        <v>0</v>
      </c>
      <c r="AS52" s="552">
        <f t="shared" si="2"/>
        <v>0.4</v>
      </c>
      <c r="AT52" s="552">
        <f t="shared" si="8"/>
        <v>0.4</v>
      </c>
      <c r="AU52" s="552">
        <f t="shared" si="9"/>
        <v>0.4</v>
      </c>
      <c r="AV52" s="552">
        <f t="shared" si="10"/>
        <v>0.4</v>
      </c>
      <c r="AW52" s="553"/>
      <c r="AX52" s="553"/>
      <c r="AY52" s="554" t="s">
        <v>768</v>
      </c>
      <c r="AZ52" s="2832" t="s">
        <v>643</v>
      </c>
      <c r="BA52" s="3185">
        <f>SUM(P52:U52)</f>
        <v>0</v>
      </c>
      <c r="BB52" s="2849">
        <f t="shared" si="6"/>
        <v>0</v>
      </c>
      <c r="BC52" s="2849">
        <v>1</v>
      </c>
      <c r="BD52" s="2849" t="s">
        <v>55</v>
      </c>
      <c r="BE52" s="2849"/>
      <c r="BF52" s="2849">
        <f>BC52/AB52</f>
        <v>1</v>
      </c>
      <c r="BG52" s="2848"/>
      <c r="BH52" s="2849"/>
      <c r="BI52" s="3057" t="s">
        <v>2055</v>
      </c>
      <c r="BJ52" s="3176"/>
      <c r="BK52" s="2819"/>
      <c r="BL52" s="556"/>
      <c r="BM52" s="555"/>
      <c r="BN52" s="556"/>
      <c r="BO52" s="556"/>
      <c r="BP52" s="556"/>
      <c r="BQ52" s="557"/>
      <c r="BR52" s="559"/>
      <c r="BS52" s="558"/>
      <c r="BT52" s="558"/>
      <c r="BU52" s="560"/>
      <c r="BV52" s="561"/>
      <c r="BW52" s="560"/>
      <c r="BX52" s="561"/>
      <c r="BY52" s="561"/>
      <c r="BZ52" s="561"/>
      <c r="CA52" s="562"/>
      <c r="CB52" s="564"/>
      <c r="CC52" s="563"/>
      <c r="CD52" s="563"/>
      <c r="CE52" s="565"/>
      <c r="CF52" s="566"/>
      <c r="CG52" s="565"/>
      <c r="CH52" s="566"/>
      <c r="CI52" s="566"/>
      <c r="CJ52" s="566"/>
      <c r="CK52" s="567"/>
      <c r="CL52" s="569"/>
      <c r="CM52" s="568"/>
      <c r="CN52" s="568"/>
      <c r="CO52" s="570"/>
      <c r="CP52" s="571"/>
      <c r="CQ52" s="570"/>
      <c r="CR52" s="571"/>
      <c r="CS52" s="571"/>
      <c r="CT52" s="571"/>
      <c r="CU52" s="572"/>
      <c r="CV52" s="574"/>
      <c r="CW52" s="573"/>
      <c r="CX52" s="573"/>
    </row>
    <row r="53" spans="1:102" s="62" customFormat="1" ht="64.5" thickBot="1">
      <c r="A53" s="3530"/>
      <c r="B53" s="3530"/>
      <c r="C53" s="3536"/>
      <c r="D53" s="780" t="s">
        <v>769</v>
      </c>
      <c r="E53" s="673" t="s">
        <v>1555</v>
      </c>
      <c r="F53" s="655" t="s">
        <v>1541</v>
      </c>
      <c r="G53" s="781" t="s">
        <v>1527</v>
      </c>
      <c r="H53" s="782" t="s">
        <v>190</v>
      </c>
      <c r="I53" s="783">
        <v>0.8</v>
      </c>
      <c r="J53" s="782" t="s">
        <v>770</v>
      </c>
      <c r="K53" s="698" t="s">
        <v>771</v>
      </c>
      <c r="L53" s="659">
        <v>0.07</v>
      </c>
      <c r="M53" s="773" t="s">
        <v>772</v>
      </c>
      <c r="N53" s="774">
        <v>42373</v>
      </c>
      <c r="O53" s="775">
        <v>42735</v>
      </c>
      <c r="P53" s="582"/>
      <c r="Q53" s="582"/>
      <c r="R53" s="582"/>
      <c r="S53" s="582"/>
      <c r="T53" s="582"/>
      <c r="U53" s="582"/>
      <c r="V53" s="582"/>
      <c r="W53" s="582"/>
      <c r="X53" s="582"/>
      <c r="Y53" s="582"/>
      <c r="Z53" s="582"/>
      <c r="AA53" s="784">
        <v>1</v>
      </c>
      <c r="AB53" s="663">
        <f>SUM(P53:AA53)</f>
        <v>1</v>
      </c>
      <c r="AC53" s="734">
        <v>0</v>
      </c>
      <c r="AD53" s="583"/>
      <c r="AE53" s="3526">
        <v>1</v>
      </c>
      <c r="AF53" s="3510"/>
      <c r="AG53" s="3510"/>
      <c r="AH53" s="3511"/>
      <c r="AI53" s="677"/>
      <c r="AJ53" s="678"/>
      <c r="AK53" s="679"/>
      <c r="AL53" s="679"/>
      <c r="AM53" s="680"/>
      <c r="AN53" s="680"/>
      <c r="AO53" s="681"/>
      <c r="AP53" s="682"/>
      <c r="AQ53" s="552">
        <f>SUM(P53:Q53)</f>
        <v>0</v>
      </c>
      <c r="AR53" s="552">
        <f t="shared" si="1"/>
        <v>0</v>
      </c>
      <c r="AS53" s="552">
        <f t="shared" si="2"/>
        <v>1</v>
      </c>
      <c r="AT53" s="552">
        <f t="shared" si="8"/>
        <v>1</v>
      </c>
      <c r="AU53" s="552">
        <f t="shared" si="9"/>
        <v>1</v>
      </c>
      <c r="AV53" s="552">
        <f t="shared" si="10"/>
        <v>1</v>
      </c>
      <c r="AW53" s="553"/>
      <c r="AX53" s="553"/>
      <c r="AY53" s="554" t="s">
        <v>1577</v>
      </c>
      <c r="AZ53" s="2832" t="s">
        <v>643</v>
      </c>
      <c r="BA53" s="3185">
        <f>SUM(P53:U53)</f>
        <v>0</v>
      </c>
      <c r="BB53" s="2849">
        <f t="shared" si="6"/>
        <v>0</v>
      </c>
      <c r="BC53" s="2849">
        <v>1</v>
      </c>
      <c r="BD53" s="2849" t="s">
        <v>55</v>
      </c>
      <c r="BE53" s="2849"/>
      <c r="BF53" s="2849">
        <f>BC53/AB53</f>
        <v>1</v>
      </c>
      <c r="BG53" s="2848"/>
      <c r="BH53" s="2849"/>
      <c r="BI53" s="3057" t="s">
        <v>1881</v>
      </c>
      <c r="BJ53" s="3176"/>
      <c r="BK53" s="2819"/>
      <c r="BL53" s="556"/>
      <c r="BM53" s="555"/>
      <c r="BN53" s="556"/>
      <c r="BO53" s="556"/>
      <c r="BP53" s="556"/>
      <c r="BQ53" s="557"/>
      <c r="BR53" s="559"/>
      <c r="BS53" s="558"/>
      <c r="BT53" s="558"/>
      <c r="BU53" s="560"/>
      <c r="BV53" s="561"/>
      <c r="BW53" s="560"/>
      <c r="BX53" s="561"/>
      <c r="BY53" s="561"/>
      <c r="BZ53" s="561"/>
      <c r="CA53" s="562"/>
      <c r="CB53" s="564"/>
      <c r="CC53" s="563"/>
      <c r="CD53" s="563"/>
      <c r="CE53" s="565"/>
      <c r="CF53" s="566"/>
      <c r="CG53" s="565"/>
      <c r="CH53" s="566"/>
      <c r="CI53" s="566"/>
      <c r="CJ53" s="566"/>
      <c r="CK53" s="567"/>
      <c r="CL53" s="569"/>
      <c r="CM53" s="568"/>
      <c r="CN53" s="568"/>
      <c r="CO53" s="570"/>
      <c r="CP53" s="571"/>
      <c r="CQ53" s="570"/>
      <c r="CR53" s="571"/>
      <c r="CS53" s="571"/>
      <c r="CT53" s="571"/>
      <c r="CU53" s="572"/>
      <c r="CV53" s="574"/>
      <c r="CW53" s="573"/>
      <c r="CX53" s="573"/>
    </row>
    <row r="54" spans="1:102" s="11" customFormat="1" ht="77.25" thickBot="1">
      <c r="A54" s="3530"/>
      <c r="B54" s="3530"/>
      <c r="C54" s="3536"/>
      <c r="D54" s="780" t="s">
        <v>773</v>
      </c>
      <c r="E54" s="768" t="s">
        <v>1541</v>
      </c>
      <c r="F54" s="777" t="s">
        <v>1576</v>
      </c>
      <c r="G54" s="777" t="s">
        <v>1541</v>
      </c>
      <c r="H54" s="782" t="s">
        <v>765</v>
      </c>
      <c r="I54" s="783">
        <v>1</v>
      </c>
      <c r="J54" s="782" t="s">
        <v>766</v>
      </c>
      <c r="K54" s="698" t="s">
        <v>767</v>
      </c>
      <c r="L54" s="659">
        <v>0.07</v>
      </c>
      <c r="M54" s="132" t="s">
        <v>37</v>
      </c>
      <c r="N54" s="774">
        <v>42373</v>
      </c>
      <c r="O54" s="775">
        <v>42735</v>
      </c>
      <c r="P54" s="580"/>
      <c r="Q54" s="580"/>
      <c r="R54" s="580"/>
      <c r="S54" s="580"/>
      <c r="T54" s="580"/>
      <c r="U54" s="580"/>
      <c r="V54" s="580"/>
      <c r="W54" s="580">
        <v>1</v>
      </c>
      <c r="X54" s="580"/>
      <c r="Y54" s="580"/>
      <c r="Z54" s="580"/>
      <c r="AA54" s="580"/>
      <c r="AB54" s="663">
        <f>SUM(P54:AA54)</f>
        <v>1</v>
      </c>
      <c r="AC54" s="734">
        <v>0</v>
      </c>
      <c r="AD54" s="583"/>
      <c r="AE54" s="766">
        <v>0.2</v>
      </c>
      <c r="AF54" s="766">
        <v>0.3</v>
      </c>
      <c r="AG54" s="2218">
        <v>0.2</v>
      </c>
      <c r="AH54" s="2218">
        <v>0.2</v>
      </c>
      <c r="AI54" s="677"/>
      <c r="AJ54" s="678"/>
      <c r="AK54" s="679"/>
      <c r="AL54" s="679"/>
      <c r="AM54" s="680"/>
      <c r="AN54" s="680"/>
      <c r="AO54" s="681"/>
      <c r="AP54" s="682"/>
      <c r="AQ54" s="552">
        <f>SUM(P54:Q54)</f>
        <v>0</v>
      </c>
      <c r="AR54" s="552">
        <f t="shared" si="1"/>
        <v>0</v>
      </c>
      <c r="AS54" s="552">
        <f t="shared" si="2"/>
        <v>0.5</v>
      </c>
      <c r="AT54" s="552">
        <f t="shared" si="8"/>
        <v>0.5</v>
      </c>
      <c r="AU54" s="552">
        <f t="shared" si="9"/>
        <v>0.5</v>
      </c>
      <c r="AV54" s="552">
        <f t="shared" si="10"/>
        <v>0.5</v>
      </c>
      <c r="AW54" s="553"/>
      <c r="AX54" s="553"/>
      <c r="AY54" s="554" t="s">
        <v>774</v>
      </c>
      <c r="AZ54" s="2832" t="s">
        <v>775</v>
      </c>
      <c r="BA54" s="3185">
        <f>SUM(P54:U54)</f>
        <v>0</v>
      </c>
      <c r="BB54" s="2849">
        <f t="shared" si="6"/>
        <v>0</v>
      </c>
      <c r="BC54" s="2849">
        <v>1</v>
      </c>
      <c r="BD54" s="2849" t="s">
        <v>55</v>
      </c>
      <c r="BE54" s="2849"/>
      <c r="BF54" s="2849">
        <f>BC54/AB54</f>
        <v>1</v>
      </c>
      <c r="BG54" s="2848"/>
      <c r="BH54" s="2849"/>
      <c r="BI54" s="3057" t="s">
        <v>2056</v>
      </c>
      <c r="BJ54" s="3176"/>
      <c r="BK54" s="2819"/>
      <c r="BL54" s="556"/>
      <c r="BM54" s="555"/>
      <c r="BN54" s="556"/>
      <c r="BO54" s="556"/>
      <c r="BP54" s="556"/>
      <c r="BQ54" s="557"/>
      <c r="BR54" s="559"/>
      <c r="BS54" s="558"/>
      <c r="BT54" s="558"/>
      <c r="BU54" s="560"/>
      <c r="BV54" s="561"/>
      <c r="BW54" s="560"/>
      <c r="BX54" s="561"/>
      <c r="BY54" s="561"/>
      <c r="BZ54" s="561"/>
      <c r="CA54" s="562"/>
      <c r="CB54" s="564"/>
      <c r="CC54" s="563"/>
      <c r="CD54" s="563"/>
      <c r="CE54" s="565"/>
      <c r="CF54" s="566"/>
      <c r="CG54" s="565"/>
      <c r="CH54" s="566"/>
      <c r="CI54" s="566"/>
      <c r="CJ54" s="566"/>
      <c r="CK54" s="567"/>
      <c r="CL54" s="569"/>
      <c r="CM54" s="568"/>
      <c r="CN54" s="568"/>
      <c r="CO54" s="570"/>
      <c r="CP54" s="571"/>
      <c r="CQ54" s="570"/>
      <c r="CR54" s="571"/>
      <c r="CS54" s="571"/>
      <c r="CT54" s="571"/>
      <c r="CU54" s="572"/>
      <c r="CV54" s="574"/>
      <c r="CW54" s="573"/>
      <c r="CX54" s="573"/>
    </row>
    <row r="55" spans="1:102" s="4" customFormat="1" ht="64.5" thickBot="1">
      <c r="A55" s="3530"/>
      <c r="B55" s="3530"/>
      <c r="C55" s="3536"/>
      <c r="D55" s="653" t="s">
        <v>776</v>
      </c>
      <c r="E55" s="768" t="s">
        <v>1541</v>
      </c>
      <c r="F55" s="777" t="s">
        <v>1541</v>
      </c>
      <c r="G55" s="777" t="s">
        <v>1578</v>
      </c>
      <c r="H55" s="785" t="s">
        <v>190</v>
      </c>
      <c r="I55" s="786">
        <v>1</v>
      </c>
      <c r="J55" s="785" t="s">
        <v>777</v>
      </c>
      <c r="K55" s="698" t="s">
        <v>778</v>
      </c>
      <c r="L55" s="659">
        <v>0.07</v>
      </c>
      <c r="M55" s="773" t="s">
        <v>779</v>
      </c>
      <c r="N55" s="774">
        <v>42373</v>
      </c>
      <c r="O55" s="775">
        <v>42735</v>
      </c>
      <c r="P55" s="787"/>
      <c r="Q55" s="787"/>
      <c r="R55" s="787"/>
      <c r="S55" s="787"/>
      <c r="T55" s="787"/>
      <c r="U55" s="787"/>
      <c r="V55" s="787"/>
      <c r="W55" s="787"/>
      <c r="X55" s="787"/>
      <c r="Y55" s="787">
        <v>1</v>
      </c>
      <c r="Z55" s="787"/>
      <c r="AA55" s="787"/>
      <c r="AB55" s="663">
        <f>SUM(P55:AA55)</f>
        <v>1</v>
      </c>
      <c r="AC55" s="713">
        <v>210000000</v>
      </c>
      <c r="AD55" s="544"/>
      <c r="AE55" s="788">
        <v>0</v>
      </c>
      <c r="AF55" s="788">
        <v>0.05</v>
      </c>
      <c r="AG55" s="2218">
        <v>0</v>
      </c>
      <c r="AH55" s="2218">
        <v>0</v>
      </c>
      <c r="AI55" s="677"/>
      <c r="AJ55" s="678"/>
      <c r="AK55" s="679"/>
      <c r="AL55" s="679"/>
      <c r="AM55" s="680"/>
      <c r="AN55" s="680"/>
      <c r="AO55" s="681"/>
      <c r="AP55" s="682"/>
      <c r="AQ55" s="552">
        <f>SUM(P55:Q55)</f>
        <v>0</v>
      </c>
      <c r="AR55" s="552">
        <f t="shared" si="1"/>
        <v>0</v>
      </c>
      <c r="AS55" s="552">
        <f t="shared" si="2"/>
        <v>0.05</v>
      </c>
      <c r="AT55" s="552">
        <f t="shared" si="8"/>
        <v>0.05</v>
      </c>
      <c r="AU55" s="552">
        <f t="shared" si="9"/>
        <v>0.05</v>
      </c>
      <c r="AV55" s="552">
        <f t="shared" si="10"/>
        <v>0.05</v>
      </c>
      <c r="AW55" s="585"/>
      <c r="AX55" s="789">
        <f>+AW55/AC55</f>
        <v>0</v>
      </c>
      <c r="AY55" s="586" t="s">
        <v>780</v>
      </c>
      <c r="AZ55" s="2833" t="s">
        <v>643</v>
      </c>
      <c r="BA55" s="3185">
        <f>SUM(P55:U55)</f>
        <v>0</v>
      </c>
      <c r="BB55" s="2849">
        <f t="shared" si="6"/>
        <v>0</v>
      </c>
      <c r="BC55" s="2849">
        <v>0.15000000000000002</v>
      </c>
      <c r="BD55" s="2849" t="s">
        <v>55</v>
      </c>
      <c r="BE55" s="2849"/>
      <c r="BF55" s="2849">
        <f>BC55/AB55</f>
        <v>0.15000000000000002</v>
      </c>
      <c r="BG55" s="3181"/>
      <c r="BH55" s="2849"/>
      <c r="BI55" s="3057" t="s">
        <v>1882</v>
      </c>
      <c r="BJ55" s="3176"/>
      <c r="BK55" s="2819"/>
      <c r="BL55" s="556"/>
      <c r="BM55" s="555"/>
      <c r="BN55" s="556"/>
      <c r="BO55" s="556"/>
      <c r="BP55" s="556"/>
      <c r="BQ55" s="557"/>
      <c r="BR55" s="559"/>
      <c r="BS55" s="558"/>
      <c r="BT55" s="558"/>
      <c r="BU55" s="560"/>
      <c r="BV55" s="561"/>
      <c r="BW55" s="560"/>
      <c r="BX55" s="561"/>
      <c r="BY55" s="561"/>
      <c r="BZ55" s="561"/>
      <c r="CA55" s="562"/>
      <c r="CB55" s="564"/>
      <c r="CC55" s="563"/>
      <c r="CD55" s="563"/>
      <c r="CE55" s="565"/>
      <c r="CF55" s="566"/>
      <c r="CG55" s="565"/>
      <c r="CH55" s="566"/>
      <c r="CI55" s="566"/>
      <c r="CJ55" s="566"/>
      <c r="CK55" s="567"/>
      <c r="CL55" s="569"/>
      <c r="CM55" s="568"/>
      <c r="CN55" s="568"/>
      <c r="CO55" s="570"/>
      <c r="CP55" s="571"/>
      <c r="CQ55" s="570"/>
      <c r="CR55" s="571"/>
      <c r="CS55" s="571"/>
      <c r="CT55" s="571"/>
      <c r="CU55" s="572"/>
      <c r="CV55" s="574"/>
      <c r="CW55" s="573"/>
      <c r="CX55" s="573"/>
    </row>
    <row r="56" spans="1:102" s="11" customFormat="1" ht="20.25" customHeight="1" thickBot="1">
      <c r="A56" s="3480" t="s">
        <v>38</v>
      </c>
      <c r="B56" s="3481"/>
      <c r="C56" s="3481"/>
      <c r="D56" s="3482"/>
      <c r="E56" s="587"/>
      <c r="F56" s="587"/>
      <c r="G56" s="587"/>
      <c r="H56" s="587"/>
      <c r="I56" s="587"/>
      <c r="J56" s="587"/>
      <c r="K56" s="587"/>
      <c r="L56" s="588">
        <f>SUM(L43:L55)</f>
        <v>1.0000000000000002</v>
      </c>
      <c r="M56" s="587"/>
      <c r="N56" s="587"/>
      <c r="O56" s="587"/>
      <c r="P56" s="587"/>
      <c r="Q56" s="587"/>
      <c r="R56" s="587"/>
      <c r="S56" s="587"/>
      <c r="T56" s="587"/>
      <c r="U56" s="587"/>
      <c r="V56" s="587"/>
      <c r="W56" s="587"/>
      <c r="X56" s="587"/>
      <c r="Y56" s="587"/>
      <c r="Z56" s="587"/>
      <c r="AA56" s="587"/>
      <c r="AB56" s="587"/>
      <c r="AC56" s="717">
        <f>SUM(AC43:AC55)</f>
        <v>285000000</v>
      </c>
      <c r="AD56" s="587"/>
      <c r="AE56" s="790"/>
      <c r="AF56" s="790"/>
      <c r="AG56" s="719"/>
      <c r="AH56" s="719"/>
      <c r="AI56" s="720"/>
      <c r="AJ56" s="720"/>
      <c r="AK56" s="720"/>
      <c r="AL56" s="720"/>
      <c r="AM56" s="720"/>
      <c r="AN56" s="720"/>
      <c r="AO56" s="720"/>
      <c r="AP56" s="720"/>
      <c r="AQ56" s="593"/>
      <c r="AR56" s="594"/>
      <c r="AS56" s="594"/>
      <c r="AT56" s="594"/>
      <c r="AU56" s="594"/>
      <c r="AV56" s="594"/>
      <c r="AW56" s="594"/>
      <c r="AX56" s="594"/>
      <c r="AY56" s="721"/>
      <c r="AZ56" s="722"/>
      <c r="BA56" s="2838"/>
      <c r="BB56" s="2835">
        <v>1</v>
      </c>
      <c r="BC56" s="2838"/>
      <c r="BD56" s="2836">
        <f>AVERAGE(BD43:BD55)</f>
        <v>1</v>
      </c>
      <c r="BE56" s="2839"/>
      <c r="BF56" s="2836">
        <f>AVERAGE(BF43:BF55)</f>
        <v>0.5626532887402453</v>
      </c>
      <c r="BG56" s="2838"/>
      <c r="BH56" s="2838"/>
      <c r="BI56" s="3056"/>
      <c r="BJ56" s="2840"/>
      <c r="BK56" s="723"/>
      <c r="BL56" s="723"/>
      <c r="BM56" s="723"/>
      <c r="BN56" s="723"/>
      <c r="BO56" s="723"/>
      <c r="BP56" s="723"/>
      <c r="BQ56" s="723"/>
      <c r="BR56" s="723"/>
      <c r="BS56" s="723"/>
      <c r="BT56" s="723"/>
      <c r="BU56" s="723"/>
      <c r="BV56" s="723"/>
      <c r="BW56" s="723"/>
      <c r="BX56" s="723"/>
      <c r="BY56" s="723"/>
      <c r="BZ56" s="723"/>
      <c r="CA56" s="723"/>
      <c r="CB56" s="723"/>
      <c r="CC56" s="723"/>
      <c r="CD56" s="723"/>
      <c r="CE56" s="723"/>
      <c r="CF56" s="723"/>
      <c r="CG56" s="723"/>
      <c r="CH56" s="723"/>
      <c r="CI56" s="723"/>
      <c r="CJ56" s="723"/>
      <c r="CK56" s="723"/>
      <c r="CL56" s="723"/>
      <c r="CM56" s="723"/>
      <c r="CN56" s="723"/>
      <c r="CO56" s="723"/>
      <c r="CP56" s="723"/>
      <c r="CQ56" s="723"/>
      <c r="CR56" s="723"/>
      <c r="CS56" s="723"/>
      <c r="CT56" s="723"/>
      <c r="CU56" s="723"/>
      <c r="CV56" s="723"/>
      <c r="CW56" s="723"/>
      <c r="CX56" s="723"/>
    </row>
    <row r="57" spans="1:102" s="19" customFormat="1" ht="337.5" customHeight="1" thickBot="1">
      <c r="A57" s="3527">
        <v>3</v>
      </c>
      <c r="B57" s="3529" t="s">
        <v>781</v>
      </c>
      <c r="C57" s="791" t="s">
        <v>782</v>
      </c>
      <c r="D57" s="701" t="s">
        <v>783</v>
      </c>
      <c r="E57" s="792" t="s">
        <v>1579</v>
      </c>
      <c r="F57" s="777" t="s">
        <v>1580</v>
      </c>
      <c r="G57" s="793" t="s">
        <v>1527</v>
      </c>
      <c r="H57" s="655" t="s">
        <v>765</v>
      </c>
      <c r="I57" s="794">
        <v>1</v>
      </c>
      <c r="J57" s="795" t="s">
        <v>766</v>
      </c>
      <c r="K57" s="795" t="s">
        <v>778</v>
      </c>
      <c r="L57" s="684">
        <v>0.5</v>
      </c>
      <c r="M57" s="773" t="s">
        <v>784</v>
      </c>
      <c r="N57" s="139">
        <v>42381</v>
      </c>
      <c r="O57" s="139">
        <v>42735</v>
      </c>
      <c r="P57" s="796"/>
      <c r="Q57" s="797"/>
      <c r="R57" s="798"/>
      <c r="S57" s="799"/>
      <c r="T57" s="797"/>
      <c r="U57" s="799"/>
      <c r="V57" s="797"/>
      <c r="W57" s="798"/>
      <c r="X57" s="800"/>
      <c r="Y57" s="801"/>
      <c r="Z57" s="800"/>
      <c r="AA57" s="802">
        <v>1</v>
      </c>
      <c r="AB57" s="663">
        <v>1</v>
      </c>
      <c r="AC57" s="543">
        <v>0</v>
      </c>
      <c r="AD57" s="140"/>
      <c r="AE57" s="803">
        <v>0.01</v>
      </c>
      <c r="AF57" s="804">
        <v>0.04</v>
      </c>
      <c r="AG57" s="2205">
        <v>0</v>
      </c>
      <c r="AH57" s="2205">
        <v>0.05</v>
      </c>
      <c r="AI57" s="805"/>
      <c r="AJ57" s="806"/>
      <c r="AK57" s="2206"/>
      <c r="AL57" s="2206"/>
      <c r="AM57" s="2206"/>
      <c r="AN57" s="2206"/>
      <c r="AO57" s="2207"/>
      <c r="AP57" s="2208"/>
      <c r="AQ57" s="2209">
        <f>SUM(P57:Q57)</f>
        <v>0</v>
      </c>
      <c r="AR57" s="2209">
        <f t="shared" si="1"/>
        <v>0</v>
      </c>
      <c r="AS57" s="2209">
        <f t="shared" si="2"/>
        <v>0.05</v>
      </c>
      <c r="AT57" s="2209">
        <f>+AS57/AB57</f>
        <v>0.05</v>
      </c>
      <c r="AU57" s="2209">
        <f>+AS57/AB57</f>
        <v>0.05</v>
      </c>
      <c r="AV57" s="2209">
        <f>+AS57/AB57</f>
        <v>0.05</v>
      </c>
      <c r="AW57" s="2210"/>
      <c r="AX57" s="2210"/>
      <c r="AY57" s="2211" t="s">
        <v>785</v>
      </c>
      <c r="AZ57" s="2841" t="s">
        <v>643</v>
      </c>
      <c r="BA57" s="3186">
        <v>0</v>
      </c>
      <c r="BB57" s="2849">
        <f t="shared" si="6"/>
        <v>0</v>
      </c>
      <c r="BC57" s="2849">
        <v>0.17</v>
      </c>
      <c r="BD57" s="2849" t="s">
        <v>55</v>
      </c>
      <c r="BE57" s="2849"/>
      <c r="BF57" s="2849">
        <f>BC57/AB57</f>
        <v>0.17</v>
      </c>
      <c r="BG57" s="2848"/>
      <c r="BH57" s="2849"/>
      <c r="BI57" s="3057" t="s">
        <v>1883</v>
      </c>
      <c r="BJ57" s="3176"/>
      <c r="BK57" s="2819"/>
      <c r="BL57" s="556"/>
      <c r="BM57" s="555"/>
      <c r="BN57" s="556"/>
      <c r="BO57" s="556"/>
      <c r="BP57" s="556"/>
      <c r="BQ57" s="557"/>
      <c r="BR57" s="559"/>
      <c r="BS57" s="558"/>
      <c r="BT57" s="558"/>
      <c r="BU57" s="560"/>
      <c r="BV57" s="561"/>
      <c r="BW57" s="560"/>
      <c r="BX57" s="561"/>
      <c r="BY57" s="561"/>
      <c r="BZ57" s="561"/>
      <c r="CA57" s="562"/>
      <c r="CB57" s="564"/>
      <c r="CC57" s="563"/>
      <c r="CD57" s="563"/>
      <c r="CE57" s="565"/>
      <c r="CF57" s="566"/>
      <c r="CG57" s="565"/>
      <c r="CH57" s="566"/>
      <c r="CI57" s="566"/>
      <c r="CJ57" s="566"/>
      <c r="CK57" s="567"/>
      <c r="CL57" s="569"/>
      <c r="CM57" s="568"/>
      <c r="CN57" s="568"/>
      <c r="CO57" s="570"/>
      <c r="CP57" s="571"/>
      <c r="CQ57" s="570"/>
      <c r="CR57" s="571"/>
      <c r="CS57" s="571"/>
      <c r="CT57" s="571"/>
      <c r="CU57" s="572"/>
      <c r="CV57" s="574"/>
      <c r="CW57" s="573"/>
      <c r="CX57" s="573"/>
    </row>
    <row r="58" spans="1:102" s="817" customFormat="1" ht="174.75" customHeight="1" thickBot="1">
      <c r="A58" s="3528"/>
      <c r="B58" s="3530"/>
      <c r="C58" s="807" t="s">
        <v>786</v>
      </c>
      <c r="D58" s="653" t="s">
        <v>787</v>
      </c>
      <c r="E58" s="656"/>
      <c r="F58" s="777" t="s">
        <v>1581</v>
      </c>
      <c r="G58" s="777" t="s">
        <v>1582</v>
      </c>
      <c r="H58" s="141" t="s">
        <v>788</v>
      </c>
      <c r="I58" s="741">
        <v>150</v>
      </c>
      <c r="J58" s="808" t="s">
        <v>789</v>
      </c>
      <c r="K58" s="142" t="s">
        <v>778</v>
      </c>
      <c r="L58" s="809">
        <v>0.5</v>
      </c>
      <c r="M58" s="773" t="s">
        <v>709</v>
      </c>
      <c r="N58" s="774">
        <v>42381</v>
      </c>
      <c r="O58" s="810">
        <v>42735</v>
      </c>
      <c r="P58" s="796"/>
      <c r="Q58" s="797"/>
      <c r="R58" s="798"/>
      <c r="S58" s="799"/>
      <c r="T58" s="797"/>
      <c r="U58" s="799"/>
      <c r="V58" s="797"/>
      <c r="W58" s="798"/>
      <c r="X58" s="800"/>
      <c r="Y58" s="801"/>
      <c r="Z58" s="800"/>
      <c r="AA58" s="811">
        <v>150</v>
      </c>
      <c r="AB58" s="143">
        <f>SUM(P58:AA58)</f>
        <v>150</v>
      </c>
      <c r="AC58" s="812">
        <v>0</v>
      </c>
      <c r="AD58" s="544"/>
      <c r="AE58" s="813">
        <v>0</v>
      </c>
      <c r="AF58" s="814">
        <v>0</v>
      </c>
      <c r="AG58" s="2212">
        <v>0</v>
      </c>
      <c r="AH58" s="2212">
        <v>0</v>
      </c>
      <c r="AI58" s="815"/>
      <c r="AJ58" s="816"/>
      <c r="AK58" s="2213"/>
      <c r="AL58" s="2213"/>
      <c r="AM58" s="2213"/>
      <c r="AN58" s="2213"/>
      <c r="AO58" s="2214"/>
      <c r="AP58" s="2215"/>
      <c r="AQ58" s="2210">
        <f>SUM(P58:Q58)</f>
        <v>0</v>
      </c>
      <c r="AR58" s="2209">
        <f t="shared" si="1"/>
        <v>0</v>
      </c>
      <c r="AS58" s="2210">
        <f t="shared" si="2"/>
        <v>0</v>
      </c>
      <c r="AT58" s="2209">
        <f>+AS58/AB58</f>
        <v>0</v>
      </c>
      <c r="AU58" s="2209">
        <f>+AS58/AB58</f>
        <v>0</v>
      </c>
      <c r="AV58" s="2209">
        <f>+AS58/AB58</f>
        <v>0</v>
      </c>
      <c r="AW58" s="2216"/>
      <c r="AX58" s="2216"/>
      <c r="AY58" s="2217" t="s">
        <v>790</v>
      </c>
      <c r="AZ58" s="2842" t="s">
        <v>643</v>
      </c>
      <c r="BA58" s="2850">
        <v>0</v>
      </c>
      <c r="BB58" s="2849">
        <f t="shared" si="6"/>
        <v>0</v>
      </c>
      <c r="BC58" s="2851">
        <v>0</v>
      </c>
      <c r="BD58" s="2849" t="s">
        <v>55</v>
      </c>
      <c r="BE58" s="2849"/>
      <c r="BF58" s="2849">
        <f>BC58/AB58</f>
        <v>0</v>
      </c>
      <c r="BG58" s="2848"/>
      <c r="BH58" s="2849"/>
      <c r="BI58" s="3057" t="s">
        <v>1884</v>
      </c>
      <c r="BJ58" s="3176"/>
      <c r="BK58" s="2819"/>
      <c r="BL58" s="556"/>
      <c r="BM58" s="555"/>
      <c r="BN58" s="556"/>
      <c r="BO58" s="556"/>
      <c r="BP58" s="556"/>
      <c r="BQ58" s="557"/>
      <c r="BR58" s="559"/>
      <c r="BS58" s="558"/>
      <c r="BT58" s="558"/>
      <c r="BU58" s="560"/>
      <c r="BV58" s="561"/>
      <c r="BW58" s="560"/>
      <c r="BX58" s="561"/>
      <c r="BY58" s="561"/>
      <c r="BZ58" s="561"/>
      <c r="CA58" s="562"/>
      <c r="CB58" s="564"/>
      <c r="CC58" s="563"/>
      <c r="CD58" s="563"/>
      <c r="CE58" s="565"/>
      <c r="CF58" s="566"/>
      <c r="CG58" s="565"/>
      <c r="CH58" s="566"/>
      <c r="CI58" s="566"/>
      <c r="CJ58" s="566"/>
      <c r="CK58" s="567"/>
      <c r="CL58" s="569"/>
      <c r="CM58" s="568"/>
      <c r="CN58" s="568"/>
      <c r="CO58" s="570"/>
      <c r="CP58" s="571"/>
      <c r="CQ58" s="570"/>
      <c r="CR58" s="571"/>
      <c r="CS58" s="571"/>
      <c r="CT58" s="571"/>
      <c r="CU58" s="572"/>
      <c r="CV58" s="574"/>
      <c r="CW58" s="573"/>
      <c r="CX58" s="573"/>
    </row>
    <row r="59" spans="1:102" s="62" customFormat="1" ht="18.75" thickBot="1">
      <c r="A59" s="3480" t="s">
        <v>38</v>
      </c>
      <c r="B59" s="3481"/>
      <c r="C59" s="3481"/>
      <c r="D59" s="3482"/>
      <c r="E59" s="587"/>
      <c r="F59" s="587"/>
      <c r="G59" s="587"/>
      <c r="H59" s="587"/>
      <c r="I59" s="587"/>
      <c r="J59" s="587"/>
      <c r="K59" s="587"/>
      <c r="L59" s="588">
        <f>SUM(L57:L58)</f>
        <v>1</v>
      </c>
      <c r="M59" s="587"/>
      <c r="N59" s="587"/>
      <c r="O59" s="587"/>
      <c r="P59" s="587"/>
      <c r="Q59" s="587"/>
      <c r="R59" s="587"/>
      <c r="S59" s="587"/>
      <c r="T59" s="587"/>
      <c r="U59" s="587"/>
      <c r="V59" s="587"/>
      <c r="W59" s="587"/>
      <c r="X59" s="587"/>
      <c r="Y59" s="587"/>
      <c r="Z59" s="587"/>
      <c r="AA59" s="587"/>
      <c r="AB59" s="587"/>
      <c r="AC59" s="717">
        <f>SUM(AC57:AC58)</f>
        <v>0</v>
      </c>
      <c r="AD59" s="587"/>
      <c r="AE59" s="587"/>
      <c r="AF59" s="587"/>
      <c r="AG59" s="606"/>
      <c r="AH59" s="606"/>
      <c r="AI59" s="606"/>
      <c r="AJ59" s="606"/>
      <c r="AK59" s="606"/>
      <c r="AL59" s="606"/>
      <c r="AM59" s="606"/>
      <c r="AN59" s="606"/>
      <c r="AO59" s="606"/>
      <c r="AP59" s="606"/>
      <c r="AQ59" s="593"/>
      <c r="AR59" s="594"/>
      <c r="AS59" s="594"/>
      <c r="AT59" s="594"/>
      <c r="AU59" s="594"/>
      <c r="AV59" s="594"/>
      <c r="AW59" s="594"/>
      <c r="AX59" s="594"/>
      <c r="AY59" s="594"/>
      <c r="AZ59" s="595"/>
      <c r="BA59" s="2843"/>
      <c r="BB59" s="2843">
        <v>1</v>
      </c>
      <c r="BC59" s="2844"/>
      <c r="BD59" s="2845" t="s">
        <v>55</v>
      </c>
      <c r="BE59" s="2844"/>
      <c r="BF59" s="2846">
        <f>AVERAGE(BF57:BF58)</f>
        <v>0.085</v>
      </c>
      <c r="BG59" s="2844"/>
      <c r="BH59" s="2844"/>
      <c r="BI59" s="2847"/>
      <c r="BJ59" s="2847"/>
      <c r="BK59" s="818"/>
      <c r="BL59" s="818"/>
      <c r="BM59" s="818"/>
      <c r="BN59" s="818"/>
      <c r="BO59" s="818"/>
      <c r="BP59" s="818"/>
      <c r="BQ59" s="818"/>
      <c r="BR59" s="818"/>
      <c r="BS59" s="818"/>
      <c r="BT59" s="818"/>
      <c r="BU59" s="818"/>
      <c r="BV59" s="818"/>
      <c r="BW59" s="818"/>
      <c r="BX59" s="818"/>
      <c r="BY59" s="818"/>
      <c r="BZ59" s="818"/>
      <c r="CA59" s="818"/>
      <c r="CB59" s="818"/>
      <c r="CC59" s="818"/>
      <c r="CD59" s="818"/>
      <c r="CE59" s="818"/>
      <c r="CF59" s="818"/>
      <c r="CG59" s="818"/>
      <c r="CH59" s="818"/>
      <c r="CI59" s="818"/>
      <c r="CJ59" s="818"/>
      <c r="CK59" s="818"/>
      <c r="CL59" s="818"/>
      <c r="CM59" s="818"/>
      <c r="CN59" s="818"/>
      <c r="CO59" s="818"/>
      <c r="CP59" s="818"/>
      <c r="CQ59" s="818"/>
      <c r="CR59" s="818"/>
      <c r="CS59" s="818"/>
      <c r="CT59" s="818"/>
      <c r="CU59" s="818"/>
      <c r="CV59" s="818"/>
      <c r="CW59" s="818"/>
      <c r="CX59" s="818"/>
    </row>
    <row r="60" spans="1:102" s="817" customFormat="1" ht="18.75" thickBot="1">
      <c r="A60" s="3483" t="s">
        <v>39</v>
      </c>
      <c r="B60" s="3484"/>
      <c r="C60" s="3484"/>
      <c r="D60" s="3531"/>
      <c r="E60" s="610"/>
      <c r="F60" s="610"/>
      <c r="G60" s="610"/>
      <c r="H60" s="819"/>
      <c r="I60" s="819"/>
      <c r="J60" s="819"/>
      <c r="K60" s="820"/>
      <c r="L60" s="820"/>
      <c r="M60" s="820"/>
      <c r="N60" s="820"/>
      <c r="O60" s="820"/>
      <c r="P60" s="820"/>
      <c r="Q60" s="820"/>
      <c r="R60" s="820"/>
      <c r="S60" s="820"/>
      <c r="T60" s="820"/>
      <c r="U60" s="820"/>
      <c r="V60" s="820"/>
      <c r="W60" s="820"/>
      <c r="X60" s="820"/>
      <c r="Y60" s="820"/>
      <c r="Z60" s="820"/>
      <c r="AA60" s="820"/>
      <c r="AB60" s="820"/>
      <c r="AC60" s="197"/>
      <c r="AD60" s="820"/>
      <c r="AE60" s="820"/>
      <c r="AF60" s="820"/>
      <c r="AG60" s="821"/>
      <c r="AH60" s="821"/>
      <c r="AI60" s="821"/>
      <c r="AJ60" s="821"/>
      <c r="AK60" s="821"/>
      <c r="AL60" s="821"/>
      <c r="AM60" s="821"/>
      <c r="AN60" s="821"/>
      <c r="AO60" s="821"/>
      <c r="AP60" s="821"/>
      <c r="AQ60" s="822"/>
      <c r="AR60" s="822"/>
      <c r="AS60" s="822"/>
      <c r="AT60" s="822"/>
      <c r="AU60" s="822"/>
      <c r="AV60" s="822"/>
      <c r="AW60" s="822"/>
      <c r="AX60" s="822"/>
      <c r="AY60" s="822"/>
      <c r="AZ60" s="822"/>
      <c r="BA60" s="2456"/>
      <c r="BB60" s="2457">
        <v>1</v>
      </c>
      <c r="BC60" s="2456"/>
      <c r="BD60" s="2459">
        <f>AVERAGE(BD59,BD56,BD42)</f>
        <v>1</v>
      </c>
      <c r="BE60" s="2456"/>
      <c r="BF60" s="2459">
        <f>AVERAGE(BF59,BF56,BF42)</f>
        <v>0.3904214666171188</v>
      </c>
      <c r="BG60" s="2456"/>
      <c r="BH60" s="2456"/>
      <c r="BI60" s="2458"/>
      <c r="BJ60" s="2458"/>
      <c r="BK60" s="823"/>
      <c r="BL60" s="823"/>
      <c r="BM60" s="823"/>
      <c r="BN60" s="823"/>
      <c r="BO60" s="823"/>
      <c r="BP60" s="823"/>
      <c r="BQ60" s="823"/>
      <c r="BR60" s="823"/>
      <c r="BS60" s="823"/>
      <c r="BT60" s="823"/>
      <c r="BU60" s="823"/>
      <c r="BV60" s="823"/>
      <c r="BW60" s="823"/>
      <c r="BX60" s="823"/>
      <c r="BY60" s="823"/>
      <c r="BZ60" s="823"/>
      <c r="CA60" s="823"/>
      <c r="CB60" s="823"/>
      <c r="CC60" s="823"/>
      <c r="CD60" s="823"/>
      <c r="CE60" s="823"/>
      <c r="CF60" s="823"/>
      <c r="CG60" s="823"/>
      <c r="CH60" s="823"/>
      <c r="CI60" s="823"/>
      <c r="CJ60" s="823"/>
      <c r="CK60" s="823"/>
      <c r="CL60" s="823"/>
      <c r="CM60" s="823"/>
      <c r="CN60" s="823"/>
      <c r="CO60" s="823"/>
      <c r="CP60" s="823"/>
      <c r="CQ60" s="823"/>
      <c r="CR60" s="823"/>
      <c r="CS60" s="823"/>
      <c r="CT60" s="823"/>
      <c r="CU60" s="823"/>
      <c r="CV60" s="823"/>
      <c r="CW60" s="823"/>
      <c r="CX60" s="823"/>
    </row>
    <row r="61" spans="1:102" s="817" customFormat="1" ht="15" thickBot="1">
      <c r="A61" s="3508"/>
      <c r="B61" s="3508"/>
      <c r="C61" s="3508"/>
      <c r="D61" s="3508"/>
      <c r="E61" s="3508"/>
      <c r="F61" s="3508"/>
      <c r="G61" s="3508"/>
      <c r="H61" s="3508"/>
      <c r="I61" s="3508"/>
      <c r="J61" s="3508"/>
      <c r="K61" s="3508"/>
      <c r="L61" s="3508"/>
      <c r="M61" s="3508"/>
      <c r="N61" s="3508"/>
      <c r="O61" s="3508"/>
      <c r="P61" s="3508"/>
      <c r="Q61" s="3508"/>
      <c r="R61" s="3508"/>
      <c r="S61" s="3508"/>
      <c r="T61" s="3508"/>
      <c r="U61" s="3508"/>
      <c r="V61" s="3508"/>
      <c r="W61" s="3508"/>
      <c r="X61" s="3508"/>
      <c r="Y61" s="3508"/>
      <c r="Z61" s="3508"/>
      <c r="AA61" s="3508"/>
      <c r="AB61" s="3508"/>
      <c r="AC61" s="3508"/>
      <c r="AD61" s="3508"/>
      <c r="AE61" s="498"/>
      <c r="AF61" s="498"/>
      <c r="AG61" s="522"/>
      <c r="AH61" s="522"/>
      <c r="AI61" s="522"/>
      <c r="AJ61" s="522"/>
      <c r="AK61" s="522"/>
      <c r="AL61" s="522"/>
      <c r="AM61" s="522"/>
      <c r="AN61" s="522"/>
      <c r="AO61" s="522"/>
      <c r="AP61" s="522"/>
      <c r="AQ61" s="824"/>
      <c r="AR61" s="824"/>
      <c r="AS61" s="824"/>
      <c r="AT61" s="824"/>
      <c r="AU61" s="824"/>
      <c r="AV61" s="824"/>
      <c r="AW61" s="824"/>
      <c r="AX61" s="824"/>
      <c r="AY61" s="824"/>
      <c r="AZ61" s="824"/>
      <c r="BA61" s="513"/>
      <c r="BB61" s="513"/>
      <c r="BC61" s="513"/>
      <c r="BD61" s="513"/>
      <c r="BE61" s="513"/>
      <c r="BF61" s="513"/>
      <c r="BG61" s="513"/>
      <c r="BH61" s="513"/>
      <c r="BI61" s="514"/>
      <c r="BJ61" s="514"/>
      <c r="BK61" s="513"/>
      <c r="BL61" s="513"/>
      <c r="BM61" s="513"/>
      <c r="BN61" s="513"/>
      <c r="BO61" s="513"/>
      <c r="BP61" s="513"/>
      <c r="BQ61" s="513"/>
      <c r="BR61" s="513"/>
      <c r="BS61" s="513"/>
      <c r="BT61" s="513"/>
      <c r="BU61" s="513"/>
      <c r="BV61" s="513"/>
      <c r="BW61" s="513"/>
      <c r="BX61" s="513"/>
      <c r="BY61" s="513"/>
      <c r="BZ61" s="513"/>
      <c r="CA61" s="513"/>
      <c r="CB61" s="513"/>
      <c r="CC61" s="513"/>
      <c r="CD61" s="513"/>
      <c r="CE61" s="513"/>
      <c r="CF61" s="513"/>
      <c r="CG61" s="513"/>
      <c r="CH61" s="513"/>
      <c r="CI61" s="513"/>
      <c r="CJ61" s="513"/>
      <c r="CK61" s="513"/>
      <c r="CL61" s="513"/>
      <c r="CM61" s="513"/>
      <c r="CN61" s="513"/>
      <c r="CO61" s="513"/>
      <c r="CP61" s="513"/>
      <c r="CQ61" s="513"/>
      <c r="CR61" s="513"/>
      <c r="CS61" s="513"/>
      <c r="CT61" s="513"/>
      <c r="CU61" s="513"/>
      <c r="CV61" s="513"/>
      <c r="CW61" s="513"/>
      <c r="CX61" s="513"/>
    </row>
    <row r="62" spans="1:102" s="817" customFormat="1" ht="15.75" customHeight="1" thickBot="1">
      <c r="A62" s="3519" t="s">
        <v>9</v>
      </c>
      <c r="B62" s="3519"/>
      <c r="C62" s="3519"/>
      <c r="D62" s="3519"/>
      <c r="E62" s="825"/>
      <c r="F62" s="825"/>
      <c r="G62" s="825"/>
      <c r="H62" s="3520" t="s">
        <v>297</v>
      </c>
      <c r="I62" s="3521"/>
      <c r="J62" s="3521"/>
      <c r="K62" s="3521"/>
      <c r="L62" s="3521"/>
      <c r="M62" s="3521"/>
      <c r="N62" s="3521"/>
      <c r="O62" s="3521"/>
      <c r="P62" s="3521"/>
      <c r="Q62" s="3521"/>
      <c r="R62" s="3521"/>
      <c r="S62" s="3521"/>
      <c r="T62" s="3521"/>
      <c r="U62" s="3521"/>
      <c r="V62" s="3521"/>
      <c r="W62" s="3521"/>
      <c r="X62" s="3521"/>
      <c r="Y62" s="3521"/>
      <c r="Z62" s="3521"/>
      <c r="AA62" s="3521"/>
      <c r="AB62" s="3521"/>
      <c r="AC62" s="3521"/>
      <c r="AD62" s="3522"/>
      <c r="AE62" s="826"/>
      <c r="AF62" s="826"/>
      <c r="AG62" s="827"/>
      <c r="AH62" s="827"/>
      <c r="AI62" s="827"/>
      <c r="AJ62" s="827"/>
      <c r="AK62" s="827"/>
      <c r="AL62" s="827"/>
      <c r="AM62" s="827"/>
      <c r="AN62" s="827"/>
      <c r="AO62" s="827"/>
      <c r="AP62" s="827"/>
      <c r="AQ62" s="3523" t="s">
        <v>297</v>
      </c>
      <c r="AR62" s="3524"/>
      <c r="AS62" s="3524"/>
      <c r="AT62" s="3524"/>
      <c r="AU62" s="3524"/>
      <c r="AV62" s="3524"/>
      <c r="AW62" s="3524"/>
      <c r="AX62" s="3524"/>
      <c r="AY62" s="3524"/>
      <c r="AZ62" s="3525"/>
      <c r="BA62" s="3505" t="s">
        <v>297</v>
      </c>
      <c r="BB62" s="3506"/>
      <c r="BC62" s="3506"/>
      <c r="BD62" s="3506"/>
      <c r="BE62" s="3506"/>
      <c r="BF62" s="3506"/>
      <c r="BG62" s="3506"/>
      <c r="BH62" s="3506"/>
      <c r="BI62" s="3506"/>
      <c r="BJ62" s="3507"/>
      <c r="BK62" s="3505" t="s">
        <v>297</v>
      </c>
      <c r="BL62" s="3506"/>
      <c r="BM62" s="3506"/>
      <c r="BN62" s="3506"/>
      <c r="BO62" s="3506"/>
      <c r="BP62" s="3506"/>
      <c r="BQ62" s="3506"/>
      <c r="BR62" s="3506"/>
      <c r="BS62" s="3506"/>
      <c r="BT62" s="3507"/>
      <c r="BU62" s="3505" t="s">
        <v>297</v>
      </c>
      <c r="BV62" s="3506"/>
      <c r="BW62" s="3506"/>
      <c r="BX62" s="3506"/>
      <c r="BY62" s="3506"/>
      <c r="BZ62" s="3506"/>
      <c r="CA62" s="3506"/>
      <c r="CB62" s="3506"/>
      <c r="CC62" s="3506"/>
      <c r="CD62" s="3507"/>
      <c r="CE62" s="3505" t="s">
        <v>297</v>
      </c>
      <c r="CF62" s="3506"/>
      <c r="CG62" s="3506"/>
      <c r="CH62" s="3506"/>
      <c r="CI62" s="3506"/>
      <c r="CJ62" s="3506"/>
      <c r="CK62" s="3506"/>
      <c r="CL62" s="3506"/>
      <c r="CM62" s="3506"/>
      <c r="CN62" s="3507"/>
      <c r="CO62" s="3505" t="s">
        <v>297</v>
      </c>
      <c r="CP62" s="3506"/>
      <c r="CQ62" s="3506"/>
      <c r="CR62" s="3506"/>
      <c r="CS62" s="3506"/>
      <c r="CT62" s="3506"/>
      <c r="CU62" s="3506"/>
      <c r="CV62" s="3506"/>
      <c r="CW62" s="3506"/>
      <c r="CX62" s="3507"/>
    </row>
    <row r="63" spans="1:102" s="817" customFormat="1" ht="15" thickBot="1">
      <c r="A63" s="3508"/>
      <c r="B63" s="3508"/>
      <c r="C63" s="3508"/>
      <c r="D63" s="3508"/>
      <c r="E63" s="3508"/>
      <c r="F63" s="3508"/>
      <c r="G63" s="3508"/>
      <c r="H63" s="3508"/>
      <c r="I63" s="3508"/>
      <c r="J63" s="3508"/>
      <c r="K63" s="3508"/>
      <c r="L63" s="3508"/>
      <c r="M63" s="3508"/>
      <c r="N63" s="3508"/>
      <c r="O63" s="3508"/>
      <c r="P63" s="3508"/>
      <c r="Q63" s="3508"/>
      <c r="R63" s="3508"/>
      <c r="S63" s="3508"/>
      <c r="T63" s="3508"/>
      <c r="U63" s="3508"/>
      <c r="V63" s="3508"/>
      <c r="W63" s="3508"/>
      <c r="X63" s="3508"/>
      <c r="Y63" s="3508"/>
      <c r="Z63" s="3508"/>
      <c r="AA63" s="3508"/>
      <c r="AB63" s="3508"/>
      <c r="AC63" s="3508"/>
      <c r="AD63" s="3508"/>
      <c r="AE63" s="498"/>
      <c r="AF63" s="498"/>
      <c r="AG63" s="522"/>
      <c r="AH63" s="522"/>
      <c r="AI63" s="522"/>
      <c r="AJ63" s="522"/>
      <c r="AK63" s="522"/>
      <c r="AL63" s="522"/>
      <c r="AM63" s="522"/>
      <c r="AN63" s="522"/>
      <c r="AO63" s="522"/>
      <c r="AP63" s="522"/>
      <c r="AQ63" s="824"/>
      <c r="AR63" s="824"/>
      <c r="AS63" s="824"/>
      <c r="AT63" s="824"/>
      <c r="AU63" s="824"/>
      <c r="AV63" s="824"/>
      <c r="AW63" s="824"/>
      <c r="AX63" s="824"/>
      <c r="AY63" s="824"/>
      <c r="AZ63" s="824"/>
      <c r="BA63" s="513"/>
      <c r="BB63" s="513"/>
      <c r="BC63" s="513"/>
      <c r="BD63" s="513"/>
      <c r="BE63" s="513"/>
      <c r="BF63" s="513"/>
      <c r="BG63" s="513"/>
      <c r="BH63" s="513"/>
      <c r="BI63" s="514"/>
      <c r="BJ63" s="514"/>
      <c r="BK63" s="513"/>
      <c r="BL63" s="513"/>
      <c r="BM63" s="513"/>
      <c r="BN63" s="513"/>
      <c r="BO63" s="513"/>
      <c r="BP63" s="513"/>
      <c r="BQ63" s="513"/>
      <c r="BR63" s="513"/>
      <c r="BS63" s="513"/>
      <c r="BT63" s="513"/>
      <c r="BU63" s="513"/>
      <c r="BV63" s="513"/>
      <c r="BW63" s="513"/>
      <c r="BX63" s="513"/>
      <c r="BY63" s="513"/>
      <c r="BZ63" s="513"/>
      <c r="CA63" s="513"/>
      <c r="CB63" s="513"/>
      <c r="CC63" s="513"/>
      <c r="CD63" s="513"/>
      <c r="CE63" s="513"/>
      <c r="CF63" s="513"/>
      <c r="CG63" s="513"/>
      <c r="CH63" s="513"/>
      <c r="CI63" s="513"/>
      <c r="CJ63" s="513"/>
      <c r="CK63" s="513"/>
      <c r="CL63" s="513"/>
      <c r="CM63" s="513"/>
      <c r="CN63" s="513"/>
      <c r="CO63" s="513"/>
      <c r="CP63" s="513"/>
      <c r="CQ63" s="513"/>
      <c r="CR63" s="513"/>
      <c r="CS63" s="513"/>
      <c r="CT63" s="513"/>
      <c r="CU63" s="513"/>
      <c r="CV63" s="513"/>
      <c r="CW63" s="513"/>
      <c r="CX63" s="513"/>
    </row>
    <row r="64" spans="1:102" s="817" customFormat="1" ht="39" thickBot="1">
      <c r="A64" s="637" t="s">
        <v>11</v>
      </c>
      <c r="B64" s="828" t="s">
        <v>12</v>
      </c>
      <c r="C64" s="637" t="s">
        <v>13</v>
      </c>
      <c r="D64" s="639" t="s">
        <v>14</v>
      </c>
      <c r="E64" s="829"/>
      <c r="F64" s="829"/>
      <c r="G64" s="829"/>
      <c r="H64" s="830" t="s">
        <v>15</v>
      </c>
      <c r="I64" s="830" t="s">
        <v>16</v>
      </c>
      <c r="J64" s="830" t="s">
        <v>17</v>
      </c>
      <c r="K64" s="830" t="s">
        <v>18</v>
      </c>
      <c r="L64" s="830" t="s">
        <v>19</v>
      </c>
      <c r="M64" s="830" t="s">
        <v>20</v>
      </c>
      <c r="N64" s="830" t="s">
        <v>21</v>
      </c>
      <c r="O64" s="830" t="s">
        <v>22</v>
      </c>
      <c r="P64" s="2425" t="s">
        <v>23</v>
      </c>
      <c r="Q64" s="2425" t="s">
        <v>24</v>
      </c>
      <c r="R64" s="2425" t="s">
        <v>25</v>
      </c>
      <c r="S64" s="2425" t="s">
        <v>26</v>
      </c>
      <c r="T64" s="2425" t="s">
        <v>27</v>
      </c>
      <c r="U64" s="2425" t="s">
        <v>28</v>
      </c>
      <c r="V64" s="2425" t="s">
        <v>29</v>
      </c>
      <c r="W64" s="2425" t="s">
        <v>30</v>
      </c>
      <c r="X64" s="2425" t="s">
        <v>31</v>
      </c>
      <c r="Y64" s="2425" t="s">
        <v>32</v>
      </c>
      <c r="Z64" s="2425" t="s">
        <v>33</v>
      </c>
      <c r="AA64" s="2425" t="s">
        <v>34</v>
      </c>
      <c r="AB64" s="830" t="s">
        <v>35</v>
      </c>
      <c r="AC64" s="832" t="s">
        <v>298</v>
      </c>
      <c r="AD64" s="830" t="s">
        <v>36</v>
      </c>
      <c r="AE64" s="831" t="s">
        <v>23</v>
      </c>
      <c r="AF64" s="831" t="s">
        <v>24</v>
      </c>
      <c r="AG64" s="831" t="s">
        <v>25</v>
      </c>
      <c r="AH64" s="831" t="s">
        <v>26</v>
      </c>
      <c r="AI64" s="831" t="s">
        <v>27</v>
      </c>
      <c r="AJ64" s="831" t="s">
        <v>28</v>
      </c>
      <c r="AK64" s="831" t="s">
        <v>29</v>
      </c>
      <c r="AL64" s="831" t="s">
        <v>30</v>
      </c>
      <c r="AM64" s="831" t="s">
        <v>31</v>
      </c>
      <c r="AN64" s="831" t="s">
        <v>32</v>
      </c>
      <c r="AO64" s="831" t="s">
        <v>33</v>
      </c>
      <c r="AP64" s="831" t="s">
        <v>34</v>
      </c>
      <c r="AQ64" s="647" t="s">
        <v>183</v>
      </c>
      <c r="AR64" s="647" t="s">
        <v>299</v>
      </c>
      <c r="AS64" s="647" t="s">
        <v>184</v>
      </c>
      <c r="AT64" s="647" t="s">
        <v>185</v>
      </c>
      <c r="AU64" s="647" t="s">
        <v>178</v>
      </c>
      <c r="AV64" s="647" t="s">
        <v>186</v>
      </c>
      <c r="AW64" s="647" t="s">
        <v>179</v>
      </c>
      <c r="AX64" s="647" t="s">
        <v>180</v>
      </c>
      <c r="AY64" s="647" t="s">
        <v>181</v>
      </c>
      <c r="AZ64" s="648" t="s">
        <v>182</v>
      </c>
      <c r="BA64" s="3172" t="s">
        <v>1523</v>
      </c>
      <c r="BB64" s="3172" t="s">
        <v>299</v>
      </c>
      <c r="BC64" s="3172" t="s">
        <v>1490</v>
      </c>
      <c r="BD64" s="3172" t="s">
        <v>1491</v>
      </c>
      <c r="BE64" s="3172" t="s">
        <v>178</v>
      </c>
      <c r="BF64" s="3172" t="s">
        <v>1492</v>
      </c>
      <c r="BG64" s="3172" t="s">
        <v>179</v>
      </c>
      <c r="BH64" s="3172" t="s">
        <v>180</v>
      </c>
      <c r="BI64" s="3173" t="s">
        <v>181</v>
      </c>
      <c r="BJ64" s="3173" t="s">
        <v>182</v>
      </c>
      <c r="BK64" s="649" t="s">
        <v>1523</v>
      </c>
      <c r="BL64" s="649" t="s">
        <v>299</v>
      </c>
      <c r="BM64" s="649" t="s">
        <v>1490</v>
      </c>
      <c r="BN64" s="649" t="s">
        <v>1491</v>
      </c>
      <c r="BO64" s="649" t="s">
        <v>178</v>
      </c>
      <c r="BP64" s="649" t="s">
        <v>1492</v>
      </c>
      <c r="BQ64" s="649" t="s">
        <v>179</v>
      </c>
      <c r="BR64" s="649" t="s">
        <v>180</v>
      </c>
      <c r="BS64" s="649" t="s">
        <v>181</v>
      </c>
      <c r="BT64" s="649" t="s">
        <v>182</v>
      </c>
      <c r="BU64" s="650" t="s">
        <v>1539</v>
      </c>
      <c r="BV64" s="650" t="s">
        <v>299</v>
      </c>
      <c r="BW64" s="650" t="s">
        <v>1495</v>
      </c>
      <c r="BX64" s="650" t="s">
        <v>1496</v>
      </c>
      <c r="BY64" s="650" t="s">
        <v>178</v>
      </c>
      <c r="BZ64" s="650" t="s">
        <v>1497</v>
      </c>
      <c r="CA64" s="650" t="s">
        <v>179</v>
      </c>
      <c r="CB64" s="650" t="s">
        <v>180</v>
      </c>
      <c r="CC64" s="650" t="s">
        <v>181</v>
      </c>
      <c r="CD64" s="650" t="s">
        <v>182</v>
      </c>
      <c r="CE64" s="651" t="s">
        <v>1524</v>
      </c>
      <c r="CF64" s="651" t="s">
        <v>299</v>
      </c>
      <c r="CG64" s="651" t="s">
        <v>1500</v>
      </c>
      <c r="CH64" s="651" t="s">
        <v>1501</v>
      </c>
      <c r="CI64" s="651" t="s">
        <v>178</v>
      </c>
      <c r="CJ64" s="651" t="s">
        <v>1502</v>
      </c>
      <c r="CK64" s="651" t="s">
        <v>179</v>
      </c>
      <c r="CL64" s="651" t="s">
        <v>180</v>
      </c>
      <c r="CM64" s="651" t="s">
        <v>181</v>
      </c>
      <c r="CN64" s="651" t="s">
        <v>182</v>
      </c>
      <c r="CO64" s="652" t="s">
        <v>1524</v>
      </c>
      <c r="CP64" s="652" t="s">
        <v>299</v>
      </c>
      <c r="CQ64" s="652" t="s">
        <v>1500</v>
      </c>
      <c r="CR64" s="652" t="s">
        <v>1501</v>
      </c>
      <c r="CS64" s="652" t="s">
        <v>178</v>
      </c>
      <c r="CT64" s="652" t="s">
        <v>1502</v>
      </c>
      <c r="CU64" s="652" t="s">
        <v>179</v>
      </c>
      <c r="CV64" s="652" t="s">
        <v>180</v>
      </c>
      <c r="CW64" s="652" t="s">
        <v>181</v>
      </c>
      <c r="CX64" s="652" t="s">
        <v>182</v>
      </c>
    </row>
    <row r="65" spans="1:102" s="817" customFormat="1" ht="94.5" customHeight="1" thickBot="1">
      <c r="A65" s="833">
        <v>1</v>
      </c>
      <c r="B65" s="833" t="s">
        <v>301</v>
      </c>
      <c r="C65" s="834" t="s">
        <v>302</v>
      </c>
      <c r="D65" s="835" t="s">
        <v>303</v>
      </c>
      <c r="E65" s="656" t="s">
        <v>1541</v>
      </c>
      <c r="F65" s="777" t="s">
        <v>1541</v>
      </c>
      <c r="G65" s="777" t="s">
        <v>1541</v>
      </c>
      <c r="H65" s="836" t="s">
        <v>791</v>
      </c>
      <c r="I65" s="837">
        <v>1</v>
      </c>
      <c r="J65" s="838" t="s">
        <v>792</v>
      </c>
      <c r="K65" s="839" t="s">
        <v>793</v>
      </c>
      <c r="L65" s="840">
        <v>1</v>
      </c>
      <c r="M65" s="841" t="s">
        <v>304</v>
      </c>
      <c r="N65" s="842">
        <v>42370</v>
      </c>
      <c r="O65" s="2423">
        <v>42735</v>
      </c>
      <c r="P65" s="3518">
        <v>1</v>
      </c>
      <c r="Q65" s="3518"/>
      <c r="R65" s="3518">
        <v>1</v>
      </c>
      <c r="S65" s="3518"/>
      <c r="T65" s="3518">
        <v>1</v>
      </c>
      <c r="U65" s="3518"/>
      <c r="V65" s="3518">
        <v>1</v>
      </c>
      <c r="W65" s="3518"/>
      <c r="X65" s="3518">
        <v>1</v>
      </c>
      <c r="Y65" s="3518"/>
      <c r="Z65" s="3518">
        <v>1</v>
      </c>
      <c r="AA65" s="3518"/>
      <c r="AB65" s="2424">
        <v>1</v>
      </c>
      <c r="AC65" s="843">
        <v>0</v>
      </c>
      <c r="AD65" s="844"/>
      <c r="AE65" s="3509">
        <v>1</v>
      </c>
      <c r="AF65" s="3510"/>
      <c r="AG65" s="3510"/>
      <c r="AH65" s="3511"/>
      <c r="AI65" s="3512"/>
      <c r="AJ65" s="3513"/>
      <c r="AK65" s="3514"/>
      <c r="AL65" s="3515"/>
      <c r="AM65" s="3516"/>
      <c r="AN65" s="3517"/>
      <c r="AO65" s="3491"/>
      <c r="AP65" s="3492"/>
      <c r="AQ65" s="552">
        <f>SUM(P65:Q65)</f>
        <v>1</v>
      </c>
      <c r="AR65" s="604">
        <f aca="true" t="shared" si="13" ref="AR65:AR72">IF(AQ65=0,0%,100%)</f>
        <v>1</v>
      </c>
      <c r="AS65" s="552">
        <f>SUM(AE65:AF65)</f>
        <v>1</v>
      </c>
      <c r="AT65" s="552">
        <f>+AS65/AB65</f>
        <v>1</v>
      </c>
      <c r="AU65" s="552">
        <f>+AS65/AB65</f>
        <v>1</v>
      </c>
      <c r="AV65" s="552">
        <f>+AS65/AB65</f>
        <v>1</v>
      </c>
      <c r="AW65" s="585"/>
      <c r="AX65" s="585"/>
      <c r="AY65" s="586" t="s">
        <v>794</v>
      </c>
      <c r="AZ65" s="2833" t="s">
        <v>643</v>
      </c>
      <c r="BA65" s="2849">
        <v>1</v>
      </c>
      <c r="BB65" s="2849">
        <f aca="true" t="shared" si="14" ref="BB65:BB72">IF(BA65=0,0%,100%)</f>
        <v>1</v>
      </c>
      <c r="BC65" s="2849">
        <v>1</v>
      </c>
      <c r="BD65" s="2849">
        <v>1</v>
      </c>
      <c r="BE65" s="2849"/>
      <c r="BF65" s="2849">
        <f>3/6</f>
        <v>0.5</v>
      </c>
      <c r="BG65" s="2848"/>
      <c r="BH65" s="2849"/>
      <c r="BI65" s="3057" t="s">
        <v>1885</v>
      </c>
      <c r="BJ65" s="3176"/>
      <c r="BK65" s="2819"/>
      <c r="BL65" s="556"/>
      <c r="BM65" s="555"/>
      <c r="BN65" s="556"/>
      <c r="BO65" s="556"/>
      <c r="BP65" s="556"/>
      <c r="BQ65" s="557"/>
      <c r="BR65" s="559"/>
      <c r="BS65" s="558"/>
      <c r="BT65" s="558"/>
      <c r="BU65" s="560"/>
      <c r="BV65" s="561"/>
      <c r="BW65" s="560"/>
      <c r="BX65" s="561"/>
      <c r="BY65" s="561"/>
      <c r="BZ65" s="561"/>
      <c r="CA65" s="562"/>
      <c r="CB65" s="564"/>
      <c r="CC65" s="563"/>
      <c r="CD65" s="563"/>
      <c r="CE65" s="565"/>
      <c r="CF65" s="566"/>
      <c r="CG65" s="565"/>
      <c r="CH65" s="566"/>
      <c r="CI65" s="566"/>
      <c r="CJ65" s="566"/>
      <c r="CK65" s="567"/>
      <c r="CL65" s="569"/>
      <c r="CM65" s="568"/>
      <c r="CN65" s="568"/>
      <c r="CO65" s="570"/>
      <c r="CP65" s="571"/>
      <c r="CQ65" s="570"/>
      <c r="CR65" s="571"/>
      <c r="CS65" s="571"/>
      <c r="CT65" s="571"/>
      <c r="CU65" s="572"/>
      <c r="CV65" s="574"/>
      <c r="CW65" s="573"/>
      <c r="CX65" s="573"/>
    </row>
    <row r="66" spans="1:102" s="62" customFormat="1" ht="24" customHeight="1" thickBot="1">
      <c r="A66" s="3480" t="s">
        <v>38</v>
      </c>
      <c r="B66" s="3481"/>
      <c r="C66" s="3481"/>
      <c r="D66" s="3482"/>
      <c r="E66" s="587"/>
      <c r="F66" s="587"/>
      <c r="G66" s="587"/>
      <c r="H66" s="587"/>
      <c r="I66" s="587"/>
      <c r="J66" s="587"/>
      <c r="K66" s="587"/>
      <c r="L66" s="588">
        <f>SUM(L65)</f>
        <v>1</v>
      </c>
      <c r="M66" s="587"/>
      <c r="N66" s="587"/>
      <c r="O66" s="587"/>
      <c r="P66" s="2429"/>
      <c r="Q66" s="2429"/>
      <c r="R66" s="2429"/>
      <c r="S66" s="2429"/>
      <c r="T66" s="2429"/>
      <c r="U66" s="2429"/>
      <c r="V66" s="2429"/>
      <c r="W66" s="2429"/>
      <c r="X66" s="2429"/>
      <c r="Y66" s="2429"/>
      <c r="Z66" s="2429"/>
      <c r="AA66" s="2429"/>
      <c r="AB66" s="587"/>
      <c r="AC66" s="717">
        <f>SUM(AC65)</f>
        <v>0</v>
      </c>
      <c r="AD66" s="587"/>
      <c r="AE66" s="587"/>
      <c r="AF66" s="587"/>
      <c r="AG66" s="587"/>
      <c r="AH66" s="845"/>
      <c r="AI66" s="592"/>
      <c r="AJ66" s="592"/>
      <c r="AK66" s="592"/>
      <c r="AL66" s="592"/>
      <c r="AM66" s="592"/>
      <c r="AN66" s="592"/>
      <c r="AO66" s="592"/>
      <c r="AP66" s="592"/>
      <c r="AQ66" s="593"/>
      <c r="AR66" s="594"/>
      <c r="AS66" s="594"/>
      <c r="AT66" s="594"/>
      <c r="AU66" s="594"/>
      <c r="AV66" s="594"/>
      <c r="AW66" s="594"/>
      <c r="AX66" s="594"/>
      <c r="AY66" s="721"/>
      <c r="AZ66" s="722"/>
      <c r="BA66" s="2838"/>
      <c r="BB66" s="2835">
        <v>1</v>
      </c>
      <c r="BC66" s="2838"/>
      <c r="BD66" s="2836">
        <f>AVERAGE(BD65)</f>
        <v>1</v>
      </c>
      <c r="BE66" s="2838"/>
      <c r="BF66" s="2836">
        <f>AVERAGE(BF65)</f>
        <v>0.5</v>
      </c>
      <c r="BG66" s="2838"/>
      <c r="BH66" s="2838"/>
      <c r="BI66" s="3056"/>
      <c r="BJ66" s="2840"/>
      <c r="BK66" s="723"/>
      <c r="BL66" s="723"/>
      <c r="BM66" s="723"/>
      <c r="BN66" s="723"/>
      <c r="BO66" s="723"/>
      <c r="BP66" s="723"/>
      <c r="BQ66" s="723"/>
      <c r="BR66" s="723"/>
      <c r="BS66" s="723"/>
      <c r="BT66" s="723"/>
      <c r="BU66" s="723"/>
      <c r="BV66" s="723"/>
      <c r="BW66" s="723"/>
      <c r="BX66" s="723"/>
      <c r="BY66" s="723"/>
      <c r="BZ66" s="723"/>
      <c r="CA66" s="723"/>
      <c r="CB66" s="723"/>
      <c r="CC66" s="723"/>
      <c r="CD66" s="723"/>
      <c r="CE66" s="723"/>
      <c r="CF66" s="723"/>
      <c r="CG66" s="723"/>
      <c r="CH66" s="723"/>
      <c r="CI66" s="723"/>
      <c r="CJ66" s="723"/>
      <c r="CK66" s="723"/>
      <c r="CL66" s="723"/>
      <c r="CM66" s="723"/>
      <c r="CN66" s="723"/>
      <c r="CO66" s="723"/>
      <c r="CP66" s="723"/>
      <c r="CQ66" s="723"/>
      <c r="CR66" s="723"/>
      <c r="CS66" s="723"/>
      <c r="CT66" s="723"/>
      <c r="CU66" s="723"/>
      <c r="CV66" s="723"/>
      <c r="CW66" s="723"/>
      <c r="CX66" s="723"/>
    </row>
    <row r="67" spans="1:102" s="62" customFormat="1" ht="51.75" thickBot="1">
      <c r="A67" s="3496">
        <v>2</v>
      </c>
      <c r="B67" s="3496" t="s">
        <v>305</v>
      </c>
      <c r="C67" s="3497" t="s">
        <v>306</v>
      </c>
      <c r="D67" s="846" t="s">
        <v>627</v>
      </c>
      <c r="E67" s="656" t="s">
        <v>1541</v>
      </c>
      <c r="F67" s="777" t="s">
        <v>1541</v>
      </c>
      <c r="G67" s="777" t="s">
        <v>1541</v>
      </c>
      <c r="H67" s="847" t="s">
        <v>795</v>
      </c>
      <c r="I67" s="848">
        <v>1</v>
      </c>
      <c r="J67" s="849" t="s">
        <v>792</v>
      </c>
      <c r="K67" s="839" t="s">
        <v>793</v>
      </c>
      <c r="L67" s="850">
        <v>0.16666666666666666</v>
      </c>
      <c r="M67" s="851" t="s">
        <v>57</v>
      </c>
      <c r="N67" s="852">
        <v>42370</v>
      </c>
      <c r="O67" s="2427">
        <v>42735</v>
      </c>
      <c r="P67" s="3470">
        <v>1</v>
      </c>
      <c r="Q67" s="3470"/>
      <c r="R67" s="3470">
        <v>1</v>
      </c>
      <c r="S67" s="3470"/>
      <c r="T67" s="3470">
        <v>1</v>
      </c>
      <c r="U67" s="3470"/>
      <c r="V67" s="3470">
        <v>1</v>
      </c>
      <c r="W67" s="3470"/>
      <c r="X67" s="3470">
        <v>1</v>
      </c>
      <c r="Y67" s="3470"/>
      <c r="Z67" s="3470">
        <v>1</v>
      </c>
      <c r="AA67" s="3470"/>
      <c r="AB67" s="2428">
        <v>1</v>
      </c>
      <c r="AC67" s="853">
        <v>0</v>
      </c>
      <c r="AD67" s="844"/>
      <c r="AE67" s="3498">
        <v>1</v>
      </c>
      <c r="AF67" s="3499"/>
      <c r="AG67" s="3499"/>
      <c r="AH67" s="3500"/>
      <c r="AI67" s="3485"/>
      <c r="AJ67" s="3486"/>
      <c r="AK67" s="3487"/>
      <c r="AL67" s="3488"/>
      <c r="AM67" s="3489"/>
      <c r="AN67" s="3490"/>
      <c r="AO67" s="3491"/>
      <c r="AP67" s="3492"/>
      <c r="AQ67" s="552">
        <f aca="true" t="shared" si="15" ref="AQ67:AQ72">SUM(P67:Q67)</f>
        <v>1</v>
      </c>
      <c r="AR67" s="552">
        <f t="shared" si="13"/>
        <v>1</v>
      </c>
      <c r="AS67" s="552">
        <f aca="true" t="shared" si="16" ref="AS67:AS72">SUM(AE67:AF67)</f>
        <v>1</v>
      </c>
      <c r="AT67" s="552">
        <f aca="true" t="shared" si="17" ref="AT67:AT72">+AS67/AB67</f>
        <v>1</v>
      </c>
      <c r="AU67" s="552">
        <f aca="true" t="shared" si="18" ref="AU67:AU72">+AS67/AB67</f>
        <v>1</v>
      </c>
      <c r="AV67" s="552">
        <f aca="true" t="shared" si="19" ref="AV67:AV72">+AS67/AB67</f>
        <v>1</v>
      </c>
      <c r="AW67" s="553"/>
      <c r="AX67" s="553"/>
      <c r="AY67" s="554" t="s">
        <v>796</v>
      </c>
      <c r="AZ67" s="2832" t="s">
        <v>643</v>
      </c>
      <c r="BA67" s="2849">
        <v>1</v>
      </c>
      <c r="BB67" s="2849">
        <f t="shared" si="14"/>
        <v>1</v>
      </c>
      <c r="BC67" s="2849">
        <v>1</v>
      </c>
      <c r="BD67" s="2849">
        <v>1</v>
      </c>
      <c r="BE67" s="2849"/>
      <c r="BF67" s="2849">
        <f>3/6</f>
        <v>0.5</v>
      </c>
      <c r="BG67" s="2848"/>
      <c r="BH67" s="2849"/>
      <c r="BI67" s="3057" t="s">
        <v>1886</v>
      </c>
      <c r="BJ67" s="3176"/>
      <c r="BK67" s="2819"/>
      <c r="BL67" s="556"/>
      <c r="BM67" s="555"/>
      <c r="BN67" s="556"/>
      <c r="BO67" s="556"/>
      <c r="BP67" s="556"/>
      <c r="BQ67" s="557"/>
      <c r="BR67" s="559"/>
      <c r="BS67" s="558"/>
      <c r="BT67" s="558"/>
      <c r="BU67" s="560"/>
      <c r="BV67" s="561"/>
      <c r="BW67" s="560"/>
      <c r="BX67" s="561"/>
      <c r="BY67" s="561"/>
      <c r="BZ67" s="561"/>
      <c r="CA67" s="562"/>
      <c r="CB67" s="564"/>
      <c r="CC67" s="563"/>
      <c r="CD67" s="563"/>
      <c r="CE67" s="565"/>
      <c r="CF67" s="566"/>
      <c r="CG67" s="565"/>
      <c r="CH67" s="566"/>
      <c r="CI67" s="566"/>
      <c r="CJ67" s="566"/>
      <c r="CK67" s="567"/>
      <c r="CL67" s="569"/>
      <c r="CM67" s="568"/>
      <c r="CN67" s="568"/>
      <c r="CO67" s="570"/>
      <c r="CP67" s="571"/>
      <c r="CQ67" s="570"/>
      <c r="CR67" s="571"/>
      <c r="CS67" s="571"/>
      <c r="CT67" s="571"/>
      <c r="CU67" s="572"/>
      <c r="CV67" s="574"/>
      <c r="CW67" s="573"/>
      <c r="CX67" s="573"/>
    </row>
    <row r="68" spans="1:102" s="3" customFormat="1" ht="111.75" customHeight="1" thickBot="1">
      <c r="A68" s="3496"/>
      <c r="B68" s="3496"/>
      <c r="C68" s="3497"/>
      <c r="D68" s="854" t="s">
        <v>307</v>
      </c>
      <c r="E68" s="656" t="s">
        <v>1541</v>
      </c>
      <c r="F68" s="777" t="s">
        <v>1541</v>
      </c>
      <c r="G68" s="777" t="s">
        <v>1541</v>
      </c>
      <c r="H68" s="855" t="s">
        <v>58</v>
      </c>
      <c r="I68" s="848">
        <v>1</v>
      </c>
      <c r="J68" s="849" t="s">
        <v>797</v>
      </c>
      <c r="K68" s="839" t="s">
        <v>793</v>
      </c>
      <c r="L68" s="850">
        <v>0.16666666666666666</v>
      </c>
      <c r="M68" s="856" t="s">
        <v>60</v>
      </c>
      <c r="N68" s="852">
        <v>42370</v>
      </c>
      <c r="O68" s="2427">
        <v>42735</v>
      </c>
      <c r="P68" s="3470">
        <v>1</v>
      </c>
      <c r="Q68" s="3470"/>
      <c r="R68" s="3470">
        <v>1</v>
      </c>
      <c r="S68" s="3470"/>
      <c r="T68" s="3470">
        <v>1</v>
      </c>
      <c r="U68" s="3470"/>
      <c r="V68" s="3470">
        <v>1</v>
      </c>
      <c r="W68" s="3470"/>
      <c r="X68" s="3470">
        <v>1</v>
      </c>
      <c r="Y68" s="3470"/>
      <c r="Z68" s="3470">
        <v>1</v>
      </c>
      <c r="AA68" s="3470"/>
      <c r="AB68" s="2430">
        <v>1</v>
      </c>
      <c r="AC68" s="853">
        <v>0</v>
      </c>
      <c r="AD68" s="844"/>
      <c r="AE68" s="3493">
        <v>1</v>
      </c>
      <c r="AF68" s="3494"/>
      <c r="AG68" s="3494"/>
      <c r="AH68" s="3495"/>
      <c r="AI68" s="3485"/>
      <c r="AJ68" s="3486"/>
      <c r="AK68" s="3487"/>
      <c r="AL68" s="3488"/>
      <c r="AM68" s="3489"/>
      <c r="AN68" s="3490"/>
      <c r="AO68" s="3491"/>
      <c r="AP68" s="3492"/>
      <c r="AQ68" s="552">
        <f t="shared" si="15"/>
        <v>1</v>
      </c>
      <c r="AR68" s="552">
        <f t="shared" si="13"/>
        <v>1</v>
      </c>
      <c r="AS68" s="552">
        <f t="shared" si="16"/>
        <v>1</v>
      </c>
      <c r="AT68" s="552">
        <f t="shared" si="17"/>
        <v>1</v>
      </c>
      <c r="AU68" s="552">
        <f t="shared" si="18"/>
        <v>1</v>
      </c>
      <c r="AV68" s="552">
        <f t="shared" si="19"/>
        <v>1</v>
      </c>
      <c r="AW68" s="553"/>
      <c r="AX68" s="553"/>
      <c r="AY68" s="554" t="s">
        <v>796</v>
      </c>
      <c r="AZ68" s="2832" t="s">
        <v>643</v>
      </c>
      <c r="BA68" s="2849">
        <v>1</v>
      </c>
      <c r="BB68" s="2849">
        <f t="shared" si="14"/>
        <v>1</v>
      </c>
      <c r="BC68" s="2849">
        <v>1</v>
      </c>
      <c r="BD68" s="2849">
        <v>1</v>
      </c>
      <c r="BE68" s="2849"/>
      <c r="BF68" s="2849">
        <f>3/6</f>
        <v>0.5</v>
      </c>
      <c r="BG68" s="2848"/>
      <c r="BH68" s="2849"/>
      <c r="BI68" s="3057" t="s">
        <v>1887</v>
      </c>
      <c r="BJ68" s="3176"/>
      <c r="BK68" s="2819"/>
      <c r="BL68" s="556"/>
      <c r="BM68" s="555"/>
      <c r="BN68" s="556"/>
      <c r="BO68" s="556"/>
      <c r="BP68" s="556"/>
      <c r="BQ68" s="557"/>
      <c r="BR68" s="559"/>
      <c r="BS68" s="558"/>
      <c r="BT68" s="558"/>
      <c r="BU68" s="560"/>
      <c r="BV68" s="561"/>
      <c r="BW68" s="560"/>
      <c r="BX68" s="561"/>
      <c r="BY68" s="561"/>
      <c r="BZ68" s="561"/>
      <c r="CA68" s="562"/>
      <c r="CB68" s="564"/>
      <c r="CC68" s="563"/>
      <c r="CD68" s="563"/>
      <c r="CE68" s="565"/>
      <c r="CF68" s="566"/>
      <c r="CG68" s="565"/>
      <c r="CH68" s="566"/>
      <c r="CI68" s="566"/>
      <c r="CJ68" s="566"/>
      <c r="CK68" s="567"/>
      <c r="CL68" s="569"/>
      <c r="CM68" s="568"/>
      <c r="CN68" s="568"/>
      <c r="CO68" s="570"/>
      <c r="CP68" s="571"/>
      <c r="CQ68" s="570"/>
      <c r="CR68" s="571"/>
      <c r="CS68" s="571"/>
      <c r="CT68" s="571"/>
      <c r="CU68" s="572"/>
      <c r="CV68" s="574"/>
      <c r="CW68" s="573"/>
      <c r="CX68" s="573"/>
    </row>
    <row r="69" spans="1:102" ht="77.25" thickBot="1">
      <c r="A69" s="3496"/>
      <c r="B69" s="3496"/>
      <c r="C69" s="3501" t="s">
        <v>308</v>
      </c>
      <c r="D69" s="857" t="s">
        <v>309</v>
      </c>
      <c r="E69" s="656" t="s">
        <v>1541</v>
      </c>
      <c r="F69" s="777" t="s">
        <v>1541</v>
      </c>
      <c r="G69" s="777" t="s">
        <v>1541</v>
      </c>
      <c r="H69" s="858" t="s">
        <v>361</v>
      </c>
      <c r="I69" s="859">
        <v>12</v>
      </c>
      <c r="J69" s="858" t="s">
        <v>310</v>
      </c>
      <c r="K69" s="839" t="s">
        <v>793</v>
      </c>
      <c r="L69" s="850">
        <v>0.16666666666666666</v>
      </c>
      <c r="M69" s="851" t="s">
        <v>311</v>
      </c>
      <c r="N69" s="852">
        <v>42370</v>
      </c>
      <c r="O69" s="852">
        <v>42735</v>
      </c>
      <c r="P69" s="2431"/>
      <c r="Q69" s="2431">
        <v>1</v>
      </c>
      <c r="R69" s="2431"/>
      <c r="S69" s="2431">
        <v>1</v>
      </c>
      <c r="T69" s="2431">
        <v>1</v>
      </c>
      <c r="U69" s="2431">
        <v>1</v>
      </c>
      <c r="V69" s="2431">
        <v>1</v>
      </c>
      <c r="W69" s="2431">
        <v>1</v>
      </c>
      <c r="X69" s="2431">
        <v>1</v>
      </c>
      <c r="Y69" s="2431">
        <v>1</v>
      </c>
      <c r="Z69" s="2431">
        <v>1</v>
      </c>
      <c r="AA69" s="2431">
        <v>1</v>
      </c>
      <c r="AB69" s="861">
        <f>SUM(P69:AA69)</f>
        <v>10</v>
      </c>
      <c r="AC69" s="853">
        <v>0</v>
      </c>
      <c r="AD69" s="844"/>
      <c r="AE69" s="862">
        <v>0</v>
      </c>
      <c r="AF69" s="862">
        <v>2</v>
      </c>
      <c r="AG69" s="2194">
        <v>0</v>
      </c>
      <c r="AH69" s="2194">
        <v>2</v>
      </c>
      <c r="AI69" s="546"/>
      <c r="AJ69" s="547"/>
      <c r="AK69" s="548"/>
      <c r="AL69" s="548"/>
      <c r="AM69" s="549"/>
      <c r="AN69" s="549"/>
      <c r="AO69" s="550"/>
      <c r="AP69" s="551"/>
      <c r="AQ69" s="863">
        <f t="shared" si="15"/>
        <v>1</v>
      </c>
      <c r="AR69" s="552">
        <f t="shared" si="13"/>
        <v>1</v>
      </c>
      <c r="AS69" s="553">
        <f t="shared" si="16"/>
        <v>2</v>
      </c>
      <c r="AT69" s="552">
        <f t="shared" si="17"/>
        <v>0.2</v>
      </c>
      <c r="AU69" s="552">
        <f t="shared" si="18"/>
        <v>0.2</v>
      </c>
      <c r="AV69" s="552">
        <f t="shared" si="19"/>
        <v>0.2</v>
      </c>
      <c r="AW69" s="553"/>
      <c r="AX69" s="553"/>
      <c r="AY69" s="554" t="s">
        <v>798</v>
      </c>
      <c r="AZ69" s="2832" t="s">
        <v>643</v>
      </c>
      <c r="BA69" s="2850">
        <f>SUM(P69:U69)</f>
        <v>4</v>
      </c>
      <c r="BB69" s="2849">
        <f t="shared" si="14"/>
        <v>1</v>
      </c>
      <c r="BC69" s="2851">
        <v>6</v>
      </c>
      <c r="BD69" s="2849">
        <v>1</v>
      </c>
      <c r="BE69" s="2849"/>
      <c r="BF69" s="2849">
        <f>BC69/AB69</f>
        <v>0.6</v>
      </c>
      <c r="BG69" s="2848"/>
      <c r="BH69" s="2849"/>
      <c r="BI69" s="3057" t="s">
        <v>1888</v>
      </c>
      <c r="BJ69" s="3176"/>
      <c r="BK69" s="2819"/>
      <c r="BL69" s="556"/>
      <c r="BM69" s="555"/>
      <c r="BN69" s="556"/>
      <c r="BO69" s="556"/>
      <c r="BP69" s="556"/>
      <c r="BQ69" s="557"/>
      <c r="BR69" s="559"/>
      <c r="BS69" s="558"/>
      <c r="BT69" s="558"/>
      <c r="BU69" s="560"/>
      <c r="BV69" s="561"/>
      <c r="BW69" s="560"/>
      <c r="BX69" s="561"/>
      <c r="BY69" s="561"/>
      <c r="BZ69" s="561"/>
      <c r="CA69" s="562"/>
      <c r="CB69" s="564"/>
      <c r="CC69" s="563"/>
      <c r="CD69" s="563"/>
      <c r="CE69" s="565"/>
      <c r="CF69" s="566"/>
      <c r="CG69" s="565"/>
      <c r="CH69" s="566"/>
      <c r="CI69" s="566"/>
      <c r="CJ69" s="566"/>
      <c r="CK69" s="567"/>
      <c r="CL69" s="569"/>
      <c r="CM69" s="568"/>
      <c r="CN69" s="568"/>
      <c r="CO69" s="570"/>
      <c r="CP69" s="571"/>
      <c r="CQ69" s="570"/>
      <c r="CR69" s="571"/>
      <c r="CS69" s="571"/>
      <c r="CT69" s="571"/>
      <c r="CU69" s="572"/>
      <c r="CV69" s="574"/>
      <c r="CW69" s="573"/>
      <c r="CX69" s="573"/>
    </row>
    <row r="70" spans="1:102" ht="207" customHeight="1" thickBot="1">
      <c r="A70" s="3496"/>
      <c r="B70" s="3496"/>
      <c r="C70" s="3501"/>
      <c r="D70" s="864" t="s">
        <v>630</v>
      </c>
      <c r="E70" s="656" t="s">
        <v>1541</v>
      </c>
      <c r="F70" s="777" t="s">
        <v>1541</v>
      </c>
      <c r="G70" s="793" t="s">
        <v>1541</v>
      </c>
      <c r="H70" s="865" t="s">
        <v>361</v>
      </c>
      <c r="I70" s="866">
        <v>12</v>
      </c>
      <c r="J70" s="867" t="s">
        <v>310</v>
      </c>
      <c r="K70" s="839" t="s">
        <v>793</v>
      </c>
      <c r="L70" s="850">
        <v>0.16666666666666666</v>
      </c>
      <c r="M70" s="856" t="s">
        <v>311</v>
      </c>
      <c r="N70" s="852">
        <v>42370</v>
      </c>
      <c r="O70" s="852">
        <v>42735</v>
      </c>
      <c r="P70" s="860"/>
      <c r="Q70" s="860">
        <v>1</v>
      </c>
      <c r="R70" s="860"/>
      <c r="S70" s="860">
        <v>1</v>
      </c>
      <c r="T70" s="860">
        <v>1</v>
      </c>
      <c r="U70" s="860">
        <v>1</v>
      </c>
      <c r="V70" s="860">
        <v>1</v>
      </c>
      <c r="W70" s="860">
        <v>1</v>
      </c>
      <c r="X70" s="860">
        <v>1</v>
      </c>
      <c r="Y70" s="860">
        <v>1</v>
      </c>
      <c r="Z70" s="860">
        <v>1</v>
      </c>
      <c r="AA70" s="860">
        <v>1</v>
      </c>
      <c r="AB70" s="861">
        <f>SUM(P70:AA70)</f>
        <v>10</v>
      </c>
      <c r="AC70" s="853">
        <v>0</v>
      </c>
      <c r="AD70" s="844"/>
      <c r="AE70" s="862">
        <v>1</v>
      </c>
      <c r="AF70" s="862">
        <v>0</v>
      </c>
      <c r="AG70" s="2194">
        <v>2</v>
      </c>
      <c r="AH70" s="2194">
        <v>2</v>
      </c>
      <c r="AI70" s="546"/>
      <c r="AJ70" s="547"/>
      <c r="AK70" s="548"/>
      <c r="AL70" s="548"/>
      <c r="AM70" s="549"/>
      <c r="AN70" s="549"/>
      <c r="AO70" s="550"/>
      <c r="AP70" s="551"/>
      <c r="AQ70" s="863">
        <f t="shared" si="15"/>
        <v>1</v>
      </c>
      <c r="AR70" s="552">
        <f t="shared" si="13"/>
        <v>1</v>
      </c>
      <c r="AS70" s="553">
        <f t="shared" si="16"/>
        <v>1</v>
      </c>
      <c r="AT70" s="552">
        <f t="shared" si="17"/>
        <v>0.1</v>
      </c>
      <c r="AU70" s="552">
        <f t="shared" si="18"/>
        <v>0.1</v>
      </c>
      <c r="AV70" s="552">
        <f t="shared" si="19"/>
        <v>0.1</v>
      </c>
      <c r="AW70" s="553"/>
      <c r="AX70" s="553"/>
      <c r="AY70" s="554" t="s">
        <v>799</v>
      </c>
      <c r="AZ70" s="2832" t="s">
        <v>643</v>
      </c>
      <c r="BA70" s="2850">
        <f>SUM(P70:U70)</f>
        <v>4</v>
      </c>
      <c r="BB70" s="2849">
        <f t="shared" si="14"/>
        <v>1</v>
      </c>
      <c r="BC70" s="2851">
        <v>6</v>
      </c>
      <c r="BD70" s="2849">
        <v>1</v>
      </c>
      <c r="BE70" s="2849"/>
      <c r="BF70" s="2849">
        <f>BC70/AB70</f>
        <v>0.6</v>
      </c>
      <c r="BG70" s="2848"/>
      <c r="BH70" s="2849"/>
      <c r="BI70" s="3057" t="s">
        <v>2057</v>
      </c>
      <c r="BJ70" s="3176"/>
      <c r="BK70" s="2819"/>
      <c r="BL70" s="556"/>
      <c r="BM70" s="555"/>
      <c r="BN70" s="556"/>
      <c r="BO70" s="556"/>
      <c r="BP70" s="556"/>
      <c r="BQ70" s="557"/>
      <c r="BR70" s="559"/>
      <c r="BS70" s="558"/>
      <c r="BT70" s="558"/>
      <c r="BU70" s="560"/>
      <c r="BV70" s="561"/>
      <c r="BW70" s="560"/>
      <c r="BX70" s="561"/>
      <c r="BY70" s="561"/>
      <c r="BZ70" s="561"/>
      <c r="CA70" s="562"/>
      <c r="CB70" s="564"/>
      <c r="CC70" s="563"/>
      <c r="CD70" s="563"/>
      <c r="CE70" s="565"/>
      <c r="CF70" s="566"/>
      <c r="CG70" s="565"/>
      <c r="CH70" s="566"/>
      <c r="CI70" s="566"/>
      <c r="CJ70" s="566"/>
      <c r="CK70" s="567"/>
      <c r="CL70" s="569"/>
      <c r="CM70" s="568"/>
      <c r="CN70" s="568"/>
      <c r="CO70" s="570"/>
      <c r="CP70" s="571"/>
      <c r="CQ70" s="570"/>
      <c r="CR70" s="571"/>
      <c r="CS70" s="571"/>
      <c r="CT70" s="571"/>
      <c r="CU70" s="572"/>
      <c r="CV70" s="574"/>
      <c r="CW70" s="573"/>
      <c r="CX70" s="573"/>
    </row>
    <row r="71" spans="1:102" ht="70.5" customHeight="1" thickBot="1">
      <c r="A71" s="3496"/>
      <c r="B71" s="3496"/>
      <c r="C71" s="3501"/>
      <c r="D71" s="857" t="s">
        <v>631</v>
      </c>
      <c r="E71" s="656" t="s">
        <v>1541</v>
      </c>
      <c r="F71" s="777" t="s">
        <v>1541</v>
      </c>
      <c r="G71" s="777" t="s">
        <v>1541</v>
      </c>
      <c r="H71" s="869" t="s">
        <v>800</v>
      </c>
      <c r="I71" s="870">
        <v>12</v>
      </c>
      <c r="J71" s="871" t="s">
        <v>63</v>
      </c>
      <c r="K71" s="839" t="s">
        <v>793</v>
      </c>
      <c r="L71" s="850">
        <v>0.16666666666666666</v>
      </c>
      <c r="M71" s="872" t="s">
        <v>64</v>
      </c>
      <c r="N71" s="852">
        <v>42370</v>
      </c>
      <c r="O71" s="852">
        <v>42735</v>
      </c>
      <c r="P71" s="860">
        <v>1</v>
      </c>
      <c r="Q71" s="860">
        <v>1</v>
      </c>
      <c r="R71" s="860">
        <v>1</v>
      </c>
      <c r="S71" s="860">
        <v>1</v>
      </c>
      <c r="T71" s="860">
        <v>1</v>
      </c>
      <c r="U71" s="860">
        <v>1</v>
      </c>
      <c r="V71" s="860">
        <v>1</v>
      </c>
      <c r="W71" s="860">
        <v>1</v>
      </c>
      <c r="X71" s="860">
        <v>1</v>
      </c>
      <c r="Y71" s="860">
        <v>1</v>
      </c>
      <c r="Z71" s="860">
        <v>1</v>
      </c>
      <c r="AA71" s="860">
        <v>1</v>
      </c>
      <c r="AB71" s="868">
        <f>SUM(P71:AA71)</f>
        <v>12</v>
      </c>
      <c r="AC71" s="853">
        <v>0</v>
      </c>
      <c r="AD71" s="844"/>
      <c r="AE71" s="862">
        <v>1</v>
      </c>
      <c r="AF71" s="862">
        <v>1</v>
      </c>
      <c r="AG71" s="2194">
        <v>1</v>
      </c>
      <c r="AH71" s="2194">
        <v>1</v>
      </c>
      <c r="AI71" s="546"/>
      <c r="AJ71" s="547"/>
      <c r="AK71" s="548"/>
      <c r="AL71" s="548"/>
      <c r="AM71" s="549"/>
      <c r="AN71" s="549"/>
      <c r="AO71" s="550"/>
      <c r="AP71" s="551"/>
      <c r="AQ71" s="863">
        <f t="shared" si="15"/>
        <v>2</v>
      </c>
      <c r="AR71" s="552">
        <f t="shared" si="13"/>
        <v>1</v>
      </c>
      <c r="AS71" s="553">
        <f t="shared" si="16"/>
        <v>2</v>
      </c>
      <c r="AT71" s="552">
        <f t="shared" si="17"/>
        <v>0.16666666666666666</v>
      </c>
      <c r="AU71" s="552">
        <f t="shared" si="18"/>
        <v>0.16666666666666666</v>
      </c>
      <c r="AV71" s="552">
        <f t="shared" si="19"/>
        <v>0.16666666666666666</v>
      </c>
      <c r="AW71" s="553"/>
      <c r="AX71" s="553"/>
      <c r="AY71" s="554" t="s">
        <v>801</v>
      </c>
      <c r="AZ71" s="2832" t="s">
        <v>643</v>
      </c>
      <c r="BA71" s="2850">
        <f>SUM(P71:U71)</f>
        <v>6</v>
      </c>
      <c r="BB71" s="2849">
        <f t="shared" si="14"/>
        <v>1</v>
      </c>
      <c r="BC71" s="2851">
        <v>6</v>
      </c>
      <c r="BD71" s="2849">
        <f>BC71/BA71</f>
        <v>1</v>
      </c>
      <c r="BE71" s="2849"/>
      <c r="BF71" s="2849">
        <f>BC71/AB71</f>
        <v>0.5</v>
      </c>
      <c r="BG71" s="2848"/>
      <c r="BH71" s="2849"/>
      <c r="BI71" s="3057" t="s">
        <v>1889</v>
      </c>
      <c r="BJ71" s="3176"/>
      <c r="BK71" s="2819"/>
      <c r="BL71" s="556"/>
      <c r="BM71" s="555"/>
      <c r="BN71" s="556"/>
      <c r="BO71" s="556"/>
      <c r="BP71" s="556"/>
      <c r="BQ71" s="557"/>
      <c r="BR71" s="559"/>
      <c r="BS71" s="558"/>
      <c r="BT71" s="558"/>
      <c r="BU71" s="560"/>
      <c r="BV71" s="561"/>
      <c r="BW71" s="560"/>
      <c r="BX71" s="561"/>
      <c r="BY71" s="561"/>
      <c r="BZ71" s="561"/>
      <c r="CA71" s="562"/>
      <c r="CB71" s="564"/>
      <c r="CC71" s="563"/>
      <c r="CD71" s="563"/>
      <c r="CE71" s="565"/>
      <c r="CF71" s="566"/>
      <c r="CG71" s="565"/>
      <c r="CH71" s="566"/>
      <c r="CI71" s="566"/>
      <c r="CJ71" s="566"/>
      <c r="CK71" s="567"/>
      <c r="CL71" s="569"/>
      <c r="CM71" s="568"/>
      <c r="CN71" s="568"/>
      <c r="CO71" s="570"/>
      <c r="CP71" s="571"/>
      <c r="CQ71" s="570"/>
      <c r="CR71" s="571"/>
      <c r="CS71" s="571"/>
      <c r="CT71" s="571"/>
      <c r="CU71" s="572"/>
      <c r="CV71" s="574"/>
      <c r="CW71" s="573"/>
      <c r="CX71" s="573"/>
    </row>
    <row r="72" spans="1:102" ht="51.75" thickBot="1">
      <c r="A72" s="3496"/>
      <c r="B72" s="3496"/>
      <c r="C72" s="3501"/>
      <c r="D72" s="864" t="s">
        <v>366</v>
      </c>
      <c r="E72" s="656" t="s">
        <v>1541</v>
      </c>
      <c r="F72" s="777" t="s">
        <v>1541</v>
      </c>
      <c r="G72" s="777" t="s">
        <v>1541</v>
      </c>
      <c r="H72" s="873" t="s">
        <v>65</v>
      </c>
      <c r="I72" s="837">
        <v>1</v>
      </c>
      <c r="J72" s="849" t="s">
        <v>792</v>
      </c>
      <c r="K72" s="839" t="s">
        <v>793</v>
      </c>
      <c r="L72" s="850">
        <v>0.16666666666666666</v>
      </c>
      <c r="M72" s="856" t="s">
        <v>65</v>
      </c>
      <c r="N72" s="852">
        <v>42370</v>
      </c>
      <c r="O72" s="2427">
        <v>42735</v>
      </c>
      <c r="P72" s="3470">
        <v>1</v>
      </c>
      <c r="Q72" s="3470"/>
      <c r="R72" s="3470">
        <v>1</v>
      </c>
      <c r="S72" s="3470"/>
      <c r="T72" s="3470">
        <v>1</v>
      </c>
      <c r="U72" s="3470"/>
      <c r="V72" s="3470">
        <v>1</v>
      </c>
      <c r="W72" s="3470"/>
      <c r="X72" s="3470">
        <v>1</v>
      </c>
      <c r="Y72" s="3470"/>
      <c r="Z72" s="3470">
        <v>1</v>
      </c>
      <c r="AA72" s="3470"/>
      <c r="AB72" s="2430">
        <v>1</v>
      </c>
      <c r="AC72" s="853">
        <v>0</v>
      </c>
      <c r="AD72" s="844"/>
      <c r="AE72" s="3502">
        <v>1</v>
      </c>
      <c r="AF72" s="3503"/>
      <c r="AG72" s="3503"/>
      <c r="AH72" s="3504"/>
      <c r="AI72" s="3472"/>
      <c r="AJ72" s="3473"/>
      <c r="AK72" s="3474"/>
      <c r="AL72" s="3475"/>
      <c r="AM72" s="3476"/>
      <c r="AN72" s="3477"/>
      <c r="AO72" s="3478"/>
      <c r="AP72" s="3479"/>
      <c r="AQ72" s="552">
        <f t="shared" si="15"/>
        <v>1</v>
      </c>
      <c r="AR72" s="552">
        <f t="shared" si="13"/>
        <v>1</v>
      </c>
      <c r="AS72" s="552">
        <f t="shared" si="16"/>
        <v>1</v>
      </c>
      <c r="AT72" s="552">
        <f t="shared" si="17"/>
        <v>1</v>
      </c>
      <c r="AU72" s="552">
        <f t="shared" si="18"/>
        <v>1</v>
      </c>
      <c r="AV72" s="552">
        <f t="shared" si="19"/>
        <v>1</v>
      </c>
      <c r="AW72" s="585"/>
      <c r="AX72" s="585"/>
      <c r="AY72" s="586" t="s">
        <v>794</v>
      </c>
      <c r="AZ72" s="2833" t="s">
        <v>643</v>
      </c>
      <c r="BA72" s="2849">
        <v>1</v>
      </c>
      <c r="BB72" s="2849">
        <f t="shared" si="14"/>
        <v>1</v>
      </c>
      <c r="BC72" s="2849">
        <v>1</v>
      </c>
      <c r="BD72" s="2849">
        <v>1</v>
      </c>
      <c r="BE72" s="2849"/>
      <c r="BF72" s="2849">
        <f>3/6</f>
        <v>0.5</v>
      </c>
      <c r="BG72" s="2848"/>
      <c r="BH72" s="2849"/>
      <c r="BI72" s="3057" t="s">
        <v>1885</v>
      </c>
      <c r="BJ72" s="3176"/>
      <c r="BK72" s="2819"/>
      <c r="BL72" s="556"/>
      <c r="BM72" s="555"/>
      <c r="BN72" s="556"/>
      <c r="BO72" s="556"/>
      <c r="BP72" s="556"/>
      <c r="BQ72" s="557"/>
      <c r="BR72" s="559"/>
      <c r="BS72" s="558"/>
      <c r="BT72" s="558"/>
      <c r="BU72" s="560"/>
      <c r="BV72" s="561"/>
      <c r="BW72" s="560"/>
      <c r="BX72" s="561"/>
      <c r="BY72" s="561"/>
      <c r="BZ72" s="561"/>
      <c r="CA72" s="562"/>
      <c r="CB72" s="564"/>
      <c r="CC72" s="563"/>
      <c r="CD72" s="563"/>
      <c r="CE72" s="565"/>
      <c r="CF72" s="566"/>
      <c r="CG72" s="565"/>
      <c r="CH72" s="566"/>
      <c r="CI72" s="566"/>
      <c r="CJ72" s="566"/>
      <c r="CK72" s="567"/>
      <c r="CL72" s="569"/>
      <c r="CM72" s="568"/>
      <c r="CN72" s="568"/>
      <c r="CO72" s="570"/>
      <c r="CP72" s="571"/>
      <c r="CQ72" s="570"/>
      <c r="CR72" s="571"/>
      <c r="CS72" s="571"/>
      <c r="CT72" s="571"/>
      <c r="CU72" s="572"/>
      <c r="CV72" s="574"/>
      <c r="CW72" s="573"/>
      <c r="CX72" s="573"/>
    </row>
    <row r="73" spans="1:102" ht="18.75" thickBot="1">
      <c r="A73" s="3480" t="s">
        <v>38</v>
      </c>
      <c r="B73" s="3481"/>
      <c r="C73" s="3481"/>
      <c r="D73" s="3482"/>
      <c r="E73" s="587"/>
      <c r="F73" s="587"/>
      <c r="G73" s="587"/>
      <c r="H73" s="587"/>
      <c r="I73" s="587"/>
      <c r="J73" s="587"/>
      <c r="K73" s="587"/>
      <c r="L73" s="874">
        <f>SUM(L67:L72)</f>
        <v>0.9999999999999999</v>
      </c>
      <c r="M73" s="587"/>
      <c r="N73" s="587"/>
      <c r="O73" s="587"/>
      <c r="P73" s="2426"/>
      <c r="Q73" s="2426"/>
      <c r="R73" s="2426"/>
      <c r="S73" s="2426"/>
      <c r="T73" s="2426"/>
      <c r="U73" s="2426"/>
      <c r="V73" s="2426"/>
      <c r="W73" s="2426"/>
      <c r="X73" s="2426"/>
      <c r="Y73" s="2426"/>
      <c r="Z73" s="2426"/>
      <c r="AA73" s="2426"/>
      <c r="AB73" s="587"/>
      <c r="AC73" s="717">
        <f>SUM(AC67:AC72)</f>
        <v>0</v>
      </c>
      <c r="AD73" s="587"/>
      <c r="AE73" s="587"/>
      <c r="AF73" s="587"/>
      <c r="AG73" s="605"/>
      <c r="AH73" s="605"/>
      <c r="AI73" s="606"/>
      <c r="AJ73" s="606"/>
      <c r="AK73" s="606"/>
      <c r="AL73" s="606"/>
      <c r="AM73" s="606"/>
      <c r="AN73" s="606"/>
      <c r="AO73" s="606"/>
      <c r="AP73" s="606"/>
      <c r="AQ73" s="593"/>
      <c r="AR73" s="594"/>
      <c r="AS73" s="594"/>
      <c r="AT73" s="594"/>
      <c r="AU73" s="594"/>
      <c r="AV73" s="594"/>
      <c r="AW73" s="594"/>
      <c r="AX73" s="594"/>
      <c r="AY73" s="594"/>
      <c r="AZ73" s="2460"/>
      <c r="BA73" s="2466"/>
      <c r="BB73" s="2470">
        <v>1</v>
      </c>
      <c r="BC73" s="2466"/>
      <c r="BD73" s="2442">
        <f>AVERAGE(BD67:BD72)</f>
        <v>1</v>
      </c>
      <c r="BE73" s="2466"/>
      <c r="BF73" s="2442">
        <f>AVERAGE(BF67:BF72)</f>
        <v>0.5333333333333333</v>
      </c>
      <c r="BG73" s="2466"/>
      <c r="BH73" s="2466"/>
      <c r="BI73" s="2467"/>
      <c r="BJ73" s="2467"/>
      <c r="BK73" s="2463"/>
      <c r="BL73" s="818"/>
      <c r="BM73" s="818"/>
      <c r="BN73" s="818"/>
      <c r="BO73" s="818"/>
      <c r="BP73" s="818"/>
      <c r="BQ73" s="818"/>
      <c r="BR73" s="818"/>
      <c r="BS73" s="818"/>
      <c r="BT73" s="818"/>
      <c r="BU73" s="818"/>
      <c r="BV73" s="818"/>
      <c r="BW73" s="818"/>
      <c r="BX73" s="818"/>
      <c r="BY73" s="818"/>
      <c r="BZ73" s="818"/>
      <c r="CA73" s="818"/>
      <c r="CB73" s="818"/>
      <c r="CC73" s="818"/>
      <c r="CD73" s="818"/>
      <c r="CE73" s="818"/>
      <c r="CF73" s="818"/>
      <c r="CG73" s="818"/>
      <c r="CH73" s="818"/>
      <c r="CI73" s="818"/>
      <c r="CJ73" s="818"/>
      <c r="CK73" s="818"/>
      <c r="CL73" s="818"/>
      <c r="CM73" s="818"/>
      <c r="CN73" s="818"/>
      <c r="CO73" s="818"/>
      <c r="CP73" s="818"/>
      <c r="CQ73" s="818"/>
      <c r="CR73" s="818"/>
      <c r="CS73" s="818"/>
      <c r="CT73" s="818"/>
      <c r="CU73" s="818"/>
      <c r="CV73" s="818"/>
      <c r="CW73" s="818"/>
      <c r="CX73" s="818"/>
    </row>
    <row r="74" spans="1:102" ht="18.75" thickBot="1">
      <c r="A74" s="3483" t="s">
        <v>39</v>
      </c>
      <c r="B74" s="3484"/>
      <c r="C74" s="3484"/>
      <c r="D74" s="3484"/>
      <c r="E74" s="610"/>
      <c r="F74" s="610"/>
      <c r="G74" s="610"/>
      <c r="H74" s="611"/>
      <c r="I74" s="610"/>
      <c r="J74" s="610"/>
      <c r="K74" s="610"/>
      <c r="L74" s="610"/>
      <c r="M74" s="610"/>
      <c r="N74" s="610"/>
      <c r="O74" s="610"/>
      <c r="P74" s="610"/>
      <c r="Q74" s="610"/>
      <c r="R74" s="610"/>
      <c r="S74" s="610"/>
      <c r="T74" s="610"/>
      <c r="U74" s="610"/>
      <c r="V74" s="610"/>
      <c r="W74" s="610"/>
      <c r="X74" s="610"/>
      <c r="Y74" s="610"/>
      <c r="Z74" s="610"/>
      <c r="AA74" s="610"/>
      <c r="AB74" s="610"/>
      <c r="AC74" s="612"/>
      <c r="AD74" s="613"/>
      <c r="AE74" s="610"/>
      <c r="AF74" s="610"/>
      <c r="AG74" s="875"/>
      <c r="AH74" s="875"/>
      <c r="AI74" s="614"/>
      <c r="AJ74" s="614"/>
      <c r="AK74" s="614"/>
      <c r="AL74" s="614"/>
      <c r="AM74" s="614"/>
      <c r="AN74" s="614"/>
      <c r="AO74" s="614"/>
      <c r="AP74" s="614"/>
      <c r="AQ74" s="876"/>
      <c r="AR74" s="877"/>
      <c r="AS74" s="877"/>
      <c r="AT74" s="877"/>
      <c r="AU74" s="877"/>
      <c r="AV74" s="877"/>
      <c r="AW74" s="877"/>
      <c r="AX74" s="877"/>
      <c r="AY74" s="877"/>
      <c r="AZ74" s="2461"/>
      <c r="BA74" s="2468"/>
      <c r="BB74" s="2471">
        <v>1</v>
      </c>
      <c r="BC74" s="2468"/>
      <c r="BD74" s="2472">
        <f>AVERAGE(BD73,BD66)</f>
        <v>1</v>
      </c>
      <c r="BE74" s="2468"/>
      <c r="BF74" s="2472">
        <f>AVERAGE(BF73,BF66)</f>
        <v>0.5166666666666666</v>
      </c>
      <c r="BG74" s="2468"/>
      <c r="BH74" s="2468"/>
      <c r="BI74" s="2469"/>
      <c r="BJ74" s="2469"/>
      <c r="BK74" s="2464"/>
      <c r="BL74" s="878"/>
      <c r="BM74" s="878"/>
      <c r="BN74" s="878"/>
      <c r="BO74" s="878"/>
      <c r="BP74" s="878"/>
      <c r="BQ74" s="878"/>
      <c r="BR74" s="878"/>
      <c r="BS74" s="878"/>
      <c r="BT74" s="878"/>
      <c r="BU74" s="878"/>
      <c r="BV74" s="878"/>
      <c r="BW74" s="878"/>
      <c r="BX74" s="878"/>
      <c r="BY74" s="878"/>
      <c r="BZ74" s="878"/>
      <c r="CA74" s="878"/>
      <c r="CB74" s="878"/>
      <c r="CC74" s="878"/>
      <c r="CD74" s="878"/>
      <c r="CE74" s="878"/>
      <c r="CF74" s="878"/>
      <c r="CG74" s="878"/>
      <c r="CH74" s="878"/>
      <c r="CI74" s="878"/>
      <c r="CJ74" s="878"/>
      <c r="CK74" s="878"/>
      <c r="CL74" s="878"/>
      <c r="CM74" s="878"/>
      <c r="CN74" s="878"/>
      <c r="CO74" s="878"/>
      <c r="CP74" s="878"/>
      <c r="CQ74" s="878"/>
      <c r="CR74" s="878"/>
      <c r="CS74" s="878"/>
      <c r="CT74" s="878"/>
      <c r="CU74" s="878"/>
      <c r="CV74" s="878"/>
      <c r="CW74" s="878"/>
      <c r="CX74" s="878"/>
    </row>
    <row r="75" spans="1:102" ht="24" thickBot="1">
      <c r="A75" s="879"/>
      <c r="B75" s="880"/>
      <c r="C75" s="881"/>
      <c r="D75" s="881"/>
      <c r="E75" s="881"/>
      <c r="F75" s="881"/>
      <c r="G75" s="881"/>
      <c r="H75" s="881"/>
      <c r="I75" s="882"/>
      <c r="J75" s="881"/>
      <c r="K75" s="881"/>
      <c r="L75" s="883"/>
      <c r="M75" s="881"/>
      <c r="N75" s="884"/>
      <c r="O75" s="884"/>
      <c r="P75" s="881"/>
      <c r="Q75" s="881"/>
      <c r="R75" s="881"/>
      <c r="S75" s="881"/>
      <c r="T75" s="881"/>
      <c r="U75" s="881"/>
      <c r="V75" s="881"/>
      <c r="W75" s="881"/>
      <c r="X75" s="881"/>
      <c r="Y75" s="881"/>
      <c r="Z75" s="881"/>
      <c r="AA75" s="881"/>
      <c r="AB75" s="881"/>
      <c r="AC75" s="198">
        <f>+AC19+AC21+AC42+AC56+AC59+AC66+AC73</f>
        <v>1041145440</v>
      </c>
      <c r="AD75" s="881"/>
      <c r="AE75" s="885"/>
      <c r="AF75" s="885"/>
      <c r="AG75" s="886"/>
      <c r="AH75" s="886"/>
      <c r="AI75" s="887"/>
      <c r="AJ75" s="887"/>
      <c r="AK75" s="887"/>
      <c r="AL75" s="887"/>
      <c r="AM75" s="887"/>
      <c r="AN75" s="887"/>
      <c r="AO75" s="887"/>
      <c r="AP75" s="887"/>
      <c r="AQ75" s="888"/>
      <c r="AR75" s="889"/>
      <c r="AS75" s="889"/>
      <c r="AT75" s="889"/>
      <c r="AU75" s="889"/>
      <c r="AV75" s="889"/>
      <c r="AW75" s="889"/>
      <c r="AX75" s="889"/>
      <c r="AY75" s="889"/>
      <c r="AZ75" s="2462"/>
      <c r="BA75" s="3189"/>
      <c r="BB75" s="3190">
        <v>1</v>
      </c>
      <c r="BC75" s="3189"/>
      <c r="BD75" s="3191">
        <f>AVERAGE(BD74,BD60,BD22)</f>
        <v>1</v>
      </c>
      <c r="BE75" s="3189"/>
      <c r="BF75" s="3191">
        <f>AVERAGE(BF74,BF60,BF22)</f>
        <v>0.445219853951738</v>
      </c>
      <c r="BG75" s="3189"/>
      <c r="BH75" s="3189"/>
      <c r="BI75" s="3192"/>
      <c r="BJ75" s="3192"/>
      <c r="BK75" s="2465"/>
      <c r="BL75" s="890"/>
      <c r="BM75" s="890"/>
      <c r="BN75" s="890"/>
      <c r="BO75" s="890"/>
      <c r="BP75" s="890"/>
      <c r="BQ75" s="890"/>
      <c r="BR75" s="890"/>
      <c r="BS75" s="890"/>
      <c r="BT75" s="890"/>
      <c r="BU75" s="890"/>
      <c r="BV75" s="890"/>
      <c r="BW75" s="890"/>
      <c r="BX75" s="890"/>
      <c r="BY75" s="890"/>
      <c r="BZ75" s="890"/>
      <c r="CA75" s="890"/>
      <c r="CB75" s="890"/>
      <c r="CC75" s="890"/>
      <c r="CD75" s="890"/>
      <c r="CE75" s="890"/>
      <c r="CF75" s="890"/>
      <c r="CG75" s="890"/>
      <c r="CH75" s="890"/>
      <c r="CI75" s="890"/>
      <c r="CJ75" s="890"/>
      <c r="CK75" s="890"/>
      <c r="CL75" s="890"/>
      <c r="CM75" s="890"/>
      <c r="CN75" s="890"/>
      <c r="CO75" s="890"/>
      <c r="CP75" s="890"/>
      <c r="CQ75" s="890"/>
      <c r="CR75" s="890"/>
      <c r="CS75" s="890"/>
      <c r="CT75" s="890"/>
      <c r="CU75" s="890"/>
      <c r="CV75" s="890"/>
      <c r="CW75" s="890"/>
      <c r="CX75" s="890"/>
    </row>
    <row r="76" spans="61:62" ht="15">
      <c r="BI76" s="893"/>
      <c r="BJ76" s="893"/>
    </row>
    <row r="81" spans="2:29" s="508" customFormat="1" ht="14.25">
      <c r="B81" s="507"/>
      <c r="C81" s="507"/>
      <c r="D81" s="507"/>
      <c r="E81" s="507"/>
      <c r="F81" s="507"/>
      <c r="G81" s="507"/>
      <c r="H81" s="507"/>
      <c r="I81" s="507"/>
      <c r="J81" s="507"/>
      <c r="K81" s="507"/>
      <c r="L81" s="507"/>
      <c r="M81" s="507"/>
      <c r="N81" s="507"/>
      <c r="O81" s="507"/>
      <c r="P81" s="507"/>
      <c r="Q81" s="507"/>
      <c r="R81" s="507"/>
      <c r="S81" s="507"/>
      <c r="T81" s="507"/>
      <c r="U81" s="507"/>
      <c r="V81" s="507"/>
      <c r="W81" s="507"/>
      <c r="X81" s="507"/>
      <c r="Y81" s="507"/>
      <c r="Z81" s="507"/>
      <c r="AA81" s="507"/>
      <c r="AB81" s="507"/>
      <c r="AC81" s="507"/>
    </row>
    <row r="82" spans="2:29" s="508" customFormat="1" ht="14.25">
      <c r="B82" s="507"/>
      <c r="C82" s="507"/>
      <c r="D82" s="507"/>
      <c r="E82" s="507"/>
      <c r="F82" s="507"/>
      <c r="G82" s="507"/>
      <c r="H82" s="507"/>
      <c r="I82" s="507"/>
      <c r="J82" s="507"/>
      <c r="K82" s="507"/>
      <c r="L82" s="507"/>
      <c r="M82" s="507"/>
      <c r="N82" s="507"/>
      <c r="O82" s="507"/>
      <c r="P82" s="507"/>
      <c r="Q82" s="507"/>
      <c r="R82" s="507"/>
      <c r="S82" s="507"/>
      <c r="T82" s="507"/>
      <c r="U82" s="507"/>
      <c r="V82" s="507"/>
      <c r="W82" s="507"/>
      <c r="X82" s="507"/>
      <c r="Y82" s="507"/>
      <c r="Z82" s="507"/>
      <c r="AA82" s="507"/>
      <c r="AB82" s="507"/>
      <c r="AC82" s="507"/>
    </row>
    <row r="83" spans="2:29" s="508" customFormat="1" ht="14.25">
      <c r="B83" s="507"/>
      <c r="C83" s="507"/>
      <c r="D83" s="507"/>
      <c r="E83" s="507"/>
      <c r="F83" s="507"/>
      <c r="G83" s="507"/>
      <c r="H83" s="507"/>
      <c r="I83" s="507"/>
      <c r="J83" s="507"/>
      <c r="K83" s="507"/>
      <c r="L83" s="507"/>
      <c r="M83" s="507"/>
      <c r="N83" s="507"/>
      <c r="O83" s="507"/>
      <c r="P83" s="507"/>
      <c r="Q83" s="507"/>
      <c r="R83" s="507"/>
      <c r="S83" s="507"/>
      <c r="T83" s="507"/>
      <c r="U83" s="507"/>
      <c r="V83" s="507"/>
      <c r="W83" s="507"/>
      <c r="X83" s="507"/>
      <c r="Y83" s="507"/>
      <c r="Z83" s="507"/>
      <c r="AA83" s="507"/>
      <c r="AB83" s="507"/>
      <c r="AC83" s="507"/>
    </row>
    <row r="84" spans="2:29" s="508" customFormat="1" ht="14.25">
      <c r="B84" s="507"/>
      <c r="C84" s="507"/>
      <c r="D84" s="507"/>
      <c r="E84" s="507"/>
      <c r="F84" s="507"/>
      <c r="G84" s="507"/>
      <c r="H84" s="507"/>
      <c r="I84" s="507"/>
      <c r="J84" s="507"/>
      <c r="K84" s="507"/>
      <c r="L84" s="507"/>
      <c r="M84" s="507"/>
      <c r="N84" s="507"/>
      <c r="O84" s="507"/>
      <c r="P84" s="507"/>
      <c r="Q84" s="507"/>
      <c r="R84" s="507"/>
      <c r="S84" s="507"/>
      <c r="T84" s="507"/>
      <c r="U84" s="507"/>
      <c r="V84" s="507"/>
      <c r="W84" s="507"/>
      <c r="X84" s="507"/>
      <c r="Y84" s="507"/>
      <c r="Z84" s="507"/>
      <c r="AA84" s="507"/>
      <c r="AB84" s="507"/>
      <c r="AC84" s="507"/>
    </row>
    <row r="85" spans="2:29" s="508" customFormat="1" ht="14.25">
      <c r="B85" s="507"/>
      <c r="C85" s="507"/>
      <c r="D85" s="507"/>
      <c r="E85" s="507"/>
      <c r="F85" s="507"/>
      <c r="G85" s="507"/>
      <c r="H85" s="507"/>
      <c r="I85" s="507"/>
      <c r="J85" s="507"/>
      <c r="K85" s="507"/>
      <c r="L85" s="507"/>
      <c r="M85" s="507"/>
      <c r="N85" s="507"/>
      <c r="O85" s="507"/>
      <c r="P85" s="507"/>
      <c r="Q85" s="507"/>
      <c r="R85" s="507"/>
      <c r="S85" s="507"/>
      <c r="T85" s="507"/>
      <c r="U85" s="507"/>
      <c r="V85" s="507"/>
      <c r="W85" s="507"/>
      <c r="X85" s="507"/>
      <c r="Y85" s="507"/>
      <c r="Z85" s="507"/>
      <c r="AA85" s="507"/>
      <c r="AB85" s="507"/>
      <c r="AC85" s="507"/>
    </row>
    <row r="86" spans="2:29" s="508" customFormat="1" ht="14.25">
      <c r="B86" s="507"/>
      <c r="C86" s="507"/>
      <c r="D86" s="507"/>
      <c r="E86" s="507"/>
      <c r="F86" s="507"/>
      <c r="G86" s="507"/>
      <c r="H86" s="507"/>
      <c r="I86" s="507"/>
      <c r="J86" s="507"/>
      <c r="K86" s="507"/>
      <c r="L86" s="507"/>
      <c r="M86" s="507"/>
      <c r="N86" s="507"/>
      <c r="O86" s="507"/>
      <c r="P86" s="507"/>
      <c r="Q86" s="507"/>
      <c r="R86" s="507"/>
      <c r="S86" s="507"/>
      <c r="T86" s="507"/>
      <c r="U86" s="507"/>
      <c r="V86" s="507"/>
      <c r="W86" s="507"/>
      <c r="X86" s="507"/>
      <c r="Y86" s="507"/>
      <c r="Z86" s="507"/>
      <c r="AA86" s="507"/>
      <c r="AB86" s="507"/>
      <c r="AC86" s="507"/>
    </row>
    <row r="87" spans="2:29" s="508" customFormat="1" ht="14.25">
      <c r="B87" s="507"/>
      <c r="C87" s="507"/>
      <c r="D87" s="507"/>
      <c r="E87" s="507"/>
      <c r="F87" s="507"/>
      <c r="G87" s="507"/>
      <c r="H87" s="507"/>
      <c r="I87" s="507"/>
      <c r="J87" s="507"/>
      <c r="K87" s="507"/>
      <c r="L87" s="507"/>
      <c r="M87" s="507"/>
      <c r="N87" s="507"/>
      <c r="O87" s="507"/>
      <c r="P87" s="507"/>
      <c r="Q87" s="507"/>
      <c r="R87" s="507"/>
      <c r="S87" s="507"/>
      <c r="T87" s="507"/>
      <c r="U87" s="507"/>
      <c r="V87" s="507"/>
      <c r="W87" s="507"/>
      <c r="X87" s="507"/>
      <c r="Y87" s="507"/>
      <c r="Z87" s="507"/>
      <c r="AA87" s="507"/>
      <c r="AB87" s="507"/>
      <c r="AC87" s="507"/>
    </row>
    <row r="88" spans="2:29" s="508" customFormat="1" ht="14.25">
      <c r="B88" s="507"/>
      <c r="C88" s="507"/>
      <c r="D88" s="507"/>
      <c r="E88" s="507"/>
      <c r="F88" s="507"/>
      <c r="G88" s="507"/>
      <c r="H88" s="507"/>
      <c r="I88" s="507"/>
      <c r="J88" s="507"/>
      <c r="K88" s="507"/>
      <c r="L88" s="507"/>
      <c r="M88" s="507"/>
      <c r="N88" s="507"/>
      <c r="O88" s="507"/>
      <c r="P88" s="507"/>
      <c r="Q88" s="507"/>
      <c r="R88" s="507"/>
      <c r="S88" s="507"/>
      <c r="T88" s="507"/>
      <c r="U88" s="507"/>
      <c r="V88" s="507"/>
      <c r="W88" s="507"/>
      <c r="X88" s="507"/>
      <c r="Y88" s="507"/>
      <c r="Z88" s="507"/>
      <c r="AA88" s="507"/>
      <c r="AB88" s="507"/>
      <c r="AC88" s="507"/>
    </row>
    <row r="89" spans="2:29" s="508" customFormat="1" ht="14.25">
      <c r="B89" s="507"/>
      <c r="C89" s="507"/>
      <c r="D89" s="507"/>
      <c r="E89" s="507"/>
      <c r="F89" s="507"/>
      <c r="G89" s="507"/>
      <c r="H89" s="507"/>
      <c r="I89" s="507"/>
      <c r="J89" s="507"/>
      <c r="K89" s="507"/>
      <c r="L89" s="507"/>
      <c r="M89" s="507"/>
      <c r="N89" s="507"/>
      <c r="O89" s="507"/>
      <c r="P89" s="507"/>
      <c r="Q89" s="507"/>
      <c r="R89" s="507"/>
      <c r="S89" s="507"/>
      <c r="T89" s="507"/>
      <c r="U89" s="507"/>
      <c r="V89" s="507"/>
      <c r="W89" s="507"/>
      <c r="X89" s="507"/>
      <c r="Y89" s="507"/>
      <c r="Z89" s="507"/>
      <c r="AA89" s="507"/>
      <c r="AB89" s="507"/>
      <c r="AC89" s="507"/>
    </row>
    <row r="90" spans="2:29" s="508" customFormat="1" ht="14.25">
      <c r="B90" s="507"/>
      <c r="C90" s="507"/>
      <c r="D90" s="507"/>
      <c r="E90" s="507"/>
      <c r="F90" s="507"/>
      <c r="G90" s="507"/>
      <c r="H90" s="507"/>
      <c r="I90" s="507"/>
      <c r="J90" s="507"/>
      <c r="K90" s="507"/>
      <c r="L90" s="507"/>
      <c r="M90" s="507"/>
      <c r="N90" s="507"/>
      <c r="O90" s="507"/>
      <c r="P90" s="507"/>
      <c r="Q90" s="507"/>
      <c r="R90" s="507"/>
      <c r="S90" s="507"/>
      <c r="T90" s="507"/>
      <c r="U90" s="507"/>
      <c r="V90" s="507"/>
      <c r="W90" s="507"/>
      <c r="X90" s="507"/>
      <c r="Y90" s="507"/>
      <c r="Z90" s="507"/>
      <c r="AA90" s="507"/>
      <c r="AB90" s="507"/>
      <c r="AC90" s="507"/>
    </row>
    <row r="91" spans="2:29" s="508" customFormat="1" ht="14.25">
      <c r="B91" s="507"/>
      <c r="C91" s="507"/>
      <c r="D91" s="507"/>
      <c r="E91" s="507"/>
      <c r="F91" s="507"/>
      <c r="G91" s="507"/>
      <c r="H91" s="507"/>
      <c r="I91" s="507"/>
      <c r="J91" s="507"/>
      <c r="K91" s="507"/>
      <c r="L91" s="507"/>
      <c r="M91" s="507"/>
      <c r="N91" s="507"/>
      <c r="O91" s="507"/>
      <c r="P91" s="507"/>
      <c r="Q91" s="507"/>
      <c r="R91" s="507"/>
      <c r="S91" s="507"/>
      <c r="T91" s="507"/>
      <c r="U91" s="507"/>
      <c r="V91" s="507"/>
      <c r="W91" s="507"/>
      <c r="X91" s="507"/>
      <c r="Y91" s="507"/>
      <c r="Z91" s="507"/>
      <c r="AA91" s="507"/>
      <c r="AB91" s="507"/>
      <c r="AC91" s="507"/>
    </row>
    <row r="92" spans="2:29" s="508" customFormat="1" ht="14.25">
      <c r="B92" s="507"/>
      <c r="C92" s="507"/>
      <c r="D92" s="507"/>
      <c r="E92" s="507"/>
      <c r="F92" s="507"/>
      <c r="G92" s="507"/>
      <c r="H92" s="507"/>
      <c r="I92" s="507"/>
      <c r="J92" s="507"/>
      <c r="K92" s="507"/>
      <c r="L92" s="507"/>
      <c r="M92" s="507"/>
      <c r="N92" s="507"/>
      <c r="O92" s="507"/>
      <c r="P92" s="507"/>
      <c r="Q92" s="507"/>
      <c r="R92" s="507"/>
      <c r="S92" s="507"/>
      <c r="T92" s="507"/>
      <c r="U92" s="507"/>
      <c r="V92" s="507"/>
      <c r="W92" s="507"/>
      <c r="X92" s="507"/>
      <c r="Y92" s="507"/>
      <c r="Z92" s="507"/>
      <c r="AA92" s="507"/>
      <c r="AB92" s="507"/>
      <c r="AC92" s="507"/>
    </row>
    <row r="93" spans="2:29" s="508" customFormat="1" ht="14.25">
      <c r="B93" s="507"/>
      <c r="C93" s="507"/>
      <c r="D93" s="507"/>
      <c r="E93" s="507"/>
      <c r="F93" s="507"/>
      <c r="G93" s="507"/>
      <c r="H93" s="507"/>
      <c r="I93" s="507"/>
      <c r="J93" s="507"/>
      <c r="K93" s="507"/>
      <c r="L93" s="507"/>
      <c r="M93" s="507"/>
      <c r="N93" s="507"/>
      <c r="O93" s="507"/>
      <c r="P93" s="507"/>
      <c r="Q93" s="507"/>
      <c r="R93" s="507"/>
      <c r="S93" s="507"/>
      <c r="T93" s="507"/>
      <c r="U93" s="507"/>
      <c r="V93" s="507"/>
      <c r="W93" s="507"/>
      <c r="X93" s="507"/>
      <c r="Y93" s="507"/>
      <c r="Z93" s="507"/>
      <c r="AA93" s="507"/>
      <c r="AB93" s="507"/>
      <c r="AC93" s="507"/>
    </row>
    <row r="94" spans="2:29" s="508" customFormat="1" ht="14.25">
      <c r="B94" s="507"/>
      <c r="C94" s="507"/>
      <c r="D94" s="507"/>
      <c r="E94" s="507"/>
      <c r="F94" s="507"/>
      <c r="G94" s="507"/>
      <c r="H94" s="507"/>
      <c r="I94" s="507"/>
      <c r="J94" s="507"/>
      <c r="K94" s="507"/>
      <c r="L94" s="507"/>
      <c r="M94" s="507"/>
      <c r="N94" s="507"/>
      <c r="O94" s="507"/>
      <c r="P94" s="507"/>
      <c r="Q94" s="507"/>
      <c r="R94" s="507"/>
      <c r="S94" s="507"/>
      <c r="T94" s="507"/>
      <c r="U94" s="507"/>
      <c r="V94" s="507"/>
      <c r="W94" s="507"/>
      <c r="X94" s="507"/>
      <c r="Y94" s="507"/>
      <c r="Z94" s="507"/>
      <c r="AA94" s="507"/>
      <c r="AB94" s="507"/>
      <c r="AC94" s="507"/>
    </row>
    <row r="95" spans="2:29" s="508" customFormat="1" ht="14.25">
      <c r="B95" s="507"/>
      <c r="C95" s="507"/>
      <c r="D95" s="507"/>
      <c r="E95" s="507"/>
      <c r="F95" s="507"/>
      <c r="G95" s="507"/>
      <c r="H95" s="507"/>
      <c r="I95" s="507"/>
      <c r="J95" s="507"/>
      <c r="K95" s="507"/>
      <c r="L95" s="507"/>
      <c r="M95" s="507"/>
      <c r="N95" s="507"/>
      <c r="O95" s="507"/>
      <c r="P95" s="507"/>
      <c r="Q95" s="507"/>
      <c r="R95" s="507"/>
      <c r="S95" s="507"/>
      <c r="T95" s="507"/>
      <c r="U95" s="507"/>
      <c r="V95" s="507"/>
      <c r="W95" s="507"/>
      <c r="X95" s="507"/>
      <c r="Y95" s="507"/>
      <c r="Z95" s="507"/>
      <c r="AA95" s="507"/>
      <c r="AB95" s="507"/>
      <c r="AC95" s="507"/>
    </row>
    <row r="96" spans="2:29" s="508" customFormat="1" ht="14.25">
      <c r="B96" s="507"/>
      <c r="C96" s="507"/>
      <c r="D96" s="507"/>
      <c r="E96" s="507"/>
      <c r="F96" s="507"/>
      <c r="G96" s="507"/>
      <c r="H96" s="507"/>
      <c r="I96" s="507"/>
      <c r="J96" s="507"/>
      <c r="K96" s="507"/>
      <c r="L96" s="507"/>
      <c r="M96" s="507"/>
      <c r="N96" s="507"/>
      <c r="O96" s="507"/>
      <c r="P96" s="507"/>
      <c r="Q96" s="507"/>
      <c r="R96" s="507"/>
      <c r="S96" s="507"/>
      <c r="T96" s="507"/>
      <c r="U96" s="507"/>
      <c r="V96" s="507"/>
      <c r="W96" s="507"/>
      <c r="X96" s="507"/>
      <c r="Y96" s="507"/>
      <c r="Z96" s="507"/>
      <c r="AA96" s="507"/>
      <c r="AB96" s="507"/>
      <c r="AC96" s="507"/>
    </row>
    <row r="97" spans="2:29" s="508" customFormat="1" ht="14.25">
      <c r="B97" s="507"/>
      <c r="C97" s="507"/>
      <c r="D97" s="507"/>
      <c r="E97" s="507"/>
      <c r="F97" s="507"/>
      <c r="G97" s="507"/>
      <c r="H97" s="507"/>
      <c r="I97" s="507"/>
      <c r="J97" s="507"/>
      <c r="K97" s="507"/>
      <c r="L97" s="507"/>
      <c r="M97" s="507"/>
      <c r="N97" s="507"/>
      <c r="O97" s="507"/>
      <c r="P97" s="507"/>
      <c r="Q97" s="507"/>
      <c r="R97" s="507"/>
      <c r="S97" s="507"/>
      <c r="T97" s="507"/>
      <c r="U97" s="507"/>
      <c r="V97" s="507"/>
      <c r="W97" s="507"/>
      <c r="X97" s="507"/>
      <c r="Y97" s="507"/>
      <c r="Z97" s="507"/>
      <c r="AA97" s="507"/>
      <c r="AB97" s="507"/>
      <c r="AC97" s="507"/>
    </row>
    <row r="98" spans="2:29" s="508" customFormat="1" ht="14.25">
      <c r="B98" s="507"/>
      <c r="C98" s="507"/>
      <c r="D98" s="507"/>
      <c r="E98" s="507"/>
      <c r="F98" s="507"/>
      <c r="G98" s="507"/>
      <c r="H98" s="507"/>
      <c r="I98" s="507"/>
      <c r="J98" s="507"/>
      <c r="K98" s="507"/>
      <c r="L98" s="507"/>
      <c r="M98" s="507"/>
      <c r="N98" s="507"/>
      <c r="O98" s="507"/>
      <c r="P98" s="507"/>
      <c r="Q98" s="507"/>
      <c r="R98" s="507"/>
      <c r="S98" s="507"/>
      <c r="T98" s="507"/>
      <c r="U98" s="507"/>
      <c r="V98" s="507"/>
      <c r="W98" s="507"/>
      <c r="X98" s="507"/>
      <c r="Y98" s="507"/>
      <c r="Z98" s="507"/>
      <c r="AA98" s="507"/>
      <c r="AB98" s="507"/>
      <c r="AC98" s="507"/>
    </row>
    <row r="99" spans="2:29" s="508" customFormat="1" ht="14.25">
      <c r="B99" s="507"/>
      <c r="C99" s="507"/>
      <c r="D99" s="507"/>
      <c r="E99" s="507"/>
      <c r="F99" s="507"/>
      <c r="G99" s="507"/>
      <c r="H99" s="507"/>
      <c r="I99" s="507"/>
      <c r="J99" s="507"/>
      <c r="K99" s="507"/>
      <c r="L99" s="507"/>
      <c r="M99" s="507"/>
      <c r="N99" s="507"/>
      <c r="O99" s="507"/>
      <c r="P99" s="507"/>
      <c r="Q99" s="507"/>
      <c r="R99" s="507"/>
      <c r="S99" s="507"/>
      <c r="T99" s="507"/>
      <c r="U99" s="507"/>
      <c r="V99" s="507"/>
      <c r="W99" s="507"/>
      <c r="X99" s="507"/>
      <c r="Y99" s="507"/>
      <c r="Z99" s="507"/>
      <c r="AA99" s="507"/>
      <c r="AB99" s="507"/>
      <c r="AC99" s="507"/>
    </row>
    <row r="100" spans="2:29" s="508" customFormat="1" ht="14.25">
      <c r="B100" s="507"/>
      <c r="C100" s="507"/>
      <c r="D100" s="507"/>
      <c r="E100" s="507"/>
      <c r="F100" s="507"/>
      <c r="G100" s="507"/>
      <c r="H100" s="507"/>
      <c r="I100" s="507"/>
      <c r="J100" s="507"/>
      <c r="K100" s="507"/>
      <c r="L100" s="507"/>
      <c r="M100" s="507"/>
      <c r="N100" s="507"/>
      <c r="O100" s="507"/>
      <c r="P100" s="507"/>
      <c r="Q100" s="507"/>
      <c r="R100" s="507"/>
      <c r="S100" s="507"/>
      <c r="T100" s="507"/>
      <c r="U100" s="507"/>
      <c r="V100" s="507"/>
      <c r="W100" s="507"/>
      <c r="X100" s="507"/>
      <c r="Y100" s="507"/>
      <c r="Z100" s="507"/>
      <c r="AA100" s="507"/>
      <c r="AB100" s="507"/>
      <c r="AC100" s="507"/>
    </row>
    <row r="101" spans="2:29" s="508" customFormat="1" ht="14.25">
      <c r="B101" s="507"/>
      <c r="C101" s="507"/>
      <c r="D101" s="507"/>
      <c r="E101" s="507"/>
      <c r="F101" s="507"/>
      <c r="G101" s="507"/>
      <c r="H101" s="507"/>
      <c r="I101" s="507"/>
      <c r="J101" s="507"/>
      <c r="K101" s="507"/>
      <c r="L101" s="507"/>
      <c r="M101" s="507"/>
      <c r="N101" s="507"/>
      <c r="O101" s="507"/>
      <c r="P101" s="507"/>
      <c r="Q101" s="507"/>
      <c r="R101" s="507"/>
      <c r="S101" s="507"/>
      <c r="T101" s="507"/>
      <c r="U101" s="507"/>
      <c r="V101" s="507"/>
      <c r="W101" s="507"/>
      <c r="X101" s="507"/>
      <c r="Y101" s="507"/>
      <c r="Z101" s="507"/>
      <c r="AA101" s="507"/>
      <c r="AB101" s="507"/>
      <c r="AC101" s="507"/>
    </row>
    <row r="102" spans="2:29" s="508" customFormat="1" ht="14.25">
      <c r="B102" s="507"/>
      <c r="C102" s="507"/>
      <c r="D102" s="507"/>
      <c r="E102" s="507"/>
      <c r="F102" s="507"/>
      <c r="G102" s="507"/>
      <c r="H102" s="507"/>
      <c r="I102" s="507"/>
      <c r="J102" s="507"/>
      <c r="K102" s="507"/>
      <c r="L102" s="507"/>
      <c r="M102" s="507"/>
      <c r="N102" s="507"/>
      <c r="O102" s="507"/>
      <c r="P102" s="507"/>
      <c r="Q102" s="507"/>
      <c r="R102" s="507"/>
      <c r="S102" s="507"/>
      <c r="T102" s="507"/>
      <c r="U102" s="507"/>
      <c r="V102" s="507"/>
      <c r="W102" s="507"/>
      <c r="X102" s="507"/>
      <c r="Y102" s="507"/>
      <c r="Z102" s="507"/>
      <c r="AA102" s="507"/>
      <c r="AB102" s="507"/>
      <c r="AC102" s="507"/>
    </row>
    <row r="103" spans="2:29" s="508" customFormat="1" ht="14.25">
      <c r="B103" s="507"/>
      <c r="C103" s="507"/>
      <c r="D103" s="507"/>
      <c r="E103" s="507"/>
      <c r="F103" s="507"/>
      <c r="G103" s="507"/>
      <c r="H103" s="507"/>
      <c r="I103" s="507"/>
      <c r="J103" s="507"/>
      <c r="K103" s="507"/>
      <c r="L103" s="507"/>
      <c r="M103" s="507"/>
      <c r="N103" s="507"/>
      <c r="O103" s="507"/>
      <c r="P103" s="507"/>
      <c r="Q103" s="507"/>
      <c r="R103" s="507"/>
      <c r="S103" s="507"/>
      <c r="T103" s="507"/>
      <c r="U103" s="507"/>
      <c r="V103" s="507"/>
      <c r="W103" s="507"/>
      <c r="X103" s="507"/>
      <c r="Y103" s="507"/>
      <c r="Z103" s="507"/>
      <c r="AA103" s="507"/>
      <c r="AB103" s="507"/>
      <c r="AC103" s="507"/>
    </row>
    <row r="104" spans="2:29" s="508" customFormat="1" ht="14.25">
      <c r="B104" s="507"/>
      <c r="C104" s="507"/>
      <c r="D104" s="507"/>
      <c r="E104" s="507"/>
      <c r="F104" s="507"/>
      <c r="G104" s="507"/>
      <c r="H104" s="507"/>
      <c r="I104" s="507"/>
      <c r="J104" s="507"/>
      <c r="K104" s="507"/>
      <c r="L104" s="507"/>
      <c r="M104" s="507"/>
      <c r="N104" s="507"/>
      <c r="O104" s="507"/>
      <c r="P104" s="507"/>
      <c r="Q104" s="507"/>
      <c r="R104" s="507"/>
      <c r="S104" s="507"/>
      <c r="T104" s="507"/>
      <c r="U104" s="507"/>
      <c r="V104" s="507"/>
      <c r="W104" s="507"/>
      <c r="X104" s="507"/>
      <c r="Y104" s="507"/>
      <c r="Z104" s="507"/>
      <c r="AA104" s="507"/>
      <c r="AB104" s="507"/>
      <c r="AC104" s="507"/>
    </row>
    <row r="105" spans="2:29" s="508" customFormat="1" ht="14.25">
      <c r="B105" s="507"/>
      <c r="C105" s="507"/>
      <c r="D105" s="507"/>
      <c r="E105" s="507"/>
      <c r="F105" s="507"/>
      <c r="G105" s="507"/>
      <c r="H105" s="507"/>
      <c r="I105" s="507"/>
      <c r="J105" s="507"/>
      <c r="K105" s="507"/>
      <c r="L105" s="507"/>
      <c r="M105" s="507"/>
      <c r="N105" s="507"/>
      <c r="O105" s="507"/>
      <c r="P105" s="507"/>
      <c r="Q105" s="507"/>
      <c r="R105" s="507"/>
      <c r="S105" s="507"/>
      <c r="T105" s="507"/>
      <c r="U105" s="507"/>
      <c r="V105" s="507"/>
      <c r="W105" s="507"/>
      <c r="X105" s="507"/>
      <c r="Y105" s="507"/>
      <c r="Z105" s="507"/>
      <c r="AA105" s="507"/>
      <c r="AB105" s="507"/>
      <c r="AC105" s="507"/>
    </row>
    <row r="106" spans="2:29" s="508" customFormat="1" ht="14.25">
      <c r="B106" s="507"/>
      <c r="C106" s="507"/>
      <c r="D106" s="507"/>
      <c r="E106" s="507"/>
      <c r="F106" s="507"/>
      <c r="G106" s="507"/>
      <c r="H106" s="507"/>
      <c r="I106" s="507"/>
      <c r="J106" s="507"/>
      <c r="K106" s="507"/>
      <c r="L106" s="507"/>
      <c r="M106" s="507"/>
      <c r="N106" s="507"/>
      <c r="O106" s="507"/>
      <c r="P106" s="507"/>
      <c r="Q106" s="507"/>
      <c r="R106" s="507"/>
      <c r="S106" s="507"/>
      <c r="T106" s="507"/>
      <c r="U106" s="507"/>
      <c r="V106" s="507"/>
      <c r="W106" s="507"/>
      <c r="X106" s="507"/>
      <c r="Y106" s="507"/>
      <c r="Z106" s="507"/>
      <c r="AA106" s="507"/>
      <c r="AB106" s="507"/>
      <c r="AC106" s="507"/>
    </row>
    <row r="107" spans="2:29" s="508" customFormat="1" ht="14.25">
      <c r="B107" s="507"/>
      <c r="C107" s="507"/>
      <c r="D107" s="507"/>
      <c r="E107" s="507"/>
      <c r="F107" s="507"/>
      <c r="G107" s="507"/>
      <c r="H107" s="507"/>
      <c r="I107" s="507"/>
      <c r="J107" s="507"/>
      <c r="K107" s="507"/>
      <c r="L107" s="507"/>
      <c r="M107" s="507"/>
      <c r="N107" s="507"/>
      <c r="O107" s="507"/>
      <c r="P107" s="507"/>
      <c r="Q107" s="507"/>
      <c r="R107" s="507"/>
      <c r="S107" s="507"/>
      <c r="T107" s="507"/>
      <c r="U107" s="507"/>
      <c r="V107" s="507"/>
      <c r="W107" s="507"/>
      <c r="X107" s="507"/>
      <c r="Y107" s="507"/>
      <c r="Z107" s="507"/>
      <c r="AA107" s="507"/>
      <c r="AB107" s="507"/>
      <c r="AC107" s="507"/>
    </row>
    <row r="109" spans="2:29" s="508" customFormat="1" ht="14.25">
      <c r="B109" s="507"/>
      <c r="C109" s="507"/>
      <c r="D109" s="507"/>
      <c r="E109" s="507"/>
      <c r="F109" s="507"/>
      <c r="G109" s="507"/>
      <c r="H109" s="507"/>
      <c r="I109" s="507"/>
      <c r="J109" s="507"/>
      <c r="K109" s="507"/>
      <c r="L109" s="507"/>
      <c r="M109" s="507"/>
      <c r="N109" s="507"/>
      <c r="O109" s="507"/>
      <c r="P109" s="507"/>
      <c r="Q109" s="507"/>
      <c r="R109" s="507"/>
      <c r="S109" s="507"/>
      <c r="T109" s="507"/>
      <c r="U109" s="507"/>
      <c r="V109" s="507"/>
      <c r="W109" s="507"/>
      <c r="X109" s="507"/>
      <c r="Y109" s="507"/>
      <c r="Z109" s="507"/>
      <c r="AA109" s="507"/>
      <c r="AB109" s="507"/>
      <c r="AC109" s="507"/>
    </row>
    <row r="110" spans="2:29" s="508" customFormat="1" ht="14.25">
      <c r="B110" s="507"/>
      <c r="C110" s="507"/>
      <c r="D110" s="507"/>
      <c r="E110" s="507"/>
      <c r="F110" s="507"/>
      <c r="G110" s="507"/>
      <c r="H110" s="507"/>
      <c r="I110" s="507"/>
      <c r="J110" s="507"/>
      <c r="K110" s="507"/>
      <c r="L110" s="507"/>
      <c r="M110" s="507"/>
      <c r="N110" s="507"/>
      <c r="O110" s="507"/>
      <c r="P110" s="507"/>
      <c r="Q110" s="507"/>
      <c r="R110" s="507"/>
      <c r="S110" s="507"/>
      <c r="T110" s="507"/>
      <c r="U110" s="507"/>
      <c r="V110" s="507"/>
      <c r="W110" s="507"/>
      <c r="X110" s="507"/>
      <c r="Y110" s="507"/>
      <c r="Z110" s="507"/>
      <c r="AA110" s="507"/>
      <c r="AB110" s="507"/>
      <c r="AC110" s="507"/>
    </row>
    <row r="112" spans="2:29" s="508" customFormat="1" ht="14.25">
      <c r="B112" s="507"/>
      <c r="C112" s="507"/>
      <c r="D112" s="507"/>
      <c r="E112" s="507"/>
      <c r="F112" s="507"/>
      <c r="G112" s="507"/>
      <c r="H112" s="507"/>
      <c r="I112" s="507"/>
      <c r="J112" s="507"/>
      <c r="K112" s="507"/>
      <c r="L112" s="507"/>
      <c r="M112" s="507"/>
      <c r="N112" s="507"/>
      <c r="O112" s="507"/>
      <c r="P112" s="507"/>
      <c r="Q112" s="507"/>
      <c r="R112" s="507"/>
      <c r="S112" s="507"/>
      <c r="T112" s="507"/>
      <c r="U112" s="507"/>
      <c r="V112" s="507"/>
      <c r="W112" s="507"/>
      <c r="X112" s="507"/>
      <c r="Y112" s="507"/>
      <c r="Z112" s="507"/>
      <c r="AA112" s="507"/>
      <c r="AB112" s="507"/>
      <c r="AC112" s="507"/>
    </row>
    <row r="113" spans="2:29" s="508" customFormat="1" ht="14.25">
      <c r="B113" s="507"/>
      <c r="C113" s="507"/>
      <c r="D113" s="507"/>
      <c r="E113" s="507"/>
      <c r="F113" s="507"/>
      <c r="G113" s="507"/>
      <c r="H113" s="507"/>
      <c r="I113" s="507"/>
      <c r="J113" s="507"/>
      <c r="K113" s="507"/>
      <c r="L113" s="507"/>
      <c r="M113" s="507"/>
      <c r="N113" s="507"/>
      <c r="O113" s="507"/>
      <c r="P113" s="507"/>
      <c r="Q113" s="507"/>
      <c r="R113" s="507"/>
      <c r="S113" s="507"/>
      <c r="T113" s="507"/>
      <c r="U113" s="507"/>
      <c r="V113" s="507"/>
      <c r="W113" s="507"/>
      <c r="X113" s="507"/>
      <c r="Y113" s="507"/>
      <c r="Z113" s="507"/>
      <c r="AA113" s="507"/>
      <c r="AB113" s="507"/>
      <c r="AC113" s="507"/>
    </row>
    <row r="114" spans="2:29" s="508" customFormat="1" ht="14.25">
      <c r="B114" s="507"/>
      <c r="C114" s="507"/>
      <c r="D114" s="507"/>
      <c r="E114" s="507"/>
      <c r="F114" s="507"/>
      <c r="G114" s="507"/>
      <c r="H114" s="507"/>
      <c r="I114" s="507"/>
      <c r="J114" s="507"/>
      <c r="K114" s="507"/>
      <c r="L114" s="507"/>
      <c r="M114" s="507"/>
      <c r="N114" s="507"/>
      <c r="O114" s="507"/>
      <c r="P114" s="507"/>
      <c r="Q114" s="507"/>
      <c r="R114" s="507"/>
      <c r="S114" s="507"/>
      <c r="T114" s="507"/>
      <c r="U114" s="507"/>
      <c r="V114" s="507"/>
      <c r="W114" s="507"/>
      <c r="X114" s="507"/>
      <c r="Y114" s="507"/>
      <c r="Z114" s="507"/>
      <c r="AA114" s="507"/>
      <c r="AB114" s="507"/>
      <c r="AC114" s="507"/>
    </row>
  </sheetData>
  <sheetProtection/>
  <mergeCells count="196">
    <mergeCell ref="A1:C4"/>
    <mergeCell ref="D1:AD2"/>
    <mergeCell ref="D3:AD4"/>
    <mergeCell ref="A5:AD5"/>
    <mergeCell ref="AQ5:AZ9"/>
    <mergeCell ref="BA5:BJ6"/>
    <mergeCell ref="BK5:BT9"/>
    <mergeCell ref="BU5:CD9"/>
    <mergeCell ref="CE5:CN9"/>
    <mergeCell ref="CO5:CX9"/>
    <mergeCell ref="A6:AD6"/>
    <mergeCell ref="A7:AD7"/>
    <mergeCell ref="BA7:BJ9"/>
    <mergeCell ref="A8:AD8"/>
    <mergeCell ref="A9:AD9"/>
    <mergeCell ref="CO11:CX11"/>
    <mergeCell ref="A13:D13"/>
    <mergeCell ref="H13:AD13"/>
    <mergeCell ref="AQ13:AZ13"/>
    <mergeCell ref="BA13:BJ13"/>
    <mergeCell ref="BK13:BT13"/>
    <mergeCell ref="BU13:CD13"/>
    <mergeCell ref="CE13:CN13"/>
    <mergeCell ref="CO13:CX13"/>
    <mergeCell ref="A11:D11"/>
    <mergeCell ref="H11:AD11"/>
    <mergeCell ref="AQ11:AZ11"/>
    <mergeCell ref="BA11:BJ11"/>
    <mergeCell ref="BK11:BT11"/>
    <mergeCell ref="BU11:CD11"/>
    <mergeCell ref="A14:AD14"/>
    <mergeCell ref="A16:A18"/>
    <mergeCell ref="B16:B18"/>
    <mergeCell ref="C16:C18"/>
    <mergeCell ref="D17:D18"/>
    <mergeCell ref="E17:E18"/>
    <mergeCell ref="F17:F18"/>
    <mergeCell ref="G17:G18"/>
    <mergeCell ref="CE11:CN11"/>
    <mergeCell ref="P16:Q16"/>
    <mergeCell ref="R16:S16"/>
    <mergeCell ref="T16:U16"/>
    <mergeCell ref="V16:W16"/>
    <mergeCell ref="X16:Y16"/>
    <mergeCell ref="Z16:AA16"/>
    <mergeCell ref="AQ24:AZ24"/>
    <mergeCell ref="BA24:BJ24"/>
    <mergeCell ref="BK24:BT24"/>
    <mergeCell ref="BU24:CD24"/>
    <mergeCell ref="CE24:CN24"/>
    <mergeCell ref="CO24:CX24"/>
    <mergeCell ref="A19:D19"/>
    <mergeCell ref="A21:D21"/>
    <mergeCell ref="A22:D22"/>
    <mergeCell ref="A23:AD23"/>
    <mergeCell ref="A24:D24"/>
    <mergeCell ref="H24:AD24"/>
    <mergeCell ref="AM32:AN32"/>
    <mergeCell ref="AO32:AP32"/>
    <mergeCell ref="AE33:AH33"/>
    <mergeCell ref="AI33:AJ33"/>
    <mergeCell ref="AK33:AL33"/>
    <mergeCell ref="AM33:AN33"/>
    <mergeCell ref="AO33:AP33"/>
    <mergeCell ref="AM27:AN27"/>
    <mergeCell ref="AO27:AP27"/>
    <mergeCell ref="AE28:AH28"/>
    <mergeCell ref="AI28:AJ28"/>
    <mergeCell ref="AK28:AL28"/>
    <mergeCell ref="AM28:AN28"/>
    <mergeCell ref="AO28:AP28"/>
    <mergeCell ref="AE27:AH27"/>
    <mergeCell ref="AI27:AJ27"/>
    <mergeCell ref="AK27:AL27"/>
    <mergeCell ref="AE32:AH32"/>
    <mergeCell ref="AI32:AJ32"/>
    <mergeCell ref="AK32:AL32"/>
    <mergeCell ref="C34:C41"/>
    <mergeCell ref="D40:D41"/>
    <mergeCell ref="G40:G41"/>
    <mergeCell ref="A42:D42"/>
    <mergeCell ref="A43:A55"/>
    <mergeCell ref="B43:B55"/>
    <mergeCell ref="C43:C45"/>
    <mergeCell ref="C46:C48"/>
    <mergeCell ref="C52:C55"/>
    <mergeCell ref="A27:A41"/>
    <mergeCell ref="B27:B41"/>
    <mergeCell ref="C27:C33"/>
    <mergeCell ref="AE51:AH51"/>
    <mergeCell ref="AI51:AJ51"/>
    <mergeCell ref="AK51:AL51"/>
    <mergeCell ref="AM51:AN51"/>
    <mergeCell ref="AO51:AP51"/>
    <mergeCell ref="AE43:AH43"/>
    <mergeCell ref="AI43:AJ43"/>
    <mergeCell ref="AK43:AL43"/>
    <mergeCell ref="AM43:AN43"/>
    <mergeCell ref="AO43:AP43"/>
    <mergeCell ref="A61:AD61"/>
    <mergeCell ref="A62:D62"/>
    <mergeCell ref="H62:AD62"/>
    <mergeCell ref="AQ62:AZ62"/>
    <mergeCell ref="BA62:BJ62"/>
    <mergeCell ref="BK62:BT62"/>
    <mergeCell ref="AE53:AH53"/>
    <mergeCell ref="A56:D56"/>
    <mergeCell ref="A57:A58"/>
    <mergeCell ref="B57:B58"/>
    <mergeCell ref="A59:D59"/>
    <mergeCell ref="A60:D60"/>
    <mergeCell ref="BU62:CD62"/>
    <mergeCell ref="CE62:CN62"/>
    <mergeCell ref="CO62:CX62"/>
    <mergeCell ref="A63:AD63"/>
    <mergeCell ref="AE65:AH65"/>
    <mergeCell ref="AI65:AJ65"/>
    <mergeCell ref="AK65:AL65"/>
    <mergeCell ref="AM65:AN65"/>
    <mergeCell ref="AO65:AP65"/>
    <mergeCell ref="P65:Q65"/>
    <mergeCell ref="R65:S65"/>
    <mergeCell ref="T65:U65"/>
    <mergeCell ref="V65:W65"/>
    <mergeCell ref="X65:Y65"/>
    <mergeCell ref="Z65:AA65"/>
    <mergeCell ref="A66:D66"/>
    <mergeCell ref="A67:A72"/>
    <mergeCell ref="B67:B72"/>
    <mergeCell ref="C67:C68"/>
    <mergeCell ref="AE67:AH67"/>
    <mergeCell ref="C69:C72"/>
    <mergeCell ref="AE72:AH72"/>
    <mergeCell ref="T68:U68"/>
    <mergeCell ref="V68:W68"/>
    <mergeCell ref="X68:Y68"/>
    <mergeCell ref="Z68:AA68"/>
    <mergeCell ref="P72:Q72"/>
    <mergeCell ref="R72:S72"/>
    <mergeCell ref="T72:U72"/>
    <mergeCell ref="V72:W72"/>
    <mergeCell ref="X72:Y72"/>
    <mergeCell ref="Z72:AA72"/>
    <mergeCell ref="AI72:AJ72"/>
    <mergeCell ref="AK72:AL72"/>
    <mergeCell ref="AM72:AN72"/>
    <mergeCell ref="AO72:AP72"/>
    <mergeCell ref="A73:D73"/>
    <mergeCell ref="A74:D74"/>
    <mergeCell ref="AI67:AJ67"/>
    <mergeCell ref="AK67:AL67"/>
    <mergeCell ref="AM67:AN67"/>
    <mergeCell ref="AO67:AP67"/>
    <mergeCell ref="AE68:AH68"/>
    <mergeCell ref="AI68:AJ68"/>
    <mergeCell ref="AK68:AL68"/>
    <mergeCell ref="AM68:AN68"/>
    <mergeCell ref="AO68:AP68"/>
    <mergeCell ref="P67:Q67"/>
    <mergeCell ref="R67:S67"/>
    <mergeCell ref="T67:U67"/>
    <mergeCell ref="V67:W67"/>
    <mergeCell ref="X67:Y67"/>
    <mergeCell ref="Z67:AA67"/>
    <mergeCell ref="P68:Q68"/>
    <mergeCell ref="R68:S68"/>
    <mergeCell ref="R28:S28"/>
    <mergeCell ref="T28:U28"/>
    <mergeCell ref="V28:W28"/>
    <mergeCell ref="X28:Y28"/>
    <mergeCell ref="Z28:AA28"/>
    <mergeCell ref="P32:Q32"/>
    <mergeCell ref="R32:S32"/>
    <mergeCell ref="T32:U32"/>
    <mergeCell ref="V32:W32"/>
    <mergeCell ref="X32:Y32"/>
    <mergeCell ref="Z32:AA32"/>
    <mergeCell ref="P28:Q28"/>
    <mergeCell ref="P33:Q33"/>
    <mergeCell ref="R33:S33"/>
    <mergeCell ref="T33:U33"/>
    <mergeCell ref="V33:W33"/>
    <mergeCell ref="X33:Y33"/>
    <mergeCell ref="Z33:AA33"/>
    <mergeCell ref="P51:Q51"/>
    <mergeCell ref="R51:S51"/>
    <mergeCell ref="T51:U51"/>
    <mergeCell ref="V51:W51"/>
    <mergeCell ref="X51:Y51"/>
    <mergeCell ref="Z51:AA51"/>
    <mergeCell ref="P43:Q43"/>
    <mergeCell ref="R43:S43"/>
    <mergeCell ref="T43:U43"/>
    <mergeCell ref="V43:W43"/>
    <mergeCell ref="X43:Y43"/>
    <mergeCell ref="Z43:AA43"/>
  </mergeCells>
  <printOptions/>
  <pageMargins left="0.7" right="0.7" top="0.75" bottom="0.75" header="0.3" footer="0.3"/>
  <pageSetup horizontalDpi="1200" verticalDpi="1200" orientation="portrait" r:id="rId2"/>
  <drawing r:id="rId1"/>
</worksheet>
</file>

<file path=xl/worksheets/sheet4.xml><?xml version="1.0" encoding="utf-8"?>
<worksheet xmlns="http://schemas.openxmlformats.org/spreadsheetml/2006/main" xmlns:r="http://schemas.openxmlformats.org/officeDocument/2006/relationships">
  <dimension ref="A1:AJ56"/>
  <sheetViews>
    <sheetView zoomScale="60" zoomScaleNormal="60" zoomScalePageLayoutView="60" workbookViewId="0" topLeftCell="K1">
      <selection activeCell="AA56" sqref="AA56:AJ56"/>
    </sheetView>
  </sheetViews>
  <sheetFormatPr defaultColWidth="11.421875" defaultRowHeight="15"/>
  <cols>
    <col min="2" max="2" width="21.7109375" style="0" customWidth="1"/>
    <col min="3" max="3" width="32.421875" style="0" customWidth="1"/>
    <col min="4" max="4" width="35.28125" style="0" bestFit="1" customWidth="1"/>
    <col min="8" max="8" width="20.00390625" style="0" customWidth="1"/>
    <col min="10" max="10" width="26.7109375" style="0" customWidth="1"/>
    <col min="25" max="25" width="20.28125" style="0" customWidth="1"/>
    <col min="26" max="26" width="24.8515625" style="0" customWidth="1"/>
    <col min="27" max="27" width="21.140625" style="0" customWidth="1"/>
    <col min="28" max="28" width="18.8515625" style="0" customWidth="1"/>
    <col min="29" max="29" width="20.421875" style="0" customWidth="1"/>
    <col min="30" max="30" width="26.7109375" style="0" customWidth="1"/>
    <col min="31" max="31" width="18.8515625" style="0" customWidth="1"/>
    <col min="32" max="32" width="19.28125" style="0" customWidth="1"/>
    <col min="33" max="33" width="19.421875" style="0" customWidth="1"/>
    <col min="34" max="34" width="23.28125" style="0" customWidth="1"/>
    <col min="35" max="35" width="51.57421875" style="0" customWidth="1"/>
    <col min="36" max="37" width="17.8515625" style="0" customWidth="1"/>
  </cols>
  <sheetData>
    <row r="1" spans="1:26" ht="18.75">
      <c r="A1" s="3701"/>
      <c r="B1" s="3701"/>
      <c r="C1" s="3701"/>
      <c r="D1" s="3702" t="s">
        <v>293</v>
      </c>
      <c r="E1" s="3702"/>
      <c r="F1" s="3702"/>
      <c r="G1" s="3702"/>
      <c r="H1" s="3702"/>
      <c r="I1" s="3702"/>
      <c r="J1" s="3702"/>
      <c r="K1" s="3702"/>
      <c r="L1" s="3702"/>
      <c r="M1" s="3702"/>
      <c r="N1" s="3702"/>
      <c r="O1" s="3702"/>
      <c r="P1" s="3702"/>
      <c r="Q1" s="3702"/>
      <c r="R1" s="3702"/>
      <c r="S1" s="3702"/>
      <c r="T1" s="3702"/>
      <c r="U1" s="3702"/>
      <c r="V1" s="3702"/>
      <c r="W1" s="3702"/>
      <c r="X1" s="3702"/>
      <c r="Y1" s="3684" t="s">
        <v>1</v>
      </c>
      <c r="Z1" s="3703" t="s">
        <v>2</v>
      </c>
    </row>
    <row r="2" spans="1:26" ht="19.5" thickBot="1">
      <c r="A2" s="3701"/>
      <c r="B2" s="3701"/>
      <c r="C2" s="3701"/>
      <c r="D2" s="3702" t="s">
        <v>295</v>
      </c>
      <c r="E2" s="3702"/>
      <c r="F2" s="3702"/>
      <c r="G2" s="3702"/>
      <c r="H2" s="3702"/>
      <c r="I2" s="3702"/>
      <c r="J2" s="3702"/>
      <c r="K2" s="3702"/>
      <c r="L2" s="3702"/>
      <c r="M2" s="3702"/>
      <c r="N2" s="3702"/>
      <c r="O2" s="3702"/>
      <c r="P2" s="3702"/>
      <c r="Q2" s="3702"/>
      <c r="R2" s="3702"/>
      <c r="S2" s="3702"/>
      <c r="T2" s="3702"/>
      <c r="U2" s="3702"/>
      <c r="V2" s="3702"/>
      <c r="W2" s="3702"/>
      <c r="X2" s="3702"/>
      <c r="Y2" s="3684"/>
      <c r="Z2" s="3703"/>
    </row>
    <row r="3" spans="1:36" ht="15">
      <c r="A3" s="3728" t="s">
        <v>4</v>
      </c>
      <c r="B3" s="3729"/>
      <c r="C3" s="3729"/>
      <c r="D3" s="3729"/>
      <c r="E3" s="3729"/>
      <c r="F3" s="3729"/>
      <c r="G3" s="3729"/>
      <c r="H3" s="3729"/>
      <c r="I3" s="3729"/>
      <c r="J3" s="3729"/>
      <c r="K3" s="3729"/>
      <c r="L3" s="3729"/>
      <c r="M3" s="3729"/>
      <c r="N3" s="3729"/>
      <c r="O3" s="3729"/>
      <c r="P3" s="3729"/>
      <c r="Q3" s="3729"/>
      <c r="R3" s="3729"/>
      <c r="S3" s="3729"/>
      <c r="T3" s="3729"/>
      <c r="U3" s="3729"/>
      <c r="V3" s="3729"/>
      <c r="W3" s="3729"/>
      <c r="X3" s="3729"/>
      <c r="Y3" s="3691"/>
      <c r="Z3" s="3691"/>
      <c r="AA3" s="3646" t="s">
        <v>4</v>
      </c>
      <c r="AB3" s="3647"/>
      <c r="AC3" s="3647"/>
      <c r="AD3" s="3647"/>
      <c r="AE3" s="3647"/>
      <c r="AF3" s="3647"/>
      <c r="AG3" s="3647"/>
      <c r="AH3" s="3647"/>
      <c r="AI3" s="3647"/>
      <c r="AJ3" s="3648"/>
    </row>
    <row r="4" spans="1:36" ht="15">
      <c r="A4" s="3730" t="s">
        <v>5</v>
      </c>
      <c r="B4" s="3691"/>
      <c r="C4" s="3691"/>
      <c r="D4" s="3691"/>
      <c r="E4" s="3691"/>
      <c r="F4" s="3691"/>
      <c r="G4" s="3691"/>
      <c r="H4" s="3691"/>
      <c r="I4" s="3691"/>
      <c r="J4" s="3691"/>
      <c r="K4" s="3691"/>
      <c r="L4" s="3691"/>
      <c r="M4" s="3691"/>
      <c r="N4" s="3691"/>
      <c r="O4" s="3691"/>
      <c r="P4" s="3691"/>
      <c r="Q4" s="3691"/>
      <c r="R4" s="3691"/>
      <c r="S4" s="3691"/>
      <c r="T4" s="3691"/>
      <c r="U4" s="3691"/>
      <c r="V4" s="3691"/>
      <c r="W4" s="3691"/>
      <c r="X4" s="3691"/>
      <c r="Y4" s="3691"/>
      <c r="Z4" s="3691"/>
      <c r="AA4" s="3649"/>
      <c r="AB4" s="3650"/>
      <c r="AC4" s="3650"/>
      <c r="AD4" s="3650"/>
      <c r="AE4" s="3650"/>
      <c r="AF4" s="3650"/>
      <c r="AG4" s="3650"/>
      <c r="AH4" s="3650"/>
      <c r="AI4" s="3650"/>
      <c r="AJ4" s="3651"/>
    </row>
    <row r="5" spans="1:36" ht="15.75">
      <c r="A5" s="3730"/>
      <c r="B5" s="3691"/>
      <c r="C5" s="3691"/>
      <c r="D5" s="3691"/>
      <c r="E5" s="3691"/>
      <c r="F5" s="3691"/>
      <c r="G5" s="3691"/>
      <c r="H5" s="3691"/>
      <c r="I5" s="3691"/>
      <c r="J5" s="3691"/>
      <c r="K5" s="3691"/>
      <c r="L5" s="3691"/>
      <c r="M5" s="3691"/>
      <c r="N5" s="3691"/>
      <c r="O5" s="3691"/>
      <c r="P5" s="3691"/>
      <c r="Q5" s="3691"/>
      <c r="R5" s="3691"/>
      <c r="S5" s="3691"/>
      <c r="T5" s="3691"/>
      <c r="U5" s="3691"/>
      <c r="V5" s="3691"/>
      <c r="W5" s="3691"/>
      <c r="X5" s="3691"/>
      <c r="Y5" s="3691"/>
      <c r="Z5" s="3691"/>
      <c r="AA5" s="3587" t="s">
        <v>1775</v>
      </c>
      <c r="AB5" s="3588"/>
      <c r="AC5" s="3588"/>
      <c r="AD5" s="3588"/>
      <c r="AE5" s="3588"/>
      <c r="AF5" s="3588"/>
      <c r="AG5" s="3588"/>
      <c r="AH5" s="3588"/>
      <c r="AI5" s="3588"/>
      <c r="AJ5" s="3589"/>
    </row>
    <row r="6" spans="1:36" ht="15">
      <c r="A6" s="3730" t="s">
        <v>6</v>
      </c>
      <c r="B6" s="3691"/>
      <c r="C6" s="3691"/>
      <c r="D6" s="3691"/>
      <c r="E6" s="3691"/>
      <c r="F6" s="3691"/>
      <c r="G6" s="3691"/>
      <c r="H6" s="3691"/>
      <c r="I6" s="3691"/>
      <c r="J6" s="3691"/>
      <c r="K6" s="3691"/>
      <c r="L6" s="3691"/>
      <c r="M6" s="3691"/>
      <c r="N6" s="3691"/>
      <c r="O6" s="3691"/>
      <c r="P6" s="3691"/>
      <c r="Q6" s="3691"/>
      <c r="R6" s="3691"/>
      <c r="S6" s="3691"/>
      <c r="T6" s="3691"/>
      <c r="U6" s="3691"/>
      <c r="V6" s="3691"/>
      <c r="W6" s="3691"/>
      <c r="X6" s="3691"/>
      <c r="Y6" s="3691"/>
      <c r="Z6" s="3691"/>
      <c r="AA6" s="3587"/>
      <c r="AB6" s="3588"/>
      <c r="AC6" s="3588"/>
      <c r="AD6" s="3588"/>
      <c r="AE6" s="3588"/>
      <c r="AF6" s="3588"/>
      <c r="AG6" s="3588"/>
      <c r="AH6" s="3588"/>
      <c r="AI6" s="3588"/>
      <c r="AJ6" s="3589"/>
    </row>
    <row r="7" spans="1:36" ht="15.75" thickBot="1">
      <c r="A7" s="3731">
        <v>2016</v>
      </c>
      <c r="B7" s="3688"/>
      <c r="C7" s="3688"/>
      <c r="D7" s="3688"/>
      <c r="E7" s="3688"/>
      <c r="F7" s="3688"/>
      <c r="G7" s="3688"/>
      <c r="H7" s="3688"/>
      <c r="I7" s="3688"/>
      <c r="J7" s="3688"/>
      <c r="K7" s="3688"/>
      <c r="L7" s="3688"/>
      <c r="M7" s="3688"/>
      <c r="N7" s="3688"/>
      <c r="O7" s="3688"/>
      <c r="P7" s="3688"/>
      <c r="Q7" s="3688"/>
      <c r="R7" s="3688"/>
      <c r="S7" s="3688"/>
      <c r="T7" s="3688"/>
      <c r="U7" s="3688"/>
      <c r="V7" s="3688"/>
      <c r="W7" s="3688"/>
      <c r="X7" s="3688"/>
      <c r="Y7" s="3688"/>
      <c r="Z7" s="3688"/>
      <c r="AA7" s="3590"/>
      <c r="AB7" s="3591"/>
      <c r="AC7" s="3591"/>
      <c r="AD7" s="3591"/>
      <c r="AE7" s="3591"/>
      <c r="AF7" s="3591"/>
      <c r="AG7" s="3591"/>
      <c r="AH7" s="3591"/>
      <c r="AI7" s="3591"/>
      <c r="AJ7" s="3592"/>
    </row>
    <row r="8" spans="1:26" ht="15.75" thickBot="1">
      <c r="A8" s="2852"/>
      <c r="B8" s="2853"/>
      <c r="C8" s="2852"/>
      <c r="D8" s="2852"/>
      <c r="E8" s="2852"/>
      <c r="F8" s="2854"/>
      <c r="G8" s="2852"/>
      <c r="H8" s="2852"/>
      <c r="I8" s="2855"/>
      <c r="J8" s="2852"/>
      <c r="K8" s="2856"/>
      <c r="L8" s="2856"/>
      <c r="M8" s="2852"/>
      <c r="N8" s="2852"/>
      <c r="O8" s="2852"/>
      <c r="P8" s="2852"/>
      <c r="Q8" s="2852"/>
      <c r="R8" s="2852"/>
      <c r="S8" s="2852"/>
      <c r="T8" s="2852"/>
      <c r="U8" s="2852"/>
      <c r="V8" s="2852"/>
      <c r="W8" s="2852"/>
      <c r="X8" s="2852"/>
      <c r="Y8" s="2852"/>
      <c r="Z8" s="2857"/>
    </row>
    <row r="9" spans="1:36" ht="15.75" thickBot="1">
      <c r="A9" s="3712" t="s">
        <v>7</v>
      </c>
      <c r="B9" s="3705"/>
      <c r="C9" s="3705"/>
      <c r="D9" s="3706"/>
      <c r="E9" s="3713" t="s">
        <v>1674</v>
      </c>
      <c r="F9" s="3705"/>
      <c r="G9" s="3705"/>
      <c r="H9" s="3705"/>
      <c r="I9" s="3705"/>
      <c r="J9" s="3705"/>
      <c r="K9" s="3705"/>
      <c r="L9" s="3705"/>
      <c r="M9" s="3705"/>
      <c r="N9" s="3705"/>
      <c r="O9" s="3705"/>
      <c r="P9" s="3705"/>
      <c r="Q9" s="3705"/>
      <c r="R9" s="3705"/>
      <c r="S9" s="3705"/>
      <c r="T9" s="3705"/>
      <c r="U9" s="3705"/>
      <c r="V9" s="3705"/>
      <c r="W9" s="3705"/>
      <c r="X9" s="3705"/>
      <c r="Y9" s="3705"/>
      <c r="Z9" s="3705"/>
      <c r="AA9" s="3720" t="s">
        <v>1674</v>
      </c>
      <c r="AB9" s="3721"/>
      <c r="AC9" s="3721"/>
      <c r="AD9" s="3721"/>
      <c r="AE9" s="3721"/>
      <c r="AF9" s="3721"/>
      <c r="AG9" s="3721"/>
      <c r="AH9" s="3721"/>
      <c r="AI9" s="3721"/>
      <c r="AJ9" s="3722"/>
    </row>
    <row r="10" spans="1:26" ht="15.75" thickBot="1">
      <c r="A10" s="2852"/>
      <c r="B10" s="2853"/>
      <c r="C10" s="2852"/>
      <c r="D10" s="2852"/>
      <c r="E10" s="2852"/>
      <c r="F10" s="2854"/>
      <c r="G10" s="2852"/>
      <c r="H10" s="2852"/>
      <c r="I10" s="2855"/>
      <c r="J10" s="2852"/>
      <c r="K10" s="2856"/>
      <c r="L10" s="2856"/>
      <c r="M10" s="2852"/>
      <c r="N10" s="2852"/>
      <c r="O10" s="2852"/>
      <c r="P10" s="2852"/>
      <c r="Q10" s="2852"/>
      <c r="R10" s="2852"/>
      <c r="S10" s="2852"/>
      <c r="T10" s="2852"/>
      <c r="U10" s="2852"/>
      <c r="V10" s="2852"/>
      <c r="W10" s="2852"/>
      <c r="X10" s="2852"/>
      <c r="Y10" s="2852"/>
      <c r="Z10" s="2857"/>
    </row>
    <row r="11" spans="1:36" ht="15.75" thickBot="1">
      <c r="A11" s="3704" t="s">
        <v>9</v>
      </c>
      <c r="B11" s="3705"/>
      <c r="C11" s="3705"/>
      <c r="D11" s="3706"/>
      <c r="E11" s="3711" t="s">
        <v>314</v>
      </c>
      <c r="F11" s="3705"/>
      <c r="G11" s="3705"/>
      <c r="H11" s="3705"/>
      <c r="I11" s="3705"/>
      <c r="J11" s="3705"/>
      <c r="K11" s="3705"/>
      <c r="L11" s="3705"/>
      <c r="M11" s="3705"/>
      <c r="N11" s="3705"/>
      <c r="O11" s="3705"/>
      <c r="P11" s="3705"/>
      <c r="Q11" s="3705"/>
      <c r="R11" s="3705"/>
      <c r="S11" s="3705"/>
      <c r="T11" s="3705"/>
      <c r="U11" s="3705"/>
      <c r="V11" s="3705"/>
      <c r="W11" s="3705"/>
      <c r="X11" s="3705"/>
      <c r="Y11" s="3705"/>
      <c r="Z11" s="3705"/>
      <c r="AA11" s="3723" t="s">
        <v>314</v>
      </c>
      <c r="AB11" s="3724"/>
      <c r="AC11" s="3724"/>
      <c r="AD11" s="3724"/>
      <c r="AE11" s="3724"/>
      <c r="AF11" s="3724"/>
      <c r="AG11" s="3724"/>
      <c r="AH11" s="3724"/>
      <c r="AI11" s="3724"/>
      <c r="AJ11" s="3725"/>
    </row>
    <row r="12" spans="1:26" ht="17.25" customHeight="1" thickBot="1">
      <c r="A12" s="3709"/>
      <c r="B12" s="3710"/>
      <c r="C12" s="3710"/>
      <c r="D12" s="3710"/>
      <c r="E12" s="3710"/>
      <c r="F12" s="3710"/>
      <c r="G12" s="3710"/>
      <c r="H12" s="3710"/>
      <c r="I12" s="3710"/>
      <c r="J12" s="3710"/>
      <c r="K12" s="3710"/>
      <c r="L12" s="3710"/>
      <c r="M12" s="3710"/>
      <c r="N12" s="3710"/>
      <c r="O12" s="3710"/>
      <c r="P12" s="3710"/>
      <c r="Q12" s="3710"/>
      <c r="R12" s="3710"/>
      <c r="S12" s="3710"/>
      <c r="T12" s="3710"/>
      <c r="U12" s="3710"/>
      <c r="V12" s="3710"/>
      <c r="W12" s="3710"/>
      <c r="X12" s="3710"/>
      <c r="Y12" s="3710"/>
      <c r="Z12" s="3710"/>
    </row>
    <row r="13" spans="1:36" ht="76.5">
      <c r="A13" s="2858" t="s">
        <v>11</v>
      </c>
      <c r="B13" s="2859" t="s">
        <v>12</v>
      </c>
      <c r="C13" s="2858" t="s">
        <v>13</v>
      </c>
      <c r="D13" s="2860" t="s">
        <v>14</v>
      </c>
      <c r="E13" s="2860" t="s">
        <v>15</v>
      </c>
      <c r="F13" s="2860" t="s">
        <v>16</v>
      </c>
      <c r="G13" s="2860" t="s">
        <v>17</v>
      </c>
      <c r="H13" s="2860" t="s">
        <v>18</v>
      </c>
      <c r="I13" s="2860" t="s">
        <v>19</v>
      </c>
      <c r="J13" s="2860" t="s">
        <v>20</v>
      </c>
      <c r="K13" s="2860" t="s">
        <v>1776</v>
      </c>
      <c r="L13" s="2860" t="s">
        <v>22</v>
      </c>
      <c r="M13" s="2860" t="s">
        <v>23</v>
      </c>
      <c r="N13" s="2860" t="s">
        <v>24</v>
      </c>
      <c r="O13" s="2860" t="s">
        <v>25</v>
      </c>
      <c r="P13" s="2860" t="s">
        <v>26</v>
      </c>
      <c r="Q13" s="2860" t="s">
        <v>27</v>
      </c>
      <c r="R13" s="2860" t="s">
        <v>28</v>
      </c>
      <c r="S13" s="2860" t="s">
        <v>29</v>
      </c>
      <c r="T13" s="2860" t="s">
        <v>30</v>
      </c>
      <c r="U13" s="2860" t="s">
        <v>31</v>
      </c>
      <c r="V13" s="2860" t="s">
        <v>32</v>
      </c>
      <c r="W13" s="2860" t="s">
        <v>33</v>
      </c>
      <c r="X13" s="2860" t="s">
        <v>34</v>
      </c>
      <c r="Y13" s="2861" t="s">
        <v>35</v>
      </c>
      <c r="Z13" s="2862" t="s">
        <v>298</v>
      </c>
      <c r="AA13" s="3282" t="s">
        <v>1523</v>
      </c>
      <c r="AB13" s="3282" t="s">
        <v>299</v>
      </c>
      <c r="AC13" s="3282" t="s">
        <v>1490</v>
      </c>
      <c r="AD13" s="3282" t="s">
        <v>1491</v>
      </c>
      <c r="AE13" s="3282" t="s">
        <v>178</v>
      </c>
      <c r="AF13" s="3282" t="s">
        <v>1492</v>
      </c>
      <c r="AG13" s="3282" t="s">
        <v>179</v>
      </c>
      <c r="AH13" s="3282" t="s">
        <v>180</v>
      </c>
      <c r="AI13" s="3283" t="s">
        <v>181</v>
      </c>
      <c r="AJ13" s="3283" t="s">
        <v>182</v>
      </c>
    </row>
    <row r="14" spans="1:36" ht="127.5">
      <c r="A14" s="3694">
        <v>1</v>
      </c>
      <c r="B14" s="3684" t="s">
        <v>449</v>
      </c>
      <c r="C14" s="3685" t="s">
        <v>465</v>
      </c>
      <c r="D14" s="2863" t="s">
        <v>1675</v>
      </c>
      <c r="E14" s="2864" t="s">
        <v>1676</v>
      </c>
      <c r="F14" s="2864">
        <v>6</v>
      </c>
      <c r="G14" s="2864" t="s">
        <v>1677</v>
      </c>
      <c r="H14" s="2865" t="s">
        <v>1678</v>
      </c>
      <c r="I14" s="2866"/>
      <c r="J14" s="2864" t="s">
        <v>1679</v>
      </c>
      <c r="K14" s="2867">
        <v>42370</v>
      </c>
      <c r="L14" s="2867">
        <v>42735</v>
      </c>
      <c r="M14" s="2868"/>
      <c r="N14" s="2868">
        <v>1</v>
      </c>
      <c r="O14" s="2868"/>
      <c r="P14" s="2868">
        <v>1</v>
      </c>
      <c r="Q14" s="2868"/>
      <c r="R14" s="2868">
        <v>1</v>
      </c>
      <c r="S14" s="2868"/>
      <c r="T14" s="2868">
        <v>1</v>
      </c>
      <c r="U14" s="2868"/>
      <c r="V14" s="2868">
        <v>1</v>
      </c>
      <c r="W14" s="2868"/>
      <c r="X14" s="2868">
        <v>1</v>
      </c>
      <c r="Y14" s="2869">
        <v>6</v>
      </c>
      <c r="Z14" s="2870">
        <v>0</v>
      </c>
      <c r="AA14" s="3285">
        <f>SUM(M14:R14)</f>
        <v>3</v>
      </c>
      <c r="AB14" s="3290">
        <f>IF(AA14=0,0%,100%)</f>
        <v>1</v>
      </c>
      <c r="AC14" s="3285">
        <v>3</v>
      </c>
      <c r="AD14" s="3290">
        <f>AC14/AA14</f>
        <v>1</v>
      </c>
      <c r="AE14" s="3285"/>
      <c r="AF14" s="3290">
        <f>AC14/Y14</f>
        <v>0.5</v>
      </c>
      <c r="AG14" s="3285"/>
      <c r="AH14" s="3285"/>
      <c r="AI14" s="3286" t="s">
        <v>2059</v>
      </c>
      <c r="AJ14" s="3285"/>
    </row>
    <row r="15" spans="1:36" ht="127.5">
      <c r="A15" s="3732"/>
      <c r="B15" s="3684"/>
      <c r="C15" s="3686"/>
      <c r="D15" s="2863" t="s">
        <v>1680</v>
      </c>
      <c r="E15" s="2864" t="s">
        <v>1676</v>
      </c>
      <c r="F15" s="2864">
        <v>6</v>
      </c>
      <c r="G15" s="2864" t="s">
        <v>1677</v>
      </c>
      <c r="H15" s="2865" t="s">
        <v>1678</v>
      </c>
      <c r="I15" s="2866"/>
      <c r="J15" s="2864" t="s">
        <v>1681</v>
      </c>
      <c r="K15" s="2867">
        <v>42370</v>
      </c>
      <c r="L15" s="2867">
        <v>42735</v>
      </c>
      <c r="M15" s="2868"/>
      <c r="N15" s="2868">
        <v>1</v>
      </c>
      <c r="O15" s="2868"/>
      <c r="P15" s="2868">
        <v>1</v>
      </c>
      <c r="Q15" s="2868"/>
      <c r="R15" s="2868">
        <v>1</v>
      </c>
      <c r="S15" s="2868"/>
      <c r="T15" s="2868">
        <v>1</v>
      </c>
      <c r="U15" s="2868"/>
      <c r="V15" s="2868">
        <v>1</v>
      </c>
      <c r="W15" s="2868"/>
      <c r="X15" s="2868">
        <v>1</v>
      </c>
      <c r="Y15" s="2869">
        <v>6</v>
      </c>
      <c r="Z15" s="2870">
        <v>0</v>
      </c>
      <c r="AA15" s="3285">
        <f>SUM(M15:R15)</f>
        <v>3</v>
      </c>
      <c r="AB15" s="3290">
        <f aca="true" t="shared" si="0" ref="AB15:AB23">IF(AA15=0,0%,100%)</f>
        <v>1</v>
      </c>
      <c r="AC15" s="3285">
        <v>3</v>
      </c>
      <c r="AD15" s="3290">
        <f>AC15/AA15</f>
        <v>1</v>
      </c>
      <c r="AE15" s="3285"/>
      <c r="AF15" s="3290">
        <f>AC15/Y15</f>
        <v>0.5</v>
      </c>
      <c r="AG15" s="3285"/>
      <c r="AH15" s="3285"/>
      <c r="AI15" s="3286" t="s">
        <v>2060</v>
      </c>
      <c r="AJ15" s="3285"/>
    </row>
    <row r="16" spans="1:36" ht="38.25">
      <c r="A16" s="3695"/>
      <c r="B16" s="3684"/>
      <c r="C16" s="3686"/>
      <c r="D16" s="2871" t="s">
        <v>1682</v>
      </c>
      <c r="E16" s="2864" t="s">
        <v>917</v>
      </c>
      <c r="F16" s="2864">
        <v>2</v>
      </c>
      <c r="G16" s="2864" t="s">
        <v>1683</v>
      </c>
      <c r="H16" s="2865" t="s">
        <v>1678</v>
      </c>
      <c r="I16" s="2866"/>
      <c r="J16" s="2864" t="s">
        <v>1684</v>
      </c>
      <c r="K16" s="2867">
        <v>42370</v>
      </c>
      <c r="L16" s="2867">
        <v>42735</v>
      </c>
      <c r="M16" s="2868"/>
      <c r="N16" s="2868"/>
      <c r="O16" s="2868"/>
      <c r="P16" s="2868"/>
      <c r="Q16" s="2868"/>
      <c r="R16" s="2868">
        <v>1</v>
      </c>
      <c r="S16" s="2868"/>
      <c r="T16" s="2868"/>
      <c r="U16" s="2868"/>
      <c r="V16" s="2868"/>
      <c r="W16" s="2868"/>
      <c r="X16" s="2868">
        <v>1</v>
      </c>
      <c r="Y16" s="2869">
        <v>2</v>
      </c>
      <c r="Z16" s="2870">
        <v>0</v>
      </c>
      <c r="AA16" s="3285">
        <f>SUM(M16:R16)</f>
        <v>1</v>
      </c>
      <c r="AB16" s="3290">
        <f t="shared" si="0"/>
        <v>1</v>
      </c>
      <c r="AC16" s="3285">
        <v>1</v>
      </c>
      <c r="AD16" s="3290">
        <f>AC16/AA16</f>
        <v>1</v>
      </c>
      <c r="AE16" s="3285"/>
      <c r="AF16" s="3290">
        <f>AC16/Y16</f>
        <v>0.5</v>
      </c>
      <c r="AG16" s="3285"/>
      <c r="AH16" s="3285"/>
      <c r="AI16" s="3286" t="s">
        <v>2060</v>
      </c>
      <c r="AJ16" s="3285"/>
    </row>
    <row r="17" spans="1:36" ht="15">
      <c r="A17" s="3690" t="s">
        <v>38</v>
      </c>
      <c r="B17" s="3691"/>
      <c r="C17" s="3691"/>
      <c r="D17" s="3692"/>
      <c r="E17" s="2872"/>
      <c r="F17" s="2872"/>
      <c r="G17" s="2872"/>
      <c r="H17" s="2872"/>
      <c r="I17" s="2873">
        <v>0</v>
      </c>
      <c r="J17" s="2872"/>
      <c r="K17" s="2872"/>
      <c r="L17" s="2872"/>
      <c r="M17" s="2872"/>
      <c r="N17" s="2872"/>
      <c r="O17" s="2872"/>
      <c r="P17" s="2872"/>
      <c r="Q17" s="2872"/>
      <c r="R17" s="2872"/>
      <c r="S17" s="2872"/>
      <c r="T17" s="2872"/>
      <c r="U17" s="2872"/>
      <c r="V17" s="2872"/>
      <c r="W17" s="2872"/>
      <c r="X17" s="2872"/>
      <c r="Y17" s="2872"/>
      <c r="Z17" s="2896">
        <f>SUM(Z14:Z16)</f>
        <v>0</v>
      </c>
      <c r="AA17" s="2953"/>
      <c r="AB17" s="3299">
        <v>1</v>
      </c>
      <c r="AC17" s="2953"/>
      <c r="AD17" s="3299">
        <f>AVERAGE(AD14:AD16)</f>
        <v>1</v>
      </c>
      <c r="AE17" s="2953"/>
      <c r="AF17" s="3299">
        <f>AVERAGE(AF14:AF16)</f>
        <v>0.5</v>
      </c>
      <c r="AG17" s="2953"/>
      <c r="AH17" s="2953"/>
      <c r="AI17" s="2953"/>
      <c r="AJ17" s="2953"/>
    </row>
    <row r="18" spans="1:36" ht="63.75">
      <c r="A18" s="3694">
        <v>2</v>
      </c>
      <c r="B18" s="3693" t="s">
        <v>1777</v>
      </c>
      <c r="C18" s="2874" t="s">
        <v>1685</v>
      </c>
      <c r="D18" s="2871" t="s">
        <v>1686</v>
      </c>
      <c r="E18" s="2864" t="s">
        <v>1687</v>
      </c>
      <c r="F18" s="2864">
        <v>1</v>
      </c>
      <c r="G18" s="2864" t="s">
        <v>1688</v>
      </c>
      <c r="H18" s="2865" t="s">
        <v>1689</v>
      </c>
      <c r="I18" s="2875"/>
      <c r="J18" s="2864" t="s">
        <v>1690</v>
      </c>
      <c r="K18" s="2867">
        <v>42370</v>
      </c>
      <c r="L18" s="2867">
        <v>42735</v>
      </c>
      <c r="M18" s="2868"/>
      <c r="N18" s="2868"/>
      <c r="O18" s="2868"/>
      <c r="P18" s="2868"/>
      <c r="Q18" s="2868"/>
      <c r="R18" s="2868"/>
      <c r="S18" s="2868"/>
      <c r="T18" s="2868"/>
      <c r="U18" s="2868"/>
      <c r="V18" s="2868"/>
      <c r="W18" s="2868"/>
      <c r="X18" s="2868">
        <v>1</v>
      </c>
      <c r="Y18" s="2869">
        <v>1</v>
      </c>
      <c r="Z18" s="2870">
        <v>0</v>
      </c>
      <c r="AA18" s="3285">
        <f>SUM(M18:R18)</f>
        <v>0</v>
      </c>
      <c r="AB18" s="3290">
        <f t="shared" si="0"/>
        <v>0</v>
      </c>
      <c r="AC18" s="3285">
        <v>0</v>
      </c>
      <c r="AD18" s="3285" t="s">
        <v>55</v>
      </c>
      <c r="AE18" s="3285"/>
      <c r="AF18" s="3290">
        <v>0</v>
      </c>
      <c r="AG18" s="3285"/>
      <c r="AH18" s="3285"/>
      <c r="AI18" s="3287" t="s">
        <v>2061</v>
      </c>
      <c r="AJ18" s="3285"/>
    </row>
    <row r="19" spans="1:36" ht="63.75">
      <c r="A19" s="3695"/>
      <c r="B19" s="3693"/>
      <c r="C19" s="2874" t="s">
        <v>1691</v>
      </c>
      <c r="D19" s="2864" t="s">
        <v>1778</v>
      </c>
      <c r="E19" s="2864" t="s">
        <v>37</v>
      </c>
      <c r="F19" s="2864">
        <v>1</v>
      </c>
      <c r="G19" s="2864" t="s">
        <v>1692</v>
      </c>
      <c r="H19" s="2865" t="s">
        <v>1693</v>
      </c>
      <c r="I19" s="2875"/>
      <c r="J19" s="2864" t="s">
        <v>1694</v>
      </c>
      <c r="K19" s="2867">
        <v>42370</v>
      </c>
      <c r="L19" s="2867">
        <v>42735</v>
      </c>
      <c r="M19" s="2868"/>
      <c r="N19" s="2868"/>
      <c r="O19" s="2868"/>
      <c r="P19" s="2868"/>
      <c r="Q19" s="2868"/>
      <c r="R19" s="2868"/>
      <c r="S19" s="2868"/>
      <c r="T19" s="2868"/>
      <c r="U19" s="2868"/>
      <c r="V19" s="2868"/>
      <c r="W19" s="2868"/>
      <c r="X19" s="2868">
        <v>1</v>
      </c>
      <c r="Y19" s="2869">
        <v>1</v>
      </c>
      <c r="Z19" s="2870">
        <v>0</v>
      </c>
      <c r="AA19" s="3285">
        <f>SUM(M19:R19)</f>
        <v>0</v>
      </c>
      <c r="AB19" s="3290">
        <f t="shared" si="0"/>
        <v>0</v>
      </c>
      <c r="AC19" s="3285">
        <v>0</v>
      </c>
      <c r="AD19" s="3285" t="s">
        <v>55</v>
      </c>
      <c r="AE19" s="3285"/>
      <c r="AF19" s="3290">
        <v>0</v>
      </c>
      <c r="AG19" s="3285"/>
      <c r="AH19" s="3285"/>
      <c r="AI19" s="3287" t="s">
        <v>2061</v>
      </c>
      <c r="AJ19" s="3285"/>
    </row>
    <row r="20" spans="1:36" ht="15">
      <c r="A20" s="3690" t="s">
        <v>38</v>
      </c>
      <c r="B20" s="3691"/>
      <c r="C20" s="3691"/>
      <c r="D20" s="3692"/>
      <c r="E20" s="2872"/>
      <c r="F20" s="2872"/>
      <c r="G20" s="2872"/>
      <c r="H20" s="2872"/>
      <c r="I20" s="2873">
        <v>0</v>
      </c>
      <c r="J20" s="2872"/>
      <c r="K20" s="2872"/>
      <c r="L20" s="2872"/>
      <c r="M20" s="2872"/>
      <c r="N20" s="2872"/>
      <c r="O20" s="2872"/>
      <c r="P20" s="2872"/>
      <c r="Q20" s="2872"/>
      <c r="R20" s="2872"/>
      <c r="S20" s="2872"/>
      <c r="T20" s="2872"/>
      <c r="U20" s="2872"/>
      <c r="V20" s="2872"/>
      <c r="W20" s="2872"/>
      <c r="X20" s="2872"/>
      <c r="Y20" s="2872"/>
      <c r="Z20" s="2896">
        <f>SUM(Z18:Z19)</f>
        <v>0</v>
      </c>
      <c r="AA20" s="2953"/>
      <c r="AB20" s="3299">
        <v>1</v>
      </c>
      <c r="AC20" s="2953"/>
      <c r="AD20" s="2953" t="s">
        <v>55</v>
      </c>
      <c r="AE20" s="2953"/>
      <c r="AF20" s="3299">
        <f>AVERAGE(AF18:AF19)</f>
        <v>0</v>
      </c>
      <c r="AG20" s="2953"/>
      <c r="AH20" s="2953"/>
      <c r="AI20" s="2953"/>
      <c r="AJ20" s="2953"/>
    </row>
    <row r="21" spans="1:36" ht="55.5" customHeight="1">
      <c r="A21" s="3696">
        <v>3</v>
      </c>
      <c r="B21" s="3693" t="s">
        <v>513</v>
      </c>
      <c r="C21" s="3699" t="s">
        <v>1779</v>
      </c>
      <c r="D21" s="2864" t="s">
        <v>1780</v>
      </c>
      <c r="E21" s="2864" t="s">
        <v>1695</v>
      </c>
      <c r="F21" s="2865">
        <v>1</v>
      </c>
      <c r="G21" s="2864" t="s">
        <v>1696</v>
      </c>
      <c r="H21" s="2865" t="s">
        <v>1697</v>
      </c>
      <c r="I21" s="2876"/>
      <c r="J21" s="2864" t="s">
        <v>1698</v>
      </c>
      <c r="K21" s="2867">
        <v>42370</v>
      </c>
      <c r="L21" s="2867">
        <v>42735</v>
      </c>
      <c r="M21" s="2868"/>
      <c r="N21" s="2868"/>
      <c r="O21" s="2868"/>
      <c r="P21" s="2868"/>
      <c r="Q21" s="2868"/>
      <c r="R21" s="2868"/>
      <c r="S21" s="2868"/>
      <c r="T21" s="2868"/>
      <c r="U21" s="2868"/>
      <c r="V21" s="2868"/>
      <c r="W21" s="2868"/>
      <c r="X21" s="2868">
        <v>1</v>
      </c>
      <c r="Y21" s="2869">
        <v>1</v>
      </c>
      <c r="Z21" s="2877">
        <v>5790000000</v>
      </c>
      <c r="AA21" s="3285">
        <f>SUM(M21:R21)</f>
        <v>0</v>
      </c>
      <c r="AB21" s="3290">
        <f t="shared" si="0"/>
        <v>0</v>
      </c>
      <c r="AC21" s="3285">
        <v>0</v>
      </c>
      <c r="AD21" s="3285" t="s">
        <v>55</v>
      </c>
      <c r="AE21" s="3285"/>
      <c r="AF21" s="3290">
        <v>0</v>
      </c>
      <c r="AG21" s="3285"/>
      <c r="AH21" s="3285"/>
      <c r="AI21" s="3288"/>
      <c r="AJ21" s="3285"/>
    </row>
    <row r="22" spans="1:36" ht="55.5" customHeight="1">
      <c r="A22" s="3697"/>
      <c r="B22" s="3693"/>
      <c r="C22" s="3700"/>
      <c r="D22" s="2864" t="s">
        <v>1781</v>
      </c>
      <c r="E22" s="2864" t="s">
        <v>37</v>
      </c>
      <c r="F22" s="2865">
        <v>1</v>
      </c>
      <c r="G22" s="2864" t="s">
        <v>1696</v>
      </c>
      <c r="H22" s="2865" t="s">
        <v>1697</v>
      </c>
      <c r="I22" s="2876"/>
      <c r="J22" s="2864" t="s">
        <v>1782</v>
      </c>
      <c r="K22" s="2867">
        <v>42370</v>
      </c>
      <c r="L22" s="2867">
        <v>42735</v>
      </c>
      <c r="M22" s="2868"/>
      <c r="N22" s="2868"/>
      <c r="O22" s="2868"/>
      <c r="P22" s="2868"/>
      <c r="Q22" s="2868"/>
      <c r="R22" s="2868"/>
      <c r="S22" s="2868"/>
      <c r="T22" s="2868"/>
      <c r="U22" s="2868"/>
      <c r="V22" s="2868"/>
      <c r="W22" s="2868"/>
      <c r="X22" s="2868">
        <v>1</v>
      </c>
      <c r="Y22" s="2869">
        <v>1</v>
      </c>
      <c r="Z22" s="2877">
        <v>500000000</v>
      </c>
      <c r="AA22" s="3285">
        <f>SUM(M22:R22)</f>
        <v>0</v>
      </c>
      <c r="AB22" s="3290">
        <f t="shared" si="0"/>
        <v>0</v>
      </c>
      <c r="AC22" s="3285">
        <v>0</v>
      </c>
      <c r="AD22" s="3285" t="s">
        <v>55</v>
      </c>
      <c r="AE22" s="3285"/>
      <c r="AF22" s="3290">
        <v>0</v>
      </c>
      <c r="AG22" s="3285"/>
      <c r="AH22" s="3285"/>
      <c r="AI22" s="3288"/>
      <c r="AJ22" s="3285"/>
    </row>
    <row r="23" spans="1:36" ht="124.5" customHeight="1">
      <c r="A23" s="3698"/>
      <c r="B23" s="3693"/>
      <c r="C23" s="2878" t="s">
        <v>1783</v>
      </c>
      <c r="D23" s="2864" t="s">
        <v>1699</v>
      </c>
      <c r="E23" s="2864" t="s">
        <v>1700</v>
      </c>
      <c r="F23" s="2864" t="s">
        <v>68</v>
      </c>
      <c r="G23" s="2864" t="s">
        <v>1701</v>
      </c>
      <c r="H23" s="2865" t="s">
        <v>1702</v>
      </c>
      <c r="I23" s="2875"/>
      <c r="J23" s="2864" t="s">
        <v>1703</v>
      </c>
      <c r="K23" s="2867">
        <v>42370</v>
      </c>
      <c r="L23" s="2867">
        <v>42735</v>
      </c>
      <c r="M23" s="3470">
        <v>1</v>
      </c>
      <c r="N23" s="3470"/>
      <c r="O23" s="3470">
        <v>1</v>
      </c>
      <c r="P23" s="3470"/>
      <c r="Q23" s="3470">
        <v>1</v>
      </c>
      <c r="R23" s="3470"/>
      <c r="S23" s="3470">
        <v>1</v>
      </c>
      <c r="T23" s="3470"/>
      <c r="U23" s="3470">
        <v>1</v>
      </c>
      <c r="V23" s="3470"/>
      <c r="W23" s="3470">
        <v>1</v>
      </c>
      <c r="X23" s="3470"/>
      <c r="Y23" s="3284">
        <v>1</v>
      </c>
      <c r="Z23" s="2877">
        <v>5438988751</v>
      </c>
      <c r="AA23" s="3289">
        <v>1</v>
      </c>
      <c r="AB23" s="3290">
        <f t="shared" si="0"/>
        <v>1</v>
      </c>
      <c r="AC23" s="3289">
        <v>1</v>
      </c>
      <c r="AD23" s="3289">
        <v>1</v>
      </c>
      <c r="AE23" s="3285"/>
      <c r="AF23" s="3290">
        <f>3/6</f>
        <v>0.5</v>
      </c>
      <c r="AG23" s="3285"/>
      <c r="AH23" s="3285"/>
      <c r="AI23" s="3286" t="s">
        <v>2062</v>
      </c>
      <c r="AJ23" s="3285"/>
    </row>
    <row r="24" spans="1:36" ht="15.75" thickBot="1">
      <c r="A24" s="3687" t="s">
        <v>38</v>
      </c>
      <c r="B24" s="3688"/>
      <c r="C24" s="3688"/>
      <c r="D24" s="3689"/>
      <c r="E24" s="2879"/>
      <c r="F24" s="2879"/>
      <c r="G24" s="2879"/>
      <c r="H24" s="2879"/>
      <c r="I24" s="2880">
        <v>0</v>
      </c>
      <c r="J24" s="2879"/>
      <c r="K24" s="2879"/>
      <c r="L24" s="2879"/>
      <c r="M24" s="2879"/>
      <c r="N24" s="2879"/>
      <c r="O24" s="2879"/>
      <c r="P24" s="2879"/>
      <c r="Q24" s="2879"/>
      <c r="R24" s="2879"/>
      <c r="S24" s="2879"/>
      <c r="T24" s="2879"/>
      <c r="U24" s="2879"/>
      <c r="V24" s="2879"/>
      <c r="W24" s="2879"/>
      <c r="X24" s="2879"/>
      <c r="Y24" s="2879"/>
      <c r="Z24" s="2897">
        <f>Z21+Z23</f>
        <v>11228988751</v>
      </c>
      <c r="AA24" s="2953"/>
      <c r="AB24" s="3299">
        <v>1</v>
      </c>
      <c r="AC24" s="2953"/>
      <c r="AD24" s="3299">
        <f>AVERAGE(AD21:AD23)</f>
        <v>1</v>
      </c>
      <c r="AE24" s="2953"/>
      <c r="AF24" s="3299">
        <f>AVERAGE(AF21:AF23)</f>
        <v>0.16666666666666666</v>
      </c>
      <c r="AG24" s="2953"/>
      <c r="AH24" s="2953"/>
      <c r="AI24" s="2953"/>
      <c r="AJ24" s="2953"/>
    </row>
    <row r="25" spans="1:36" ht="21" thickBot="1">
      <c r="A25" s="3681" t="s">
        <v>39</v>
      </c>
      <c r="B25" s="3682"/>
      <c r="C25" s="3682"/>
      <c r="D25" s="3682"/>
      <c r="E25" s="2942"/>
      <c r="F25" s="2943"/>
      <c r="G25" s="2943"/>
      <c r="H25" s="2943"/>
      <c r="I25" s="2944">
        <v>1</v>
      </c>
      <c r="J25" s="2943"/>
      <c r="K25" s="2943"/>
      <c r="L25" s="2943"/>
      <c r="M25" s="2943"/>
      <c r="N25" s="2943"/>
      <c r="O25" s="2943"/>
      <c r="P25" s="2943"/>
      <c r="Q25" s="2943"/>
      <c r="R25" s="2943"/>
      <c r="S25" s="2943"/>
      <c r="T25" s="2943"/>
      <c r="U25" s="2943"/>
      <c r="V25" s="2943"/>
      <c r="W25" s="2943"/>
      <c r="X25" s="2943"/>
      <c r="Y25" s="2943"/>
      <c r="Z25" s="2954">
        <f>SUM(Z24+Z20+Z17)</f>
        <v>11228988751</v>
      </c>
      <c r="AA25" s="3301"/>
      <c r="AB25" s="3302">
        <v>1</v>
      </c>
      <c r="AC25" s="3301"/>
      <c r="AD25" s="3302">
        <f>AVERAGE(AD24,AD20,AD17)</f>
        <v>1</v>
      </c>
      <c r="AE25" s="3301"/>
      <c r="AF25" s="3302">
        <f>AVERAGE(AF24,AF20,AF17)</f>
        <v>0.2222222222222222</v>
      </c>
      <c r="AG25" s="3301"/>
      <c r="AH25" s="3301"/>
      <c r="AI25" s="3301"/>
      <c r="AJ25" s="3301"/>
    </row>
    <row r="26" spans="1:26" ht="15.75" thickBot="1">
      <c r="A26" s="3709"/>
      <c r="B26" s="3710"/>
      <c r="C26" s="3710"/>
      <c r="D26" s="3710"/>
      <c r="E26" s="3710"/>
      <c r="F26" s="3710"/>
      <c r="G26" s="3710"/>
      <c r="H26" s="3710"/>
      <c r="I26" s="3710"/>
      <c r="J26" s="3710"/>
      <c r="K26" s="3710"/>
      <c r="L26" s="3710"/>
      <c r="M26" s="3710"/>
      <c r="N26" s="3710"/>
      <c r="O26" s="3710"/>
      <c r="P26" s="3710"/>
      <c r="Q26" s="3710"/>
      <c r="R26" s="3710"/>
      <c r="S26" s="3710"/>
      <c r="T26" s="3710"/>
      <c r="U26" s="3710"/>
      <c r="V26" s="3710"/>
      <c r="W26" s="3710"/>
      <c r="X26" s="3710"/>
      <c r="Y26" s="3710"/>
      <c r="Z26" s="3710"/>
    </row>
    <row r="27" spans="1:36" ht="15.75" thickBot="1">
      <c r="A27" s="3704" t="s">
        <v>9</v>
      </c>
      <c r="B27" s="3705"/>
      <c r="C27" s="3705"/>
      <c r="D27" s="3706"/>
      <c r="E27" s="3711" t="s">
        <v>1704</v>
      </c>
      <c r="F27" s="3705"/>
      <c r="G27" s="3705"/>
      <c r="H27" s="3705"/>
      <c r="I27" s="3705"/>
      <c r="J27" s="3705"/>
      <c r="K27" s="3705"/>
      <c r="L27" s="3705"/>
      <c r="M27" s="3705"/>
      <c r="N27" s="3705"/>
      <c r="O27" s="3705"/>
      <c r="P27" s="3705"/>
      <c r="Q27" s="3705"/>
      <c r="R27" s="3705"/>
      <c r="S27" s="3705"/>
      <c r="T27" s="3705"/>
      <c r="U27" s="3705"/>
      <c r="V27" s="3705"/>
      <c r="W27" s="3705"/>
      <c r="X27" s="3705"/>
      <c r="Y27" s="3705"/>
      <c r="Z27" s="3705"/>
      <c r="AA27" s="3726" t="s">
        <v>1704</v>
      </c>
      <c r="AB27" s="3726"/>
      <c r="AC27" s="3726"/>
      <c r="AD27" s="3726"/>
      <c r="AE27" s="3726"/>
      <c r="AF27" s="3726"/>
      <c r="AG27" s="3726"/>
      <c r="AH27" s="3726"/>
      <c r="AI27" s="3726"/>
      <c r="AJ27" s="3726"/>
    </row>
    <row r="28" spans="1:26" ht="15.75" thickBot="1">
      <c r="A28" s="2852"/>
      <c r="B28" s="2853"/>
      <c r="C28" s="2852"/>
      <c r="D28" s="2852"/>
      <c r="E28" s="2852"/>
      <c r="F28" s="2854"/>
      <c r="G28" s="2852"/>
      <c r="H28" s="2852"/>
      <c r="I28" s="2855"/>
      <c r="J28" s="2852"/>
      <c r="K28" s="2856"/>
      <c r="L28" s="2856"/>
      <c r="M28" s="2852"/>
      <c r="N28" s="2852"/>
      <c r="O28" s="2852"/>
      <c r="P28" s="2852"/>
      <c r="Q28" s="2852"/>
      <c r="R28" s="2852"/>
      <c r="S28" s="2852"/>
      <c r="T28" s="2852"/>
      <c r="U28" s="2852"/>
      <c r="V28" s="2852"/>
      <c r="W28" s="2852"/>
      <c r="X28" s="2852"/>
      <c r="Y28" s="2852"/>
      <c r="Z28" s="2881"/>
    </row>
    <row r="29" spans="1:36" ht="51">
      <c r="A29" s="2882" t="s">
        <v>11</v>
      </c>
      <c r="B29" s="2883" t="s">
        <v>12</v>
      </c>
      <c r="C29" s="2882" t="s">
        <v>13</v>
      </c>
      <c r="D29" s="2882" t="s">
        <v>14</v>
      </c>
      <c r="E29" s="2884" t="s">
        <v>15</v>
      </c>
      <c r="F29" s="2885" t="s">
        <v>16</v>
      </c>
      <c r="G29" s="2886" t="s">
        <v>17</v>
      </c>
      <c r="H29" s="2886" t="s">
        <v>18</v>
      </c>
      <c r="I29" s="2887" t="s">
        <v>19</v>
      </c>
      <c r="J29" s="2886" t="s">
        <v>20</v>
      </c>
      <c r="K29" s="2886" t="s">
        <v>1705</v>
      </c>
      <c r="L29" s="2886" t="s">
        <v>22</v>
      </c>
      <c r="M29" s="2886" t="s">
        <v>23</v>
      </c>
      <c r="N29" s="2886" t="s">
        <v>24</v>
      </c>
      <c r="O29" s="2886" t="s">
        <v>25</v>
      </c>
      <c r="P29" s="2886" t="s">
        <v>26</v>
      </c>
      <c r="Q29" s="2886" t="s">
        <v>27</v>
      </c>
      <c r="R29" s="2886" t="s">
        <v>28</v>
      </c>
      <c r="S29" s="2886" t="s">
        <v>29</v>
      </c>
      <c r="T29" s="2886" t="s">
        <v>30</v>
      </c>
      <c r="U29" s="2886" t="s">
        <v>31</v>
      </c>
      <c r="V29" s="2886" t="s">
        <v>32</v>
      </c>
      <c r="W29" s="2886" t="s">
        <v>33</v>
      </c>
      <c r="X29" s="2886" t="s">
        <v>34</v>
      </c>
      <c r="Y29" s="2886" t="s">
        <v>35</v>
      </c>
      <c r="Z29" s="2888" t="s">
        <v>298</v>
      </c>
      <c r="AA29" s="3282" t="s">
        <v>1523</v>
      </c>
      <c r="AB29" s="3282" t="s">
        <v>299</v>
      </c>
      <c r="AC29" s="3282" t="s">
        <v>1490</v>
      </c>
      <c r="AD29" s="3282" t="s">
        <v>1491</v>
      </c>
      <c r="AE29" s="3282" t="s">
        <v>178</v>
      </c>
      <c r="AF29" s="3282" t="s">
        <v>1492</v>
      </c>
      <c r="AG29" s="3282" t="s">
        <v>179</v>
      </c>
      <c r="AH29" s="3282" t="s">
        <v>180</v>
      </c>
      <c r="AI29" s="3283" t="s">
        <v>181</v>
      </c>
      <c r="AJ29" s="3283" t="s">
        <v>182</v>
      </c>
    </row>
    <row r="30" spans="1:36" ht="51">
      <c r="A30" s="3693">
        <v>4</v>
      </c>
      <c r="B30" s="3693" t="s">
        <v>1706</v>
      </c>
      <c r="C30" s="3685" t="s">
        <v>1784</v>
      </c>
      <c r="D30" s="2889" t="s">
        <v>1785</v>
      </c>
      <c r="E30" s="2865" t="s">
        <v>1786</v>
      </c>
      <c r="F30" s="2865">
        <v>2</v>
      </c>
      <c r="G30" s="2865" t="s">
        <v>1787</v>
      </c>
      <c r="H30" s="2865" t="s">
        <v>1788</v>
      </c>
      <c r="I30" s="2866"/>
      <c r="J30" s="2865" t="s">
        <v>1789</v>
      </c>
      <c r="K30" s="2867">
        <v>42370</v>
      </c>
      <c r="L30" s="2867">
        <v>42735</v>
      </c>
      <c r="M30" s="2868"/>
      <c r="N30" s="2868"/>
      <c r="O30" s="2868"/>
      <c r="P30" s="2868"/>
      <c r="Q30" s="2868">
        <v>2</v>
      </c>
      <c r="R30" s="2868"/>
      <c r="S30" s="2868"/>
      <c r="T30" s="2868"/>
      <c r="U30" s="2868"/>
      <c r="V30" s="2868"/>
      <c r="W30" s="2868"/>
      <c r="X30" s="2868"/>
      <c r="Y30" s="2890">
        <v>2</v>
      </c>
      <c r="Z30" s="2891">
        <v>0</v>
      </c>
      <c r="AA30" s="3292">
        <f>SUM(M30:R30)</f>
        <v>2</v>
      </c>
      <c r="AB30" s="3296">
        <f aca="true" t="shared" si="1" ref="AB30:AB41">IF(AA30=0,0%,100%)</f>
        <v>1</v>
      </c>
      <c r="AC30" s="3292">
        <v>2</v>
      </c>
      <c r="AD30" s="3296">
        <f>AC30/AA30</f>
        <v>1</v>
      </c>
      <c r="AE30" s="3292"/>
      <c r="AF30" s="3296">
        <f>AC30/Y30</f>
        <v>1</v>
      </c>
      <c r="AG30" s="3292"/>
      <c r="AH30" s="3292"/>
      <c r="AI30" s="3293" t="s">
        <v>2063</v>
      </c>
      <c r="AJ30" s="3292"/>
    </row>
    <row r="31" spans="1:36" ht="51">
      <c r="A31" s="3693"/>
      <c r="B31" s="3693"/>
      <c r="C31" s="3685"/>
      <c r="D31" s="2889" t="s">
        <v>1790</v>
      </c>
      <c r="E31" s="2865" t="s">
        <v>1791</v>
      </c>
      <c r="F31" s="2865">
        <v>500</v>
      </c>
      <c r="G31" s="2865" t="s">
        <v>1792</v>
      </c>
      <c r="H31" s="2865" t="s">
        <v>1793</v>
      </c>
      <c r="I31" s="2866"/>
      <c r="J31" s="2865" t="s">
        <v>1794</v>
      </c>
      <c r="K31" s="2867">
        <v>42370</v>
      </c>
      <c r="L31" s="2867">
        <v>42735</v>
      </c>
      <c r="M31" s="2868"/>
      <c r="N31" s="2868"/>
      <c r="O31" s="2868"/>
      <c r="P31" s="2868"/>
      <c r="Q31" s="2868"/>
      <c r="R31" s="2868"/>
      <c r="S31" s="2868"/>
      <c r="T31" s="2868"/>
      <c r="U31" s="2868"/>
      <c r="V31" s="2868"/>
      <c r="W31" s="2868"/>
      <c r="X31" s="2868">
        <v>500</v>
      </c>
      <c r="Y31" s="2890">
        <f>SUM(R31:X31)</f>
        <v>500</v>
      </c>
      <c r="Z31" s="2891">
        <v>150000000</v>
      </c>
      <c r="AA31" s="3292">
        <f>SUM(M31:R31)</f>
        <v>0</v>
      </c>
      <c r="AB31" s="3296">
        <f t="shared" si="1"/>
        <v>0</v>
      </c>
      <c r="AC31" s="3292">
        <v>0</v>
      </c>
      <c r="AD31" s="3296" t="s">
        <v>55</v>
      </c>
      <c r="AE31" s="3292"/>
      <c r="AF31" s="3296">
        <f>AC31/Y31</f>
        <v>0</v>
      </c>
      <c r="AG31" s="3292"/>
      <c r="AH31" s="3292"/>
      <c r="AI31" s="3294"/>
      <c r="AJ31" s="3292"/>
    </row>
    <row r="32" spans="1:36" ht="38.25">
      <c r="A32" s="3686"/>
      <c r="B32" s="3686"/>
      <c r="C32" s="2878" t="s">
        <v>1707</v>
      </c>
      <c r="D32" s="2889" t="s">
        <v>1708</v>
      </c>
      <c r="E32" s="2889" t="s">
        <v>1709</v>
      </c>
      <c r="F32" s="2889">
        <v>1</v>
      </c>
      <c r="G32" s="2889" t="s">
        <v>1710</v>
      </c>
      <c r="H32" s="2889" t="s">
        <v>1711</v>
      </c>
      <c r="I32" s="2875"/>
      <c r="J32" s="2889" t="s">
        <v>1712</v>
      </c>
      <c r="K32" s="2867">
        <v>42370</v>
      </c>
      <c r="L32" s="2867">
        <v>42735</v>
      </c>
      <c r="M32" s="2892"/>
      <c r="N32" s="2892"/>
      <c r="O32" s="2892"/>
      <c r="P32" s="2892"/>
      <c r="Q32" s="2892"/>
      <c r="R32" s="2892"/>
      <c r="S32" s="2892"/>
      <c r="T32" s="2892"/>
      <c r="U32" s="2893">
        <v>1</v>
      </c>
      <c r="V32" s="2893"/>
      <c r="W32" s="2893"/>
      <c r="X32" s="2893"/>
      <c r="Y32" s="2890">
        <v>1</v>
      </c>
      <c r="Z32" s="2891">
        <v>2000000000</v>
      </c>
      <c r="AA32" s="3292">
        <f>SUM(M32:R32)</f>
        <v>0</v>
      </c>
      <c r="AB32" s="3296">
        <f t="shared" si="1"/>
        <v>0</v>
      </c>
      <c r="AC32" s="3292">
        <v>0</v>
      </c>
      <c r="AD32" s="3296" t="s">
        <v>55</v>
      </c>
      <c r="AE32" s="3292"/>
      <c r="AF32" s="3296">
        <f>AC32/Y32</f>
        <v>0</v>
      </c>
      <c r="AG32" s="3292"/>
      <c r="AH32" s="3292"/>
      <c r="AI32" s="3294"/>
      <c r="AJ32" s="3292"/>
    </row>
    <row r="33" spans="1:36" ht="51">
      <c r="A33" s="3686"/>
      <c r="B33" s="3686"/>
      <c r="C33" s="2874" t="s">
        <v>1713</v>
      </c>
      <c r="D33" s="2871" t="s">
        <v>1714</v>
      </c>
      <c r="E33" s="2864" t="s">
        <v>1715</v>
      </c>
      <c r="F33" s="2864">
        <v>60</v>
      </c>
      <c r="G33" s="2864" t="s">
        <v>1716</v>
      </c>
      <c r="H33" s="2865" t="s">
        <v>1795</v>
      </c>
      <c r="I33" s="2866"/>
      <c r="J33" s="2864" t="s">
        <v>1717</v>
      </c>
      <c r="K33" s="2867">
        <v>42370</v>
      </c>
      <c r="L33" s="2867">
        <v>42735</v>
      </c>
      <c r="M33" s="2868"/>
      <c r="N33" s="2868">
        <v>4</v>
      </c>
      <c r="O33" s="2868">
        <v>4</v>
      </c>
      <c r="P33" s="2868">
        <v>4</v>
      </c>
      <c r="Q33" s="2868">
        <v>6</v>
      </c>
      <c r="R33" s="2868">
        <v>6</v>
      </c>
      <c r="S33" s="2868">
        <v>6</v>
      </c>
      <c r="T33" s="2868">
        <v>6</v>
      </c>
      <c r="U33" s="2868">
        <v>6</v>
      </c>
      <c r="V33" s="2868">
        <v>6</v>
      </c>
      <c r="W33" s="2868">
        <v>6</v>
      </c>
      <c r="X33" s="2868">
        <v>6</v>
      </c>
      <c r="Y33" s="2869">
        <v>60</v>
      </c>
      <c r="Z33" s="2870">
        <v>0</v>
      </c>
      <c r="AA33" s="3292">
        <f>SUM(M33:R33)</f>
        <v>24</v>
      </c>
      <c r="AB33" s="3296">
        <f t="shared" si="1"/>
        <v>1</v>
      </c>
      <c r="AC33" s="3292">
        <v>24</v>
      </c>
      <c r="AD33" s="3296">
        <f>AC33/AA33</f>
        <v>1</v>
      </c>
      <c r="AE33" s="3292"/>
      <c r="AF33" s="3296">
        <f>AC33/Y33</f>
        <v>0.4</v>
      </c>
      <c r="AG33" s="3292"/>
      <c r="AH33" s="3292"/>
      <c r="AI33" s="3293" t="s">
        <v>2064</v>
      </c>
      <c r="AJ33" s="3292"/>
    </row>
    <row r="34" spans="1:36" ht="38.25">
      <c r="A34" s="3686"/>
      <c r="B34" s="3686"/>
      <c r="C34" s="2874" t="s">
        <v>1718</v>
      </c>
      <c r="D34" s="2871" t="s">
        <v>1796</v>
      </c>
      <c r="E34" s="2894" t="s">
        <v>1797</v>
      </c>
      <c r="F34" s="2894">
        <v>1</v>
      </c>
      <c r="G34" s="2894" t="s">
        <v>1798</v>
      </c>
      <c r="H34" s="2889" t="s">
        <v>1799</v>
      </c>
      <c r="I34" s="2875"/>
      <c r="J34" s="2889" t="s">
        <v>1800</v>
      </c>
      <c r="K34" s="2867">
        <v>42370</v>
      </c>
      <c r="L34" s="2867">
        <v>42735</v>
      </c>
      <c r="M34" s="2892"/>
      <c r="N34" s="2892"/>
      <c r="O34" s="2892"/>
      <c r="P34" s="2892"/>
      <c r="Q34" s="2892"/>
      <c r="R34" s="2892"/>
      <c r="S34" s="2892"/>
      <c r="T34" s="2892"/>
      <c r="U34" s="2893"/>
      <c r="V34" s="2893"/>
      <c r="W34" s="2893"/>
      <c r="X34" s="2893">
        <v>1</v>
      </c>
      <c r="Y34" s="2869">
        <v>1</v>
      </c>
      <c r="Z34" s="2895">
        <v>410914688</v>
      </c>
      <c r="AA34" s="3292">
        <f>SUM(M34:R34)</f>
        <v>0</v>
      </c>
      <c r="AB34" s="3296">
        <f t="shared" si="1"/>
        <v>0</v>
      </c>
      <c r="AC34" s="3295">
        <v>0.9</v>
      </c>
      <c r="AD34" s="3292" t="s">
        <v>55</v>
      </c>
      <c r="AE34" s="3292"/>
      <c r="AF34" s="3295">
        <v>0.9</v>
      </c>
      <c r="AG34" s="3292"/>
      <c r="AH34" s="3292"/>
      <c r="AI34" s="3293" t="s">
        <v>2065</v>
      </c>
      <c r="AJ34" s="3292"/>
    </row>
    <row r="35" spans="1:36" ht="20.25">
      <c r="A35" s="3690" t="s">
        <v>443</v>
      </c>
      <c r="B35" s="3691"/>
      <c r="C35" s="3691"/>
      <c r="D35" s="3692"/>
      <c r="E35" s="2872"/>
      <c r="F35" s="2872"/>
      <c r="G35" s="2872"/>
      <c r="H35" s="2872"/>
      <c r="I35" s="2873">
        <v>0</v>
      </c>
      <c r="J35" s="2872"/>
      <c r="K35" s="2872"/>
      <c r="L35" s="2872"/>
      <c r="M35" s="2872"/>
      <c r="N35" s="2872"/>
      <c r="O35" s="2872"/>
      <c r="P35" s="2872"/>
      <c r="Q35" s="2872"/>
      <c r="R35" s="2872"/>
      <c r="S35" s="2872"/>
      <c r="T35" s="2872"/>
      <c r="U35" s="2872"/>
      <c r="V35" s="2872"/>
      <c r="W35" s="2872"/>
      <c r="X35" s="2872"/>
      <c r="Y35" s="2872"/>
      <c r="Z35" s="2896">
        <f>SUM(Z30:Z34)</f>
        <v>2560914688</v>
      </c>
      <c r="AA35" s="3305"/>
      <c r="AB35" s="3306">
        <v>1</v>
      </c>
      <c r="AC35" s="3305"/>
      <c r="AD35" s="3306">
        <f>AVERAGE(AD30:AD34)</f>
        <v>1</v>
      </c>
      <c r="AE35" s="3305"/>
      <c r="AF35" s="3306">
        <f>AVERAGE(AF30:AF34)</f>
        <v>0.45999999999999996</v>
      </c>
      <c r="AG35" s="3305"/>
      <c r="AH35" s="3305"/>
      <c r="AI35" s="3305"/>
      <c r="AJ35" s="3305"/>
    </row>
    <row r="36" spans="1:36" ht="38.25">
      <c r="A36" s="3693">
        <v>5</v>
      </c>
      <c r="B36" s="3693" t="s">
        <v>1719</v>
      </c>
      <c r="C36" s="3685" t="s">
        <v>1720</v>
      </c>
      <c r="D36" s="2889" t="s">
        <v>1721</v>
      </c>
      <c r="E36" s="2889" t="s">
        <v>1722</v>
      </c>
      <c r="F36" s="2889" t="s">
        <v>1723</v>
      </c>
      <c r="G36" s="2889" t="s">
        <v>1724</v>
      </c>
      <c r="H36" s="2889" t="s">
        <v>1801</v>
      </c>
      <c r="I36" s="2866"/>
      <c r="J36" s="2889" t="s">
        <v>1725</v>
      </c>
      <c r="K36" s="2867">
        <v>42370</v>
      </c>
      <c r="L36" s="2867">
        <v>42735</v>
      </c>
      <c r="M36" s="3470">
        <v>1</v>
      </c>
      <c r="N36" s="3470"/>
      <c r="O36" s="3470">
        <v>1</v>
      </c>
      <c r="P36" s="3470"/>
      <c r="Q36" s="3470">
        <v>1</v>
      </c>
      <c r="R36" s="3470"/>
      <c r="S36" s="3470">
        <v>1</v>
      </c>
      <c r="T36" s="3470"/>
      <c r="U36" s="3470">
        <v>1</v>
      </c>
      <c r="V36" s="3470"/>
      <c r="W36" s="3470">
        <v>1</v>
      </c>
      <c r="X36" s="3470"/>
      <c r="Y36" s="3284">
        <v>1</v>
      </c>
      <c r="Z36" s="2870">
        <v>0</v>
      </c>
      <c r="AA36" s="3295">
        <v>1</v>
      </c>
      <c r="AB36" s="3296">
        <f t="shared" si="1"/>
        <v>1</v>
      </c>
      <c r="AC36" s="3295">
        <v>1</v>
      </c>
      <c r="AD36" s="3295">
        <f>AC36/AA36</f>
        <v>1</v>
      </c>
      <c r="AE36" s="3292"/>
      <c r="AF36" s="3296">
        <f>3/6</f>
        <v>0.5</v>
      </c>
      <c r="AG36" s="3292"/>
      <c r="AH36" s="3292"/>
      <c r="AI36" s="3293" t="s">
        <v>2066</v>
      </c>
      <c r="AJ36" s="3292"/>
    </row>
    <row r="37" spans="1:36" ht="38.25">
      <c r="A37" s="3686"/>
      <c r="B37" s="3686"/>
      <c r="C37" s="3686"/>
      <c r="D37" s="2871" t="s">
        <v>1726</v>
      </c>
      <c r="E37" s="2889" t="s">
        <v>518</v>
      </c>
      <c r="F37" s="2889">
        <v>2</v>
      </c>
      <c r="G37" s="2889" t="s">
        <v>1727</v>
      </c>
      <c r="H37" s="2889" t="s">
        <v>1802</v>
      </c>
      <c r="I37" s="2866"/>
      <c r="J37" s="2889" t="s">
        <v>1803</v>
      </c>
      <c r="K37" s="2867">
        <v>42370</v>
      </c>
      <c r="L37" s="2867">
        <v>42735</v>
      </c>
      <c r="M37" s="2892"/>
      <c r="N37" s="2892"/>
      <c r="O37" s="2892"/>
      <c r="P37" s="2892"/>
      <c r="Q37" s="2892"/>
      <c r="R37" s="2892">
        <v>1</v>
      </c>
      <c r="S37" s="2892"/>
      <c r="T37" s="2892"/>
      <c r="U37" s="2892"/>
      <c r="V37" s="2892"/>
      <c r="W37" s="2892"/>
      <c r="X37" s="2892">
        <v>1</v>
      </c>
      <c r="Y37" s="2869">
        <v>2</v>
      </c>
      <c r="Z37" s="2870">
        <v>0</v>
      </c>
      <c r="AA37" s="3292">
        <f>SUM(M37:R37)</f>
        <v>1</v>
      </c>
      <c r="AB37" s="3296">
        <f t="shared" si="1"/>
        <v>1</v>
      </c>
      <c r="AC37" s="3292">
        <v>1</v>
      </c>
      <c r="AD37" s="3295">
        <f>AC37/AA37</f>
        <v>1</v>
      </c>
      <c r="AE37" s="3292"/>
      <c r="AF37" s="3296">
        <f>AC37/Y37</f>
        <v>0.5</v>
      </c>
      <c r="AG37" s="3292"/>
      <c r="AH37" s="3292"/>
      <c r="AI37" s="3293" t="s">
        <v>2067</v>
      </c>
      <c r="AJ37" s="3292"/>
    </row>
    <row r="38" spans="1:36" ht="89.25">
      <c r="A38" s="3686"/>
      <c r="B38" s="3686"/>
      <c r="C38" s="2874" t="s">
        <v>1728</v>
      </c>
      <c r="D38" s="2894" t="s">
        <v>1729</v>
      </c>
      <c r="E38" s="2889" t="s">
        <v>1730</v>
      </c>
      <c r="F38" s="2889" t="s">
        <v>1723</v>
      </c>
      <c r="G38" s="2889" t="s">
        <v>1804</v>
      </c>
      <c r="H38" s="2889" t="s">
        <v>1805</v>
      </c>
      <c r="I38" s="2866"/>
      <c r="J38" s="2889" t="s">
        <v>1731</v>
      </c>
      <c r="K38" s="2867">
        <v>42370</v>
      </c>
      <c r="L38" s="2867">
        <v>42735</v>
      </c>
      <c r="M38" s="3470">
        <v>1</v>
      </c>
      <c r="N38" s="3470"/>
      <c r="O38" s="3470">
        <v>1</v>
      </c>
      <c r="P38" s="3470"/>
      <c r="Q38" s="3470">
        <v>1</v>
      </c>
      <c r="R38" s="3470"/>
      <c r="S38" s="3470">
        <v>1</v>
      </c>
      <c r="T38" s="3470"/>
      <c r="U38" s="3470">
        <v>1</v>
      </c>
      <c r="V38" s="3470"/>
      <c r="W38" s="3470">
        <v>1</v>
      </c>
      <c r="X38" s="3470"/>
      <c r="Y38" s="3284">
        <v>1</v>
      </c>
      <c r="Z38" s="2870">
        <v>0</v>
      </c>
      <c r="AA38" s="3295">
        <v>1</v>
      </c>
      <c r="AB38" s="3296">
        <f t="shared" si="1"/>
        <v>1</v>
      </c>
      <c r="AC38" s="3295">
        <v>1</v>
      </c>
      <c r="AD38" s="3295">
        <f>AC38/AA38</f>
        <v>1</v>
      </c>
      <c r="AE38" s="3292"/>
      <c r="AF38" s="3296">
        <f>3/6</f>
        <v>0.5</v>
      </c>
      <c r="AG38" s="3292"/>
      <c r="AH38" s="3292"/>
      <c r="AI38" s="3293" t="s">
        <v>2068</v>
      </c>
      <c r="AJ38" s="3292"/>
    </row>
    <row r="39" spans="1:36" ht="15.75">
      <c r="A39" s="3690" t="s">
        <v>38</v>
      </c>
      <c r="B39" s="3691"/>
      <c r="C39" s="3691"/>
      <c r="D39" s="3692"/>
      <c r="E39" s="2872"/>
      <c r="F39" s="2872"/>
      <c r="G39" s="2872"/>
      <c r="H39" s="2872"/>
      <c r="I39" s="2873"/>
      <c r="J39" s="2872"/>
      <c r="K39" s="2872"/>
      <c r="L39" s="2872"/>
      <c r="M39" s="2872"/>
      <c r="N39" s="2872"/>
      <c r="O39" s="2872"/>
      <c r="P39" s="2872"/>
      <c r="Q39" s="2872"/>
      <c r="R39" s="2872"/>
      <c r="S39" s="2872"/>
      <c r="T39" s="2872"/>
      <c r="U39" s="2872"/>
      <c r="V39" s="2872"/>
      <c r="W39" s="2872"/>
      <c r="X39" s="2872"/>
      <c r="Y39" s="2872"/>
      <c r="Z39" s="2896">
        <f>SUM(Z36:Z38)</f>
        <v>0</v>
      </c>
      <c r="AA39" s="3303"/>
      <c r="AB39" s="3304">
        <v>1</v>
      </c>
      <c r="AC39" s="3303"/>
      <c r="AD39" s="3304">
        <f>AVERAGE(AD36:AD38)</f>
        <v>1</v>
      </c>
      <c r="AE39" s="3303"/>
      <c r="AF39" s="3304">
        <f>AVERAGE(AF36:AF38)</f>
        <v>0.5</v>
      </c>
      <c r="AG39" s="3303"/>
      <c r="AH39" s="3303"/>
      <c r="AI39" s="3303"/>
      <c r="AJ39" s="3303"/>
    </row>
    <row r="40" spans="1:36" ht="51">
      <c r="A40" s="3707">
        <v>6</v>
      </c>
      <c r="B40" s="3693" t="s">
        <v>1732</v>
      </c>
      <c r="C40" s="3685" t="s">
        <v>1732</v>
      </c>
      <c r="D40" s="2871" t="s">
        <v>1806</v>
      </c>
      <c r="E40" s="2889" t="s">
        <v>1807</v>
      </c>
      <c r="F40" s="2889" t="s">
        <v>1723</v>
      </c>
      <c r="G40" s="2889" t="s">
        <v>1808</v>
      </c>
      <c r="H40" s="2889" t="s">
        <v>1809</v>
      </c>
      <c r="I40" s="2889"/>
      <c r="J40" s="2889" t="s">
        <v>1810</v>
      </c>
      <c r="K40" s="2867">
        <v>42370</v>
      </c>
      <c r="L40" s="2867">
        <v>42735</v>
      </c>
      <c r="M40" s="3470">
        <v>1</v>
      </c>
      <c r="N40" s="3470"/>
      <c r="O40" s="3470">
        <v>1</v>
      </c>
      <c r="P40" s="3470"/>
      <c r="Q40" s="3470">
        <v>1</v>
      </c>
      <c r="R40" s="3470"/>
      <c r="S40" s="3470">
        <v>1</v>
      </c>
      <c r="T40" s="3470"/>
      <c r="U40" s="3470">
        <v>1</v>
      </c>
      <c r="V40" s="3470"/>
      <c r="W40" s="3470">
        <v>1</v>
      </c>
      <c r="X40" s="3470"/>
      <c r="Y40" s="3291">
        <v>1</v>
      </c>
      <c r="Z40" s="2955">
        <v>3000000000</v>
      </c>
      <c r="AA40" s="3295">
        <v>1</v>
      </c>
      <c r="AB40" s="3296">
        <f t="shared" si="1"/>
        <v>1</v>
      </c>
      <c r="AC40" s="3295">
        <v>1</v>
      </c>
      <c r="AD40" s="3295">
        <v>1</v>
      </c>
      <c r="AE40" s="3292"/>
      <c r="AF40" s="3296">
        <f>3/6</f>
        <v>0.5</v>
      </c>
      <c r="AG40" s="3292"/>
      <c r="AH40" s="3292"/>
      <c r="AI40" s="3292"/>
      <c r="AJ40" s="3292"/>
    </row>
    <row r="41" spans="1:36" ht="69.75" customHeight="1">
      <c r="A41" s="3708"/>
      <c r="B41" s="3693"/>
      <c r="C41" s="3685"/>
      <c r="D41" s="2871" t="s">
        <v>1733</v>
      </c>
      <c r="E41" s="2889" t="s">
        <v>1811</v>
      </c>
      <c r="F41" s="2889" t="s">
        <v>1723</v>
      </c>
      <c r="G41" s="2889" t="s">
        <v>1812</v>
      </c>
      <c r="H41" s="2889" t="s">
        <v>1813</v>
      </c>
      <c r="I41" s="2866"/>
      <c r="J41" s="2889" t="s">
        <v>1814</v>
      </c>
      <c r="K41" s="2867">
        <v>42370</v>
      </c>
      <c r="L41" s="2867">
        <v>42735</v>
      </c>
      <c r="M41" s="3470">
        <v>1</v>
      </c>
      <c r="N41" s="3470"/>
      <c r="O41" s="3470">
        <v>1</v>
      </c>
      <c r="P41" s="3470"/>
      <c r="Q41" s="3470">
        <v>1</v>
      </c>
      <c r="R41" s="3470"/>
      <c r="S41" s="3470">
        <v>1</v>
      </c>
      <c r="T41" s="3470"/>
      <c r="U41" s="3470">
        <v>1</v>
      </c>
      <c r="V41" s="3470"/>
      <c r="W41" s="3470">
        <v>1</v>
      </c>
      <c r="X41" s="3470"/>
      <c r="Y41" s="3291">
        <v>1</v>
      </c>
      <c r="Z41" s="2955">
        <v>8026559642</v>
      </c>
      <c r="AA41" s="3295">
        <v>1</v>
      </c>
      <c r="AB41" s="3296">
        <f t="shared" si="1"/>
        <v>1</v>
      </c>
      <c r="AC41" s="3295">
        <v>1</v>
      </c>
      <c r="AD41" s="3295">
        <v>1</v>
      </c>
      <c r="AE41" s="3292"/>
      <c r="AF41" s="3296">
        <f>3/6</f>
        <v>0.5</v>
      </c>
      <c r="AG41" s="3292"/>
      <c r="AH41" s="3292"/>
      <c r="AI41" s="3292"/>
      <c r="AJ41" s="3292"/>
    </row>
    <row r="42" spans="1:36" ht="15.75" thickBot="1">
      <c r="A42" s="3687" t="s">
        <v>38</v>
      </c>
      <c r="B42" s="3688"/>
      <c r="C42" s="3688"/>
      <c r="D42" s="3689"/>
      <c r="E42" s="2879"/>
      <c r="F42" s="2879"/>
      <c r="G42" s="2879"/>
      <c r="H42" s="2879"/>
      <c r="I42" s="2880"/>
      <c r="J42" s="2879"/>
      <c r="K42" s="2879"/>
      <c r="L42" s="2879"/>
      <c r="M42" s="2879"/>
      <c r="N42" s="2879"/>
      <c r="O42" s="2879"/>
      <c r="P42" s="2879"/>
      <c r="Q42" s="2879"/>
      <c r="R42" s="2879"/>
      <c r="S42" s="2879"/>
      <c r="T42" s="2879"/>
      <c r="U42" s="2879"/>
      <c r="V42" s="2879"/>
      <c r="W42" s="2879"/>
      <c r="X42" s="2879"/>
      <c r="Y42" s="2879"/>
      <c r="Z42" s="2897">
        <f>SUM(Z40:Z41)</f>
        <v>11026559642</v>
      </c>
      <c r="AA42" s="2953"/>
      <c r="AB42" s="3299">
        <v>1</v>
      </c>
      <c r="AC42" s="2953"/>
      <c r="AD42" s="3299">
        <f>AVERAGE(AD40:AD41)</f>
        <v>1</v>
      </c>
      <c r="AE42" s="2953"/>
      <c r="AF42" s="3299">
        <f>AVERAGE(AF40:AF41)</f>
        <v>0.5</v>
      </c>
      <c r="AG42" s="2953"/>
      <c r="AH42" s="2953"/>
      <c r="AI42" s="2953"/>
      <c r="AJ42" s="2953"/>
    </row>
    <row r="43" spans="1:36" ht="21" thickBot="1">
      <c r="A43" s="3681" t="s">
        <v>39</v>
      </c>
      <c r="B43" s="3682"/>
      <c r="C43" s="3682"/>
      <c r="D43" s="3682"/>
      <c r="E43" s="2942"/>
      <c r="F43" s="2943"/>
      <c r="G43" s="2943"/>
      <c r="H43" s="2943"/>
      <c r="I43" s="2944">
        <v>1</v>
      </c>
      <c r="J43" s="2943"/>
      <c r="K43" s="2943"/>
      <c r="L43" s="2943"/>
      <c r="M43" s="2943"/>
      <c r="N43" s="2943"/>
      <c r="O43" s="2943"/>
      <c r="P43" s="2943"/>
      <c r="Q43" s="2943"/>
      <c r="R43" s="2943"/>
      <c r="S43" s="2943"/>
      <c r="T43" s="2943"/>
      <c r="U43" s="2943"/>
      <c r="V43" s="2943"/>
      <c r="W43" s="2943"/>
      <c r="X43" s="2943"/>
      <c r="Y43" s="2943"/>
      <c r="Z43" s="2954">
        <f>SUM(Z42+Z39+Z35)</f>
        <v>13587474330</v>
      </c>
      <c r="AA43" s="3301"/>
      <c r="AB43" s="3302">
        <v>1</v>
      </c>
      <c r="AC43" s="3301"/>
      <c r="AD43" s="3302">
        <f>AVERAGE(AD42,AD39,AD35)</f>
        <v>1</v>
      </c>
      <c r="AE43" s="3301"/>
      <c r="AF43" s="3302">
        <f>AVERAGE(AF42,AF39,AF35)</f>
        <v>0.48666666666666664</v>
      </c>
      <c r="AG43" s="3301"/>
      <c r="AH43" s="3301"/>
      <c r="AI43" s="3301"/>
      <c r="AJ43" s="3301"/>
    </row>
    <row r="44" ht="15.75" thickBot="1"/>
    <row r="45" spans="1:36" ht="39" thickBot="1">
      <c r="A45" s="2480" t="s">
        <v>11</v>
      </c>
      <c r="B45" s="2898" t="s">
        <v>12</v>
      </c>
      <c r="C45" s="2480" t="s">
        <v>13</v>
      </c>
      <c r="D45" s="2481" t="s">
        <v>14</v>
      </c>
      <c r="E45" s="2482" t="s">
        <v>15</v>
      </c>
      <c r="F45" s="2482" t="s">
        <v>16</v>
      </c>
      <c r="G45" s="2482" t="s">
        <v>17</v>
      </c>
      <c r="H45" s="2482" t="s">
        <v>18</v>
      </c>
      <c r="I45" s="2482" t="s">
        <v>19</v>
      </c>
      <c r="J45" s="2482" t="s">
        <v>20</v>
      </c>
      <c r="K45" s="2482" t="s">
        <v>21</v>
      </c>
      <c r="L45" s="2482" t="s">
        <v>22</v>
      </c>
      <c r="M45" s="2483" t="s">
        <v>23</v>
      </c>
      <c r="N45" s="2483" t="s">
        <v>24</v>
      </c>
      <c r="O45" s="2483" t="s">
        <v>25</v>
      </c>
      <c r="P45" s="2483" t="s">
        <v>26</v>
      </c>
      <c r="Q45" s="2483" t="s">
        <v>27</v>
      </c>
      <c r="R45" s="2483" t="s">
        <v>28</v>
      </c>
      <c r="S45" s="2483" t="s">
        <v>29</v>
      </c>
      <c r="T45" s="2483" t="s">
        <v>30</v>
      </c>
      <c r="U45" s="2483" t="s">
        <v>31</v>
      </c>
      <c r="V45" s="2483" t="s">
        <v>32</v>
      </c>
      <c r="W45" s="2483" t="s">
        <v>33</v>
      </c>
      <c r="X45" s="2483" t="s">
        <v>34</v>
      </c>
      <c r="Y45" s="2482" t="s">
        <v>35</v>
      </c>
      <c r="Z45" s="2899" t="s">
        <v>298</v>
      </c>
      <c r="AA45" s="3282" t="s">
        <v>1523</v>
      </c>
      <c r="AB45" s="3282" t="s">
        <v>299</v>
      </c>
      <c r="AC45" s="3282" t="s">
        <v>1490</v>
      </c>
      <c r="AD45" s="3282" t="s">
        <v>1491</v>
      </c>
      <c r="AE45" s="3282" t="s">
        <v>178</v>
      </c>
      <c r="AF45" s="3282" t="s">
        <v>1492</v>
      </c>
      <c r="AG45" s="3282" t="s">
        <v>179</v>
      </c>
      <c r="AH45" s="3282" t="s">
        <v>180</v>
      </c>
      <c r="AI45" s="3283" t="s">
        <v>181</v>
      </c>
      <c r="AJ45" s="3283" t="s">
        <v>182</v>
      </c>
    </row>
    <row r="46" spans="1:36" ht="115.5" thickBot="1">
      <c r="A46" s="2900">
        <v>7</v>
      </c>
      <c r="B46" s="2900" t="s">
        <v>301</v>
      </c>
      <c r="C46" s="2901" t="s">
        <v>302</v>
      </c>
      <c r="D46" s="2902" t="s">
        <v>303</v>
      </c>
      <c r="E46" s="2903" t="s">
        <v>791</v>
      </c>
      <c r="F46" s="2904">
        <v>1</v>
      </c>
      <c r="G46" s="2905" t="s">
        <v>792</v>
      </c>
      <c r="H46" s="2906"/>
      <c r="I46" s="2907">
        <v>1</v>
      </c>
      <c r="J46" s="2908" t="s">
        <v>304</v>
      </c>
      <c r="K46" s="2909">
        <v>42370</v>
      </c>
      <c r="L46" s="2909">
        <v>42735</v>
      </c>
      <c r="M46" s="3470">
        <v>1</v>
      </c>
      <c r="N46" s="3470"/>
      <c r="O46" s="3470">
        <v>1</v>
      </c>
      <c r="P46" s="3470"/>
      <c r="Q46" s="3470">
        <v>1</v>
      </c>
      <c r="R46" s="3470"/>
      <c r="S46" s="3470">
        <v>1</v>
      </c>
      <c r="T46" s="3470"/>
      <c r="U46" s="3470">
        <v>1</v>
      </c>
      <c r="V46" s="3470"/>
      <c r="W46" s="3470">
        <v>1</v>
      </c>
      <c r="X46" s="3470"/>
      <c r="Y46" s="3297">
        <v>1</v>
      </c>
      <c r="Z46" s="2476">
        <v>0</v>
      </c>
      <c r="AA46" s="3289">
        <v>1</v>
      </c>
      <c r="AB46" s="3290">
        <f aca="true" t="shared" si="2" ref="AB46:AB53">IF(AA46=0,0%,100%)</f>
        <v>1</v>
      </c>
      <c r="AC46" s="3289">
        <v>1</v>
      </c>
      <c r="AD46" s="3289">
        <f>AC46/AA46</f>
        <v>1</v>
      </c>
      <c r="AE46" s="3285"/>
      <c r="AF46" s="3290">
        <f>3/6</f>
        <v>0.5</v>
      </c>
      <c r="AG46" s="3285"/>
      <c r="AH46" s="3285"/>
      <c r="AI46" s="3287" t="s">
        <v>2069</v>
      </c>
      <c r="AJ46" s="3285"/>
    </row>
    <row r="47" spans="1:36" ht="15.75" thickBot="1">
      <c r="A47" s="3714" t="s">
        <v>38</v>
      </c>
      <c r="B47" s="3715"/>
      <c r="C47" s="3715"/>
      <c r="D47" s="3716"/>
      <c r="E47" s="2910"/>
      <c r="F47" s="2910"/>
      <c r="G47" s="2910"/>
      <c r="H47" s="2910"/>
      <c r="I47" s="2911">
        <f>SUM(I46)</f>
        <v>1</v>
      </c>
      <c r="J47" s="2910"/>
      <c r="K47" s="2910"/>
      <c r="L47" s="2910"/>
      <c r="M47" s="2484"/>
      <c r="N47" s="2484"/>
      <c r="O47" s="2484"/>
      <c r="P47" s="2484"/>
      <c r="Q47" s="2484"/>
      <c r="R47" s="2484"/>
      <c r="S47" s="2484"/>
      <c r="T47" s="2484"/>
      <c r="U47" s="2484"/>
      <c r="V47" s="2484"/>
      <c r="W47" s="2484"/>
      <c r="X47" s="2484"/>
      <c r="Y47" s="2912"/>
      <c r="Z47" s="2477">
        <v>0</v>
      </c>
      <c r="AA47" s="2477"/>
      <c r="AB47" s="3307">
        <v>1</v>
      </c>
      <c r="AC47" s="2477"/>
      <c r="AD47" s="3307">
        <f>AVERAGE(AD46)</f>
        <v>1</v>
      </c>
      <c r="AE47" s="2477"/>
      <c r="AF47" s="3307">
        <f>AVERAGE(AF46)</f>
        <v>0.5</v>
      </c>
      <c r="AG47" s="2477"/>
      <c r="AH47" s="2477"/>
      <c r="AI47" s="2477"/>
      <c r="AJ47" s="2477"/>
    </row>
    <row r="48" spans="1:36" ht="115.5" thickBot="1">
      <c r="A48" s="3680">
        <v>8</v>
      </c>
      <c r="B48" s="3680" t="s">
        <v>305</v>
      </c>
      <c r="C48" s="3683" t="s">
        <v>306</v>
      </c>
      <c r="D48" s="2913" t="s">
        <v>627</v>
      </c>
      <c r="E48" s="2914" t="s">
        <v>795</v>
      </c>
      <c r="F48" s="2915">
        <v>1</v>
      </c>
      <c r="G48" s="2916" t="s">
        <v>792</v>
      </c>
      <c r="H48" s="2917"/>
      <c r="I48" s="2918">
        <v>0.16666666666666666</v>
      </c>
      <c r="J48" s="2919" t="s">
        <v>57</v>
      </c>
      <c r="K48" s="2920">
        <v>42370</v>
      </c>
      <c r="L48" s="2921">
        <v>42735</v>
      </c>
      <c r="M48" s="3679">
        <v>1</v>
      </c>
      <c r="N48" s="3679"/>
      <c r="O48" s="3679">
        <v>1</v>
      </c>
      <c r="P48" s="3679"/>
      <c r="Q48" s="3679">
        <v>1</v>
      </c>
      <c r="R48" s="3679"/>
      <c r="S48" s="3679">
        <v>1</v>
      </c>
      <c r="T48" s="3679"/>
      <c r="U48" s="3679">
        <v>1</v>
      </c>
      <c r="V48" s="3679"/>
      <c r="W48" s="3679">
        <v>1</v>
      </c>
      <c r="X48" s="3679"/>
      <c r="Y48" s="3298">
        <v>1</v>
      </c>
      <c r="Z48" s="2476">
        <v>0</v>
      </c>
      <c r="AA48" s="3289">
        <v>1</v>
      </c>
      <c r="AB48" s="3290">
        <f t="shared" si="2"/>
        <v>1</v>
      </c>
      <c r="AC48" s="3289">
        <v>1</v>
      </c>
      <c r="AD48" s="3289">
        <f>AC48/AA48</f>
        <v>1</v>
      </c>
      <c r="AE48" s="3285"/>
      <c r="AF48" s="3290">
        <f>3/6</f>
        <v>0.5</v>
      </c>
      <c r="AG48" s="3285"/>
      <c r="AH48" s="3285"/>
      <c r="AI48" s="3287" t="s">
        <v>2070</v>
      </c>
      <c r="AJ48" s="3285"/>
    </row>
    <row r="49" spans="1:36" ht="115.5" thickBot="1">
      <c r="A49" s="3680"/>
      <c r="B49" s="3680"/>
      <c r="C49" s="3683"/>
      <c r="D49" s="2922" t="s">
        <v>307</v>
      </c>
      <c r="E49" s="2923" t="s">
        <v>58</v>
      </c>
      <c r="F49" s="2915">
        <v>1</v>
      </c>
      <c r="G49" s="2916" t="s">
        <v>797</v>
      </c>
      <c r="H49" s="2917"/>
      <c r="I49" s="2918">
        <v>0.16666666666666666</v>
      </c>
      <c r="J49" s="2924" t="s">
        <v>60</v>
      </c>
      <c r="K49" s="2920">
        <v>42370</v>
      </c>
      <c r="L49" s="2921">
        <v>42735</v>
      </c>
      <c r="M49" s="3679">
        <v>1</v>
      </c>
      <c r="N49" s="3679"/>
      <c r="O49" s="3679">
        <v>1</v>
      </c>
      <c r="P49" s="3679"/>
      <c r="Q49" s="3679">
        <v>1</v>
      </c>
      <c r="R49" s="3679"/>
      <c r="S49" s="3679">
        <v>1</v>
      </c>
      <c r="T49" s="3679"/>
      <c r="U49" s="3679">
        <v>1</v>
      </c>
      <c r="V49" s="3679"/>
      <c r="W49" s="3679">
        <v>1</v>
      </c>
      <c r="X49" s="3679"/>
      <c r="Y49" s="3298">
        <v>1</v>
      </c>
      <c r="Z49" s="2476">
        <v>0</v>
      </c>
      <c r="AA49" s="3289">
        <v>1</v>
      </c>
      <c r="AB49" s="3290">
        <f t="shared" si="2"/>
        <v>1</v>
      </c>
      <c r="AC49" s="3289">
        <v>1</v>
      </c>
      <c r="AD49" s="3289">
        <f>AC49/AA49</f>
        <v>1</v>
      </c>
      <c r="AE49" s="3285"/>
      <c r="AF49" s="3290">
        <f>3/6</f>
        <v>0.5</v>
      </c>
      <c r="AG49" s="3285"/>
      <c r="AH49" s="3285"/>
      <c r="AI49" s="3287" t="s">
        <v>2071</v>
      </c>
      <c r="AJ49" s="3285"/>
    </row>
    <row r="50" spans="1:36" ht="51.75" thickBot="1">
      <c r="A50" s="3680"/>
      <c r="B50" s="3680"/>
      <c r="C50" s="3727" t="s">
        <v>308</v>
      </c>
      <c r="D50" s="2478" t="s">
        <v>309</v>
      </c>
      <c r="E50" s="2925" t="s">
        <v>361</v>
      </c>
      <c r="F50" s="2926">
        <v>12</v>
      </c>
      <c r="G50" s="2925" t="s">
        <v>310</v>
      </c>
      <c r="H50" s="2917"/>
      <c r="I50" s="2918">
        <v>0.16666666666666666</v>
      </c>
      <c r="J50" s="2919" t="s">
        <v>311</v>
      </c>
      <c r="K50" s="2920">
        <v>42370</v>
      </c>
      <c r="L50" s="2920">
        <v>42735</v>
      </c>
      <c r="M50" s="2485"/>
      <c r="N50" s="2485">
        <v>1</v>
      </c>
      <c r="O50" s="2485"/>
      <c r="P50" s="2485">
        <v>1</v>
      </c>
      <c r="Q50" s="2485">
        <v>1</v>
      </c>
      <c r="R50" s="2485">
        <v>1</v>
      </c>
      <c r="S50" s="2485">
        <v>1</v>
      </c>
      <c r="T50" s="2485">
        <v>1</v>
      </c>
      <c r="U50" s="2485">
        <v>1</v>
      </c>
      <c r="V50" s="2485">
        <v>1</v>
      </c>
      <c r="W50" s="2485">
        <v>1</v>
      </c>
      <c r="X50" s="2485">
        <v>1</v>
      </c>
      <c r="Y50" s="2927">
        <f>SUM(M50:X50)</f>
        <v>10</v>
      </c>
      <c r="Z50" s="2476">
        <v>0</v>
      </c>
      <c r="AA50" s="3285">
        <f>SUM(M50:R50)</f>
        <v>4</v>
      </c>
      <c r="AB50" s="3290">
        <f t="shared" si="2"/>
        <v>1</v>
      </c>
      <c r="AC50" s="3285">
        <v>4</v>
      </c>
      <c r="AD50" s="3289">
        <f>AC50/AA50</f>
        <v>1</v>
      </c>
      <c r="AE50" s="3285"/>
      <c r="AF50" s="3290">
        <f>AC50/Y50</f>
        <v>0.4</v>
      </c>
      <c r="AG50" s="3285"/>
      <c r="AH50" s="3285"/>
      <c r="AI50" s="3287" t="s">
        <v>2072</v>
      </c>
      <c r="AJ50" s="3285"/>
    </row>
    <row r="51" spans="1:36" ht="51.75" thickBot="1">
      <c r="A51" s="3680"/>
      <c r="B51" s="3680"/>
      <c r="C51" s="3727"/>
      <c r="D51" s="2928" t="s">
        <v>630</v>
      </c>
      <c r="E51" s="2929" t="s">
        <v>361</v>
      </c>
      <c r="F51" s="2930">
        <v>12</v>
      </c>
      <c r="G51" s="2931" t="s">
        <v>310</v>
      </c>
      <c r="H51" s="2917"/>
      <c r="I51" s="2918">
        <v>0.16666666666666666</v>
      </c>
      <c r="J51" s="2924" t="s">
        <v>311</v>
      </c>
      <c r="K51" s="2920">
        <v>42370</v>
      </c>
      <c r="L51" s="2920">
        <v>42735</v>
      </c>
      <c r="M51" s="2932"/>
      <c r="N51" s="2932">
        <v>1</v>
      </c>
      <c r="O51" s="2932"/>
      <c r="P51" s="2932">
        <v>1</v>
      </c>
      <c r="Q51" s="2932">
        <v>1</v>
      </c>
      <c r="R51" s="2932">
        <v>1</v>
      </c>
      <c r="S51" s="2932">
        <v>1</v>
      </c>
      <c r="T51" s="2932">
        <v>1</v>
      </c>
      <c r="U51" s="2932">
        <v>1</v>
      </c>
      <c r="V51" s="2932">
        <v>1</v>
      </c>
      <c r="W51" s="2932">
        <v>1</v>
      </c>
      <c r="X51" s="2932">
        <v>1</v>
      </c>
      <c r="Y51" s="2927">
        <f>SUM(M51:X51)</f>
        <v>10</v>
      </c>
      <c r="Z51" s="2476">
        <v>0</v>
      </c>
      <c r="AA51" s="3285">
        <f>SUM(M51:R51)</f>
        <v>4</v>
      </c>
      <c r="AB51" s="3290">
        <f t="shared" si="2"/>
        <v>1</v>
      </c>
      <c r="AC51" s="3285">
        <v>4</v>
      </c>
      <c r="AD51" s="3289">
        <f>AC51/AA51</f>
        <v>1</v>
      </c>
      <c r="AE51" s="3285"/>
      <c r="AF51" s="3290">
        <f>AC51/Y51</f>
        <v>0.4</v>
      </c>
      <c r="AG51" s="3285"/>
      <c r="AH51" s="3285"/>
      <c r="AI51" s="3287" t="s">
        <v>2073</v>
      </c>
      <c r="AJ51" s="3285"/>
    </row>
    <row r="52" spans="1:36" ht="77.25" thickBot="1">
      <c r="A52" s="3680"/>
      <c r="B52" s="3680"/>
      <c r="C52" s="3727"/>
      <c r="D52" s="2478" t="s">
        <v>631</v>
      </c>
      <c r="E52" s="2933" t="s">
        <v>800</v>
      </c>
      <c r="F52" s="2934">
        <v>12</v>
      </c>
      <c r="G52" s="2935" t="s">
        <v>63</v>
      </c>
      <c r="H52" s="2917"/>
      <c r="I52" s="2918">
        <v>0.16666666666666666</v>
      </c>
      <c r="J52" s="2936" t="s">
        <v>64</v>
      </c>
      <c r="K52" s="2920">
        <v>42370</v>
      </c>
      <c r="L52" s="2920">
        <v>42735</v>
      </c>
      <c r="M52" s="2932">
        <v>1</v>
      </c>
      <c r="N52" s="2932">
        <v>1</v>
      </c>
      <c r="O52" s="2932">
        <v>1</v>
      </c>
      <c r="P52" s="2932">
        <v>1</v>
      </c>
      <c r="Q52" s="2932">
        <v>1</v>
      </c>
      <c r="R52" s="2932">
        <v>1</v>
      </c>
      <c r="S52" s="2932">
        <v>1</v>
      </c>
      <c r="T52" s="2932">
        <v>1</v>
      </c>
      <c r="U52" s="2932">
        <v>1</v>
      </c>
      <c r="V52" s="2932">
        <v>1</v>
      </c>
      <c r="W52" s="2932">
        <v>1</v>
      </c>
      <c r="X52" s="2932">
        <v>1</v>
      </c>
      <c r="Y52" s="2927">
        <f>SUM(M52:X52)</f>
        <v>12</v>
      </c>
      <c r="Z52" s="2476">
        <v>0</v>
      </c>
      <c r="AA52" s="3285">
        <f>SUM(M52:R52)</f>
        <v>6</v>
      </c>
      <c r="AB52" s="3290">
        <f t="shared" si="2"/>
        <v>1</v>
      </c>
      <c r="AC52" s="3285">
        <v>6</v>
      </c>
      <c r="AD52" s="3289">
        <f>AC52/AA52</f>
        <v>1</v>
      </c>
      <c r="AE52" s="3285"/>
      <c r="AF52" s="3290">
        <f>AC52/Y52</f>
        <v>0.5</v>
      </c>
      <c r="AG52" s="3285"/>
      <c r="AH52" s="3285"/>
      <c r="AI52" s="3287" t="s">
        <v>2074</v>
      </c>
      <c r="AJ52" s="3285"/>
    </row>
    <row r="53" spans="1:36" ht="115.5" thickBot="1">
      <c r="A53" s="3680"/>
      <c r="B53" s="3680"/>
      <c r="C53" s="3727"/>
      <c r="D53" s="2928" t="s">
        <v>366</v>
      </c>
      <c r="E53" s="2937" t="s">
        <v>65</v>
      </c>
      <c r="F53" s="2938">
        <v>1</v>
      </c>
      <c r="G53" s="2916" t="s">
        <v>792</v>
      </c>
      <c r="H53" s="2917"/>
      <c r="I53" s="2918">
        <v>0.16666666666666666</v>
      </c>
      <c r="J53" s="2924" t="s">
        <v>65</v>
      </c>
      <c r="K53" s="2920">
        <v>42370</v>
      </c>
      <c r="L53" s="2921">
        <v>42735</v>
      </c>
      <c r="M53" s="3679">
        <v>1</v>
      </c>
      <c r="N53" s="3679"/>
      <c r="O53" s="3679">
        <v>1</v>
      </c>
      <c r="P53" s="3679"/>
      <c r="Q53" s="3679">
        <v>1</v>
      </c>
      <c r="R53" s="3679"/>
      <c r="S53" s="3679">
        <v>1</v>
      </c>
      <c r="T53" s="3679"/>
      <c r="U53" s="3679">
        <v>1</v>
      </c>
      <c r="V53" s="3679"/>
      <c r="W53" s="3679">
        <v>1</v>
      </c>
      <c r="X53" s="3679"/>
      <c r="Y53" s="3298">
        <v>1</v>
      </c>
      <c r="Z53" s="2476">
        <v>0</v>
      </c>
      <c r="AA53" s="3289">
        <v>1</v>
      </c>
      <c r="AB53" s="3290">
        <f t="shared" si="2"/>
        <v>1</v>
      </c>
      <c r="AC53" s="3289">
        <v>1</v>
      </c>
      <c r="AD53" s="3289">
        <f>AC53/AA53</f>
        <v>1</v>
      </c>
      <c r="AE53" s="3285"/>
      <c r="AF53" s="3290">
        <f>3/6</f>
        <v>0.5</v>
      </c>
      <c r="AG53" s="3285"/>
      <c r="AH53" s="3285"/>
      <c r="AI53" s="3287" t="s">
        <v>2075</v>
      </c>
      <c r="AJ53" s="3285"/>
    </row>
    <row r="54" spans="1:36" ht="15.75" thickBot="1">
      <c r="A54" s="3717" t="s">
        <v>38</v>
      </c>
      <c r="B54" s="3718"/>
      <c r="C54" s="3718"/>
      <c r="D54" s="3719"/>
      <c r="E54" s="2939"/>
      <c r="F54" s="2939"/>
      <c r="G54" s="2939"/>
      <c r="H54" s="2939"/>
      <c r="I54" s="2940">
        <f>SUM(I48:I53)</f>
        <v>0.9999999999999999</v>
      </c>
      <c r="J54" s="2939"/>
      <c r="K54" s="2939"/>
      <c r="L54" s="2939"/>
      <c r="M54" s="2486"/>
      <c r="N54" s="2486"/>
      <c r="O54" s="2486"/>
      <c r="P54" s="2486"/>
      <c r="Q54" s="2486"/>
      <c r="R54" s="2486"/>
      <c r="S54" s="2486"/>
      <c r="T54" s="2486"/>
      <c r="U54" s="2486"/>
      <c r="V54" s="2486"/>
      <c r="W54" s="2486"/>
      <c r="X54" s="2486"/>
      <c r="Y54" s="2939"/>
      <c r="Z54" s="2941">
        <v>0</v>
      </c>
      <c r="AA54" s="2941"/>
      <c r="AB54" s="3308">
        <v>1</v>
      </c>
      <c r="AC54" s="2941"/>
      <c r="AD54" s="3308">
        <f>AVERAGE(AD48:AD53)</f>
        <v>1</v>
      </c>
      <c r="AE54" s="2941"/>
      <c r="AF54" s="3308">
        <f>AVERAGE(AF48:AF53)</f>
        <v>0.4666666666666666</v>
      </c>
      <c r="AG54" s="2941"/>
      <c r="AH54" s="2941"/>
      <c r="AI54" s="2941"/>
      <c r="AJ54" s="2941"/>
    </row>
    <row r="55" spans="1:36" ht="15.75" thickBot="1">
      <c r="A55" s="3681" t="s">
        <v>39</v>
      </c>
      <c r="B55" s="3682"/>
      <c r="C55" s="3682"/>
      <c r="D55" s="3682"/>
      <c r="E55" s="2942"/>
      <c r="F55" s="2943"/>
      <c r="G55" s="2943"/>
      <c r="H55" s="2943"/>
      <c r="I55" s="2944">
        <v>1</v>
      </c>
      <c r="J55" s="2943"/>
      <c r="K55" s="2943"/>
      <c r="L55" s="2943"/>
      <c r="M55" s="2943"/>
      <c r="N55" s="2943"/>
      <c r="O55" s="2943"/>
      <c r="P55" s="2943"/>
      <c r="Q55" s="2943"/>
      <c r="R55" s="2943"/>
      <c r="S55" s="2943"/>
      <c r="T55" s="2943"/>
      <c r="U55" s="2943"/>
      <c r="V55" s="2943"/>
      <c r="W55" s="2943"/>
      <c r="X55" s="2943"/>
      <c r="Y55" s="2943"/>
      <c r="Z55" s="2945">
        <f>SUM(Z54+Z47)</f>
        <v>0</v>
      </c>
      <c r="AA55" s="2945"/>
      <c r="AB55" s="3300">
        <v>1</v>
      </c>
      <c r="AC55" s="2945"/>
      <c r="AD55" s="3300">
        <f>AVERAGE(AD54,AD47)</f>
        <v>1</v>
      </c>
      <c r="AE55" s="2945"/>
      <c r="AF55" s="3300">
        <f>AVERAGE(AF54,AF47)</f>
        <v>0.4833333333333333</v>
      </c>
      <c r="AG55" s="2945"/>
      <c r="AH55" s="2945"/>
      <c r="AI55" s="2945"/>
      <c r="AJ55" s="2945"/>
    </row>
    <row r="56" spans="1:36" ht="26.25" thickBot="1">
      <c r="A56" s="2946"/>
      <c r="B56" s="2946"/>
      <c r="C56" s="2946"/>
      <c r="D56" s="2947"/>
      <c r="E56" s="2946"/>
      <c r="F56" s="2946"/>
      <c r="G56" s="2948"/>
      <c r="H56" s="2946"/>
      <c r="I56" s="2949">
        <v>1</v>
      </c>
      <c r="J56" s="2950"/>
      <c r="K56" s="2946"/>
      <c r="L56" s="2946"/>
      <c r="M56" s="2946"/>
      <c r="N56" s="2946"/>
      <c r="O56" s="2946"/>
      <c r="P56" s="2946"/>
      <c r="Q56" s="2946"/>
      <c r="R56" s="2946"/>
      <c r="S56" s="2946"/>
      <c r="T56" s="2946"/>
      <c r="U56" s="2946"/>
      <c r="V56" s="2946"/>
      <c r="W56" s="2946"/>
      <c r="X56" s="2951"/>
      <c r="Y56" s="2946"/>
      <c r="Z56" s="2952">
        <f>SUM(Z55+Z43+Z25)</f>
        <v>24816463081</v>
      </c>
      <c r="AA56" s="3309"/>
      <c r="AB56" s="3310">
        <v>1</v>
      </c>
      <c r="AC56" s="3309"/>
      <c r="AD56" s="3310">
        <f>AVERAGE(AD55,AD43,AD25)</f>
        <v>1</v>
      </c>
      <c r="AE56" s="3309"/>
      <c r="AF56" s="3310">
        <f>AVERAGE(AF55,AF43,AF25)</f>
        <v>0.3974074074074074</v>
      </c>
      <c r="AG56" s="3309"/>
      <c r="AH56" s="3309"/>
      <c r="AI56" s="3309"/>
      <c r="AJ56" s="3309"/>
    </row>
  </sheetData>
  <sheetProtection/>
  <mergeCells count="109">
    <mergeCell ref="A47:D47"/>
    <mergeCell ref="A43:D43"/>
    <mergeCell ref="A54:D54"/>
    <mergeCell ref="AA3:AJ4"/>
    <mergeCell ref="AA5:AJ7"/>
    <mergeCell ref="AA9:AJ9"/>
    <mergeCell ref="AA11:AJ11"/>
    <mergeCell ref="AA27:AJ27"/>
    <mergeCell ref="S48:T48"/>
    <mergeCell ref="U48:V48"/>
    <mergeCell ref="W48:X48"/>
    <mergeCell ref="C50:C53"/>
    <mergeCell ref="M53:N53"/>
    <mergeCell ref="O53:P53"/>
    <mergeCell ref="Q53:R53"/>
    <mergeCell ref="S53:T53"/>
    <mergeCell ref="E11:Z11"/>
    <mergeCell ref="A12:Z12"/>
    <mergeCell ref="A3:Z3"/>
    <mergeCell ref="A4:Z4"/>
    <mergeCell ref="A5:Z5"/>
    <mergeCell ref="A6:Z6"/>
    <mergeCell ref="A7:Z7"/>
    <mergeCell ref="A14:A16"/>
    <mergeCell ref="A1:C2"/>
    <mergeCell ref="D1:X1"/>
    <mergeCell ref="Y1:Y2"/>
    <mergeCell ref="Z1:Z2"/>
    <mergeCell ref="D2:X2"/>
    <mergeCell ref="A25:D25"/>
    <mergeCell ref="A27:D27"/>
    <mergeCell ref="A39:D39"/>
    <mergeCell ref="A40:A41"/>
    <mergeCell ref="B40:B41"/>
    <mergeCell ref="C40:C41"/>
    <mergeCell ref="A26:Z26"/>
    <mergeCell ref="E27:Z27"/>
    <mergeCell ref="A30:A34"/>
    <mergeCell ref="B30:B34"/>
    <mergeCell ref="C30:C31"/>
    <mergeCell ref="M38:N38"/>
    <mergeCell ref="O38:P38"/>
    <mergeCell ref="Q38:R38"/>
    <mergeCell ref="S38:T38"/>
    <mergeCell ref="U38:V38"/>
    <mergeCell ref="A9:D9"/>
    <mergeCell ref="E9:Z9"/>
    <mergeCell ref="A11:D11"/>
    <mergeCell ref="B14:B16"/>
    <mergeCell ref="C14:C16"/>
    <mergeCell ref="A42:D42"/>
    <mergeCell ref="A35:D35"/>
    <mergeCell ref="A36:A38"/>
    <mergeCell ref="B36:B38"/>
    <mergeCell ref="C36:C37"/>
    <mergeCell ref="A17:D17"/>
    <mergeCell ref="A18:A19"/>
    <mergeCell ref="B18:B19"/>
    <mergeCell ref="A20:D20"/>
    <mergeCell ref="A21:A23"/>
    <mergeCell ref="B21:B23"/>
    <mergeCell ref="C21:C22"/>
    <mergeCell ref="A24:D24"/>
    <mergeCell ref="S49:T49"/>
    <mergeCell ref="U49:V49"/>
    <mergeCell ref="W49:X49"/>
    <mergeCell ref="A48:A53"/>
    <mergeCell ref="A55:D55"/>
    <mergeCell ref="M49:N49"/>
    <mergeCell ref="O49:P49"/>
    <mergeCell ref="Q49:R49"/>
    <mergeCell ref="B48:B53"/>
    <mergeCell ref="C48:C49"/>
    <mergeCell ref="M48:N48"/>
    <mergeCell ref="O48:P48"/>
    <mergeCell ref="Q48:R48"/>
    <mergeCell ref="U53:V53"/>
    <mergeCell ref="W53:X53"/>
    <mergeCell ref="W38:X38"/>
    <mergeCell ref="M40:N40"/>
    <mergeCell ref="O40:P40"/>
    <mergeCell ref="Q40:R40"/>
    <mergeCell ref="S40:T40"/>
    <mergeCell ref="U40:V40"/>
    <mergeCell ref="W40:X40"/>
    <mergeCell ref="W23:X23"/>
    <mergeCell ref="M36:N36"/>
    <mergeCell ref="O36:P36"/>
    <mergeCell ref="Q36:R36"/>
    <mergeCell ref="S36:T36"/>
    <mergeCell ref="U36:V36"/>
    <mergeCell ref="W36:X36"/>
    <mergeCell ref="M23:N23"/>
    <mergeCell ref="O23:P23"/>
    <mergeCell ref="Q23:R23"/>
    <mergeCell ref="S23:T23"/>
    <mergeCell ref="U23:V23"/>
    <mergeCell ref="W41:X41"/>
    <mergeCell ref="M46:N46"/>
    <mergeCell ref="O46:P46"/>
    <mergeCell ref="Q46:R46"/>
    <mergeCell ref="S46:T46"/>
    <mergeCell ref="U46:V46"/>
    <mergeCell ref="W46:X46"/>
    <mergeCell ref="M41:N41"/>
    <mergeCell ref="O41:P41"/>
    <mergeCell ref="Q41:R41"/>
    <mergeCell ref="S41:T41"/>
    <mergeCell ref="U41:V41"/>
  </mergeCells>
  <printOptions/>
  <pageMargins left="0.7" right="0.7" top="0.75" bottom="0.75" header="0.3" footer="0.3"/>
  <pageSetup horizontalDpi="1200" verticalDpi="1200" orientation="portrait" r:id="rId2"/>
  <drawing r:id="rId1"/>
</worksheet>
</file>

<file path=xl/worksheets/sheet5.xml><?xml version="1.0" encoding="utf-8"?>
<worksheet xmlns="http://schemas.openxmlformats.org/spreadsheetml/2006/main" xmlns:r="http://schemas.openxmlformats.org/officeDocument/2006/relationships">
  <sheetPr>
    <tabColor rgb="FF00B050"/>
  </sheetPr>
  <dimension ref="A1:CA85"/>
  <sheetViews>
    <sheetView zoomScale="60" zoomScaleNormal="60" zoomScalePageLayoutView="70" workbookViewId="0" topLeftCell="L1">
      <selection activeCell="AM16" sqref="AM16"/>
    </sheetView>
  </sheetViews>
  <sheetFormatPr defaultColWidth="11.421875" defaultRowHeight="15"/>
  <cols>
    <col min="1" max="1" width="6.421875" style="1852" customWidth="1"/>
    <col min="2" max="2" width="26.140625" style="1987" customWidth="1"/>
    <col min="3" max="3" width="24.421875" style="1852" customWidth="1"/>
    <col min="4" max="4" width="47.28125" style="1852" customWidth="1"/>
    <col min="5" max="5" width="14.28125" style="1852" customWidth="1"/>
    <col min="6" max="6" width="14.7109375" style="1852" customWidth="1"/>
    <col min="7" max="7" width="27.421875" style="1852" customWidth="1"/>
    <col min="8" max="8" width="20.421875" style="1852" bestFit="1" customWidth="1"/>
    <col min="9" max="9" width="20.00390625" style="1852" customWidth="1"/>
    <col min="10" max="10" width="39.140625" style="1852" customWidth="1"/>
    <col min="11" max="11" width="12.7109375" style="1852" customWidth="1"/>
    <col min="12" max="12" width="11.28125" style="1852" customWidth="1"/>
    <col min="13" max="24" width="4.421875" style="1852" customWidth="1"/>
    <col min="25" max="25" width="19.421875" style="1988" customWidth="1"/>
    <col min="26" max="26" width="25.421875" style="1989" customWidth="1"/>
    <col min="27" max="27" width="20.7109375" style="1989" customWidth="1"/>
    <col min="28" max="28" width="22.28125" style="1852" customWidth="1"/>
    <col min="29" max="29" width="19.421875" style="1852" hidden="1" customWidth="1"/>
    <col min="30" max="30" width="19.421875" style="1853" hidden="1" customWidth="1"/>
    <col min="31" max="31" width="17.7109375" style="1852" hidden="1" customWidth="1"/>
    <col min="32" max="32" width="14.421875" style="1853" hidden="1" customWidth="1"/>
    <col min="33" max="33" width="19.28125" style="1852" hidden="1" customWidth="1"/>
    <col min="34" max="34" width="19.140625" style="1852" hidden="1" customWidth="1"/>
    <col min="35" max="35" width="18.7109375" style="1852" hidden="1" customWidth="1"/>
    <col min="36" max="36" width="10.00390625" style="1852" hidden="1" customWidth="1"/>
    <col min="37" max="37" width="232.140625" style="1852" hidden="1" customWidth="1"/>
    <col min="38" max="42" width="15.421875" style="1039" customWidth="1"/>
    <col min="43" max="43" width="24.00390625" style="1039" customWidth="1"/>
    <col min="44" max="45" width="15.421875" style="1039" customWidth="1"/>
    <col min="46" max="77" width="15.421875" style="1039" hidden="1" customWidth="1"/>
    <col min="78" max="78" width="106.28125" style="1039" customWidth="1"/>
    <col min="79" max="79" width="32.140625" style="1039" customWidth="1"/>
    <col min="80" max="16384" width="11.421875" style="1852" customWidth="1"/>
  </cols>
  <sheetData>
    <row r="1" spans="1:79" ht="15" customHeight="1">
      <c r="A1" s="3782"/>
      <c r="B1" s="3783"/>
      <c r="C1" s="3784"/>
      <c r="D1" s="3791" t="s">
        <v>0</v>
      </c>
      <c r="E1" s="3792"/>
      <c r="F1" s="3792"/>
      <c r="G1" s="3792"/>
      <c r="H1" s="3792"/>
      <c r="I1" s="3792"/>
      <c r="J1" s="3792"/>
      <c r="K1" s="3792"/>
      <c r="L1" s="3792"/>
      <c r="M1" s="3792"/>
      <c r="N1" s="3792"/>
      <c r="O1" s="3792"/>
      <c r="P1" s="3792"/>
      <c r="Q1" s="3792"/>
      <c r="R1" s="3792"/>
      <c r="S1" s="3792"/>
      <c r="T1" s="3792"/>
      <c r="U1" s="3792"/>
      <c r="V1" s="3792"/>
      <c r="W1" s="3792"/>
      <c r="X1" s="3792"/>
      <c r="Y1" s="3792"/>
      <c r="Z1" s="3792"/>
      <c r="AA1" s="3792"/>
      <c r="AB1" s="3793"/>
      <c r="AL1" s="1852"/>
      <c r="AM1" s="1852"/>
      <c r="AN1" s="1852"/>
      <c r="AO1" s="1852"/>
      <c r="AP1" s="1852"/>
      <c r="AQ1" s="1852"/>
      <c r="AR1" s="1852"/>
      <c r="AS1" s="1852"/>
      <c r="AT1" s="1852"/>
      <c r="AU1" s="1852"/>
      <c r="AV1" s="1852"/>
      <c r="AW1" s="1852"/>
      <c r="AX1" s="1852"/>
      <c r="AY1" s="1852"/>
      <c r="AZ1" s="1852"/>
      <c r="BA1" s="1852"/>
      <c r="BB1" s="1852"/>
      <c r="BC1" s="1852"/>
      <c r="BD1" s="1852"/>
      <c r="BE1" s="1852"/>
      <c r="BF1" s="1852"/>
      <c r="BG1" s="1852"/>
      <c r="BH1" s="1852"/>
      <c r="BI1" s="1852"/>
      <c r="BJ1" s="1852"/>
      <c r="BK1" s="1852"/>
      <c r="BL1" s="1852"/>
      <c r="BM1" s="1852"/>
      <c r="BN1" s="1852"/>
      <c r="BO1" s="1852"/>
      <c r="BP1" s="1852"/>
      <c r="BQ1" s="1852"/>
      <c r="BR1" s="1852"/>
      <c r="BS1" s="1852"/>
      <c r="BT1" s="1852"/>
      <c r="BU1" s="1852"/>
      <c r="BV1" s="1852"/>
      <c r="BW1" s="1852"/>
      <c r="BX1" s="1852"/>
      <c r="BY1" s="1852"/>
      <c r="BZ1" s="1852"/>
      <c r="CA1" s="1852"/>
    </row>
    <row r="2" spans="1:79" ht="20.25" customHeight="1" thickBot="1">
      <c r="A2" s="3785"/>
      <c r="B2" s="3786"/>
      <c r="C2" s="3787"/>
      <c r="D2" s="3794"/>
      <c r="E2" s="3795"/>
      <c r="F2" s="3795"/>
      <c r="G2" s="3795"/>
      <c r="H2" s="3795"/>
      <c r="I2" s="3795"/>
      <c r="J2" s="3795"/>
      <c r="K2" s="3795"/>
      <c r="L2" s="3795"/>
      <c r="M2" s="3795"/>
      <c r="N2" s="3795"/>
      <c r="O2" s="3795"/>
      <c r="P2" s="3795"/>
      <c r="Q2" s="3795"/>
      <c r="R2" s="3795"/>
      <c r="S2" s="3795"/>
      <c r="T2" s="3795"/>
      <c r="U2" s="3795"/>
      <c r="V2" s="3795"/>
      <c r="W2" s="3795"/>
      <c r="X2" s="3795"/>
      <c r="Y2" s="3795"/>
      <c r="Z2" s="3795"/>
      <c r="AA2" s="3795"/>
      <c r="AB2" s="3796"/>
      <c r="AL2" s="1852"/>
      <c r="AM2" s="1852"/>
      <c r="AN2" s="1852"/>
      <c r="AO2" s="1852"/>
      <c r="AP2" s="1852"/>
      <c r="AQ2" s="1852"/>
      <c r="AR2" s="1852"/>
      <c r="AS2" s="1852"/>
      <c r="AT2" s="1852"/>
      <c r="AU2" s="1852"/>
      <c r="AV2" s="1852"/>
      <c r="AW2" s="1852"/>
      <c r="AX2" s="1852"/>
      <c r="AY2" s="1852"/>
      <c r="AZ2" s="1852"/>
      <c r="BA2" s="1852"/>
      <c r="BB2" s="1852"/>
      <c r="BC2" s="1852"/>
      <c r="BD2" s="1852"/>
      <c r="BE2" s="1852"/>
      <c r="BF2" s="1852"/>
      <c r="BG2" s="1852"/>
      <c r="BH2" s="1852"/>
      <c r="BI2" s="1852"/>
      <c r="BJ2" s="1852"/>
      <c r="BK2" s="1852"/>
      <c r="BL2" s="1852"/>
      <c r="BM2" s="1852"/>
      <c r="BN2" s="1852"/>
      <c r="BO2" s="1852"/>
      <c r="BP2" s="1852"/>
      <c r="BQ2" s="1852"/>
      <c r="BR2" s="1852"/>
      <c r="BS2" s="1852"/>
      <c r="BT2" s="1852"/>
      <c r="BU2" s="1852"/>
      <c r="BV2" s="1852"/>
      <c r="BW2" s="1852"/>
      <c r="BX2" s="1852"/>
      <c r="BY2" s="1852"/>
      <c r="BZ2" s="1852"/>
      <c r="CA2" s="1852"/>
    </row>
    <row r="3" spans="1:79" ht="19.5" customHeight="1">
      <c r="A3" s="3785"/>
      <c r="B3" s="3786"/>
      <c r="C3" s="3787"/>
      <c r="D3" s="3797" t="s">
        <v>3</v>
      </c>
      <c r="E3" s="3798"/>
      <c r="F3" s="3798"/>
      <c r="G3" s="3798"/>
      <c r="H3" s="3798"/>
      <c r="I3" s="3798"/>
      <c r="J3" s="3798"/>
      <c r="K3" s="3798"/>
      <c r="L3" s="3798"/>
      <c r="M3" s="3798"/>
      <c r="N3" s="3798"/>
      <c r="O3" s="3798"/>
      <c r="P3" s="3798"/>
      <c r="Q3" s="3798"/>
      <c r="R3" s="3798"/>
      <c r="S3" s="3798"/>
      <c r="T3" s="3798"/>
      <c r="U3" s="3798"/>
      <c r="V3" s="3798"/>
      <c r="W3" s="3798"/>
      <c r="X3" s="3798"/>
      <c r="Y3" s="3798"/>
      <c r="Z3" s="3798"/>
      <c r="AA3" s="3798"/>
      <c r="AB3" s="3799"/>
      <c r="AL3" s="1852"/>
      <c r="AM3" s="1852"/>
      <c r="AN3" s="1852"/>
      <c r="AO3" s="1852"/>
      <c r="AP3" s="1852"/>
      <c r="AQ3" s="1852"/>
      <c r="AR3" s="1852"/>
      <c r="AS3" s="1852"/>
      <c r="AT3" s="1852"/>
      <c r="AU3" s="1852"/>
      <c r="AV3" s="1852"/>
      <c r="AW3" s="1852"/>
      <c r="AX3" s="1852"/>
      <c r="AY3" s="1852"/>
      <c r="AZ3" s="1852"/>
      <c r="BA3" s="1852"/>
      <c r="BB3" s="1852"/>
      <c r="BC3" s="1852"/>
      <c r="BD3" s="1852"/>
      <c r="BE3" s="1852"/>
      <c r="BF3" s="1852"/>
      <c r="BG3" s="1852"/>
      <c r="BH3" s="1852"/>
      <c r="BI3" s="1852"/>
      <c r="BJ3" s="1852"/>
      <c r="BK3" s="1852"/>
      <c r="BL3" s="1852"/>
      <c r="BM3" s="1852"/>
      <c r="BN3" s="1852"/>
      <c r="BO3" s="1852"/>
      <c r="BP3" s="1852"/>
      <c r="BQ3" s="1852"/>
      <c r="BR3" s="1852"/>
      <c r="BS3" s="1852"/>
      <c r="BT3" s="1852"/>
      <c r="BU3" s="1852"/>
      <c r="BV3" s="1852"/>
      <c r="BW3" s="1852"/>
      <c r="BX3" s="1852"/>
      <c r="BY3" s="1852"/>
      <c r="BZ3" s="1852"/>
      <c r="CA3" s="1852"/>
    </row>
    <row r="4" spans="1:79" ht="21.75" customHeight="1" thickBot="1">
      <c r="A4" s="3788"/>
      <c r="B4" s="3789"/>
      <c r="C4" s="3790"/>
      <c r="D4" s="3800"/>
      <c r="E4" s="3801"/>
      <c r="F4" s="3801"/>
      <c r="G4" s="3801"/>
      <c r="H4" s="3801"/>
      <c r="I4" s="3801"/>
      <c r="J4" s="3801"/>
      <c r="K4" s="3801"/>
      <c r="L4" s="3801"/>
      <c r="M4" s="3801"/>
      <c r="N4" s="3801"/>
      <c r="O4" s="3801"/>
      <c r="P4" s="3801"/>
      <c r="Q4" s="3801"/>
      <c r="R4" s="3801"/>
      <c r="S4" s="3801"/>
      <c r="T4" s="3801"/>
      <c r="U4" s="3801"/>
      <c r="V4" s="3801"/>
      <c r="W4" s="3801"/>
      <c r="X4" s="3801"/>
      <c r="Y4" s="3801"/>
      <c r="Z4" s="3801"/>
      <c r="AA4" s="3801"/>
      <c r="AB4" s="3802"/>
      <c r="AL4" s="1852"/>
      <c r="AM4" s="1852"/>
      <c r="AN4" s="1852"/>
      <c r="AO4" s="1852"/>
      <c r="AP4" s="1852"/>
      <c r="AQ4" s="1852"/>
      <c r="AR4" s="1852"/>
      <c r="AS4" s="1852"/>
      <c r="AT4" s="1852"/>
      <c r="AU4" s="1852"/>
      <c r="AV4" s="1852"/>
      <c r="AW4" s="1852"/>
      <c r="AX4" s="1852"/>
      <c r="AY4" s="1852"/>
      <c r="AZ4" s="1852"/>
      <c r="BA4" s="1852"/>
      <c r="BB4" s="1852"/>
      <c r="BC4" s="1852"/>
      <c r="BD4" s="1852"/>
      <c r="BE4" s="1852"/>
      <c r="BF4" s="1852"/>
      <c r="BG4" s="1852"/>
      <c r="BH4" s="1852"/>
      <c r="BI4" s="1852"/>
      <c r="BJ4" s="1852"/>
      <c r="BK4" s="1852"/>
      <c r="BL4" s="1852"/>
      <c r="BM4" s="1852"/>
      <c r="BN4" s="1852"/>
      <c r="BO4" s="1852"/>
      <c r="BP4" s="1852"/>
      <c r="BQ4" s="1852"/>
      <c r="BR4" s="1852"/>
      <c r="BS4" s="1852"/>
      <c r="BT4" s="1852"/>
      <c r="BU4" s="1852"/>
      <c r="BV4" s="1852"/>
      <c r="BW4" s="1852"/>
      <c r="BX4" s="1852"/>
      <c r="BY4" s="1852"/>
      <c r="BZ4" s="1852"/>
      <c r="CA4" s="1852"/>
    </row>
    <row r="5" spans="1:79" ht="20.25" customHeight="1">
      <c r="A5" s="3803" t="s">
        <v>4</v>
      </c>
      <c r="B5" s="3804"/>
      <c r="C5" s="3804"/>
      <c r="D5" s="3804"/>
      <c r="E5" s="3804"/>
      <c r="F5" s="3804"/>
      <c r="G5" s="3804"/>
      <c r="H5" s="3804"/>
      <c r="I5" s="3804"/>
      <c r="J5" s="3804"/>
      <c r="K5" s="3804"/>
      <c r="L5" s="3804"/>
      <c r="M5" s="3804"/>
      <c r="N5" s="3804"/>
      <c r="O5" s="3804"/>
      <c r="P5" s="3804"/>
      <c r="Q5" s="3804"/>
      <c r="R5" s="3804"/>
      <c r="S5" s="3804"/>
      <c r="T5" s="3804"/>
      <c r="U5" s="3804"/>
      <c r="V5" s="3804"/>
      <c r="W5" s="3804"/>
      <c r="X5" s="3804"/>
      <c r="Y5" s="3804"/>
      <c r="Z5" s="3804"/>
      <c r="AA5" s="3804"/>
      <c r="AB5" s="3805"/>
      <c r="AC5" s="3745" t="s">
        <v>1815</v>
      </c>
      <c r="AD5" s="3746"/>
      <c r="AE5" s="3746"/>
      <c r="AF5" s="3746"/>
      <c r="AG5" s="3746"/>
      <c r="AH5" s="3746"/>
      <c r="AI5" s="3746"/>
      <c r="AJ5" s="3746"/>
      <c r="AK5" s="3746"/>
      <c r="AL5" s="3746"/>
      <c r="AM5" s="3746"/>
      <c r="AN5" s="3746"/>
      <c r="AO5" s="3746"/>
      <c r="AP5" s="3746"/>
      <c r="AQ5" s="3746"/>
      <c r="AR5" s="3746"/>
      <c r="AS5" s="3746"/>
      <c r="AT5" s="3746"/>
      <c r="AU5" s="3746"/>
      <c r="AV5" s="3746"/>
      <c r="AW5" s="3746"/>
      <c r="AX5" s="3746"/>
      <c r="AY5" s="3746"/>
      <c r="AZ5" s="3746"/>
      <c r="BA5" s="3746"/>
      <c r="BB5" s="3746"/>
      <c r="BC5" s="3746"/>
      <c r="BD5" s="3746"/>
      <c r="BE5" s="3746"/>
      <c r="BF5" s="3746"/>
      <c r="BG5" s="3746"/>
      <c r="BH5" s="3746"/>
      <c r="BI5" s="3746"/>
      <c r="BJ5" s="3746"/>
      <c r="BK5" s="3746"/>
      <c r="BL5" s="3746"/>
      <c r="BM5" s="3746"/>
      <c r="BN5" s="3746"/>
      <c r="BO5" s="3746"/>
      <c r="BP5" s="3746"/>
      <c r="BQ5" s="3746"/>
      <c r="BR5" s="3746"/>
      <c r="BS5" s="3746"/>
      <c r="BT5" s="3746"/>
      <c r="BU5" s="3746"/>
      <c r="BV5" s="3746"/>
      <c r="BW5" s="3746"/>
      <c r="BX5" s="3746"/>
      <c r="BY5" s="3746"/>
      <c r="BZ5" s="3746"/>
      <c r="CA5" s="3746"/>
    </row>
    <row r="6" spans="1:79" ht="15.75" customHeight="1">
      <c r="A6" s="3751" t="s">
        <v>5</v>
      </c>
      <c r="B6" s="3752"/>
      <c r="C6" s="3752"/>
      <c r="D6" s="3752"/>
      <c r="E6" s="3752"/>
      <c r="F6" s="3752"/>
      <c r="G6" s="3752"/>
      <c r="H6" s="3752"/>
      <c r="I6" s="3752"/>
      <c r="J6" s="3752"/>
      <c r="K6" s="3752"/>
      <c r="L6" s="3752"/>
      <c r="M6" s="3752"/>
      <c r="N6" s="3752"/>
      <c r="O6" s="3752"/>
      <c r="P6" s="3752"/>
      <c r="Q6" s="3752"/>
      <c r="R6" s="3752"/>
      <c r="S6" s="3752"/>
      <c r="T6" s="3752"/>
      <c r="U6" s="3752"/>
      <c r="V6" s="3752"/>
      <c r="W6" s="3752"/>
      <c r="X6" s="3752"/>
      <c r="Y6" s="3752"/>
      <c r="Z6" s="3752"/>
      <c r="AA6" s="3752"/>
      <c r="AB6" s="3753"/>
      <c r="AC6" s="3747"/>
      <c r="AD6" s="3748"/>
      <c r="AE6" s="3748"/>
      <c r="AF6" s="3748"/>
      <c r="AG6" s="3748"/>
      <c r="AH6" s="3748"/>
      <c r="AI6" s="3748"/>
      <c r="AJ6" s="3748"/>
      <c r="AK6" s="3748"/>
      <c r="AL6" s="3748"/>
      <c r="AM6" s="3748"/>
      <c r="AN6" s="3748"/>
      <c r="AO6" s="3748"/>
      <c r="AP6" s="3748"/>
      <c r="AQ6" s="3748"/>
      <c r="AR6" s="3748"/>
      <c r="AS6" s="3748"/>
      <c r="AT6" s="3748"/>
      <c r="AU6" s="3748"/>
      <c r="AV6" s="3748"/>
      <c r="AW6" s="3748"/>
      <c r="AX6" s="3748"/>
      <c r="AY6" s="3748"/>
      <c r="AZ6" s="3748"/>
      <c r="BA6" s="3748"/>
      <c r="BB6" s="3748"/>
      <c r="BC6" s="3748"/>
      <c r="BD6" s="3748"/>
      <c r="BE6" s="3748"/>
      <c r="BF6" s="3748"/>
      <c r="BG6" s="3748"/>
      <c r="BH6" s="3748"/>
      <c r="BI6" s="3748"/>
      <c r="BJ6" s="3748"/>
      <c r="BK6" s="3748"/>
      <c r="BL6" s="3748"/>
      <c r="BM6" s="3748"/>
      <c r="BN6" s="3748"/>
      <c r="BO6" s="3748"/>
      <c r="BP6" s="3748"/>
      <c r="BQ6" s="3748"/>
      <c r="BR6" s="3748"/>
      <c r="BS6" s="3748"/>
      <c r="BT6" s="3748"/>
      <c r="BU6" s="3748"/>
      <c r="BV6" s="3748"/>
      <c r="BW6" s="3748"/>
      <c r="BX6" s="3748"/>
      <c r="BY6" s="3748"/>
      <c r="BZ6" s="3748"/>
      <c r="CA6" s="3748"/>
    </row>
    <row r="7" spans="1:79" ht="15.75" customHeight="1">
      <c r="A7" s="3751"/>
      <c r="B7" s="3752"/>
      <c r="C7" s="3752"/>
      <c r="D7" s="3752"/>
      <c r="E7" s="3752"/>
      <c r="F7" s="3752"/>
      <c r="G7" s="3752"/>
      <c r="H7" s="3752"/>
      <c r="I7" s="3752"/>
      <c r="J7" s="3752"/>
      <c r="K7" s="3752"/>
      <c r="L7" s="3752"/>
      <c r="M7" s="3752"/>
      <c r="N7" s="3752"/>
      <c r="O7" s="3752"/>
      <c r="P7" s="3752"/>
      <c r="Q7" s="3752"/>
      <c r="R7" s="3752"/>
      <c r="S7" s="3752"/>
      <c r="T7" s="3752"/>
      <c r="U7" s="3752"/>
      <c r="V7" s="3752"/>
      <c r="W7" s="3752"/>
      <c r="X7" s="3752"/>
      <c r="Y7" s="3752"/>
      <c r="Z7" s="3752"/>
      <c r="AA7" s="3752"/>
      <c r="AB7" s="3753"/>
      <c r="AC7" s="3747"/>
      <c r="AD7" s="3748"/>
      <c r="AE7" s="3748"/>
      <c r="AF7" s="3748"/>
      <c r="AG7" s="3748"/>
      <c r="AH7" s="3748"/>
      <c r="AI7" s="3748"/>
      <c r="AJ7" s="3748"/>
      <c r="AK7" s="3748"/>
      <c r="AL7" s="3748"/>
      <c r="AM7" s="3748"/>
      <c r="AN7" s="3748"/>
      <c r="AO7" s="3748"/>
      <c r="AP7" s="3748"/>
      <c r="AQ7" s="3748"/>
      <c r="AR7" s="3748"/>
      <c r="AS7" s="3748"/>
      <c r="AT7" s="3748"/>
      <c r="AU7" s="3748"/>
      <c r="AV7" s="3748"/>
      <c r="AW7" s="3748"/>
      <c r="AX7" s="3748"/>
      <c r="AY7" s="3748"/>
      <c r="AZ7" s="3748"/>
      <c r="BA7" s="3748"/>
      <c r="BB7" s="3748"/>
      <c r="BC7" s="3748"/>
      <c r="BD7" s="3748"/>
      <c r="BE7" s="3748"/>
      <c r="BF7" s="3748"/>
      <c r="BG7" s="3748"/>
      <c r="BH7" s="3748"/>
      <c r="BI7" s="3748"/>
      <c r="BJ7" s="3748"/>
      <c r="BK7" s="3748"/>
      <c r="BL7" s="3748"/>
      <c r="BM7" s="3748"/>
      <c r="BN7" s="3748"/>
      <c r="BO7" s="3748"/>
      <c r="BP7" s="3748"/>
      <c r="BQ7" s="3748"/>
      <c r="BR7" s="3748"/>
      <c r="BS7" s="3748"/>
      <c r="BT7" s="3748"/>
      <c r="BU7" s="3748"/>
      <c r="BV7" s="3748"/>
      <c r="BW7" s="3748"/>
      <c r="BX7" s="3748"/>
      <c r="BY7" s="3748"/>
      <c r="BZ7" s="3748"/>
      <c r="CA7" s="3748"/>
    </row>
    <row r="8" spans="1:79" ht="15.75" customHeight="1">
      <c r="A8" s="3751" t="s">
        <v>6</v>
      </c>
      <c r="B8" s="3752"/>
      <c r="C8" s="3752"/>
      <c r="D8" s="3752"/>
      <c r="E8" s="3752"/>
      <c r="F8" s="3752"/>
      <c r="G8" s="3752"/>
      <c r="H8" s="3752"/>
      <c r="I8" s="3752"/>
      <c r="J8" s="3752"/>
      <c r="K8" s="3752"/>
      <c r="L8" s="3752"/>
      <c r="M8" s="3752"/>
      <c r="N8" s="3752"/>
      <c r="O8" s="3752"/>
      <c r="P8" s="3752"/>
      <c r="Q8" s="3752"/>
      <c r="R8" s="3752"/>
      <c r="S8" s="3752"/>
      <c r="T8" s="3752"/>
      <c r="U8" s="3752"/>
      <c r="V8" s="3752"/>
      <c r="W8" s="3752"/>
      <c r="X8" s="3752"/>
      <c r="Y8" s="3752"/>
      <c r="Z8" s="3752"/>
      <c r="AA8" s="3752"/>
      <c r="AB8" s="3753"/>
      <c r="AC8" s="3747"/>
      <c r="AD8" s="3748"/>
      <c r="AE8" s="3748"/>
      <c r="AF8" s="3748"/>
      <c r="AG8" s="3748"/>
      <c r="AH8" s="3748"/>
      <c r="AI8" s="3748"/>
      <c r="AJ8" s="3748"/>
      <c r="AK8" s="3748"/>
      <c r="AL8" s="3748"/>
      <c r="AM8" s="3748"/>
      <c r="AN8" s="3748"/>
      <c r="AO8" s="3748"/>
      <c r="AP8" s="3748"/>
      <c r="AQ8" s="3748"/>
      <c r="AR8" s="3748"/>
      <c r="AS8" s="3748"/>
      <c r="AT8" s="3748"/>
      <c r="AU8" s="3748"/>
      <c r="AV8" s="3748"/>
      <c r="AW8" s="3748"/>
      <c r="AX8" s="3748"/>
      <c r="AY8" s="3748"/>
      <c r="AZ8" s="3748"/>
      <c r="BA8" s="3748"/>
      <c r="BB8" s="3748"/>
      <c r="BC8" s="3748"/>
      <c r="BD8" s="3748"/>
      <c r="BE8" s="3748"/>
      <c r="BF8" s="3748"/>
      <c r="BG8" s="3748"/>
      <c r="BH8" s="3748"/>
      <c r="BI8" s="3748"/>
      <c r="BJ8" s="3748"/>
      <c r="BK8" s="3748"/>
      <c r="BL8" s="3748"/>
      <c r="BM8" s="3748"/>
      <c r="BN8" s="3748"/>
      <c r="BO8" s="3748"/>
      <c r="BP8" s="3748"/>
      <c r="BQ8" s="3748"/>
      <c r="BR8" s="3748"/>
      <c r="BS8" s="3748"/>
      <c r="BT8" s="3748"/>
      <c r="BU8" s="3748"/>
      <c r="BV8" s="3748"/>
      <c r="BW8" s="3748"/>
      <c r="BX8" s="3748"/>
      <c r="BY8" s="3748"/>
      <c r="BZ8" s="3748"/>
      <c r="CA8" s="3748"/>
    </row>
    <row r="9" spans="1:79" ht="15.75" customHeight="1" thickBot="1">
      <c r="A9" s="3754" t="s">
        <v>1646</v>
      </c>
      <c r="B9" s="3755"/>
      <c r="C9" s="3755"/>
      <c r="D9" s="3755"/>
      <c r="E9" s="3755"/>
      <c r="F9" s="3755"/>
      <c r="G9" s="3755"/>
      <c r="H9" s="3755"/>
      <c r="I9" s="3755"/>
      <c r="J9" s="3755"/>
      <c r="K9" s="3755"/>
      <c r="L9" s="3755"/>
      <c r="M9" s="3755"/>
      <c r="N9" s="3755"/>
      <c r="O9" s="3755"/>
      <c r="P9" s="3755"/>
      <c r="Q9" s="3755"/>
      <c r="R9" s="3755"/>
      <c r="S9" s="3755"/>
      <c r="T9" s="3755"/>
      <c r="U9" s="3755"/>
      <c r="V9" s="3755"/>
      <c r="W9" s="3755"/>
      <c r="X9" s="3755"/>
      <c r="Y9" s="3755"/>
      <c r="Z9" s="3755"/>
      <c r="AA9" s="3755"/>
      <c r="AB9" s="3756"/>
      <c r="AC9" s="3749"/>
      <c r="AD9" s="3750"/>
      <c r="AE9" s="3750"/>
      <c r="AF9" s="3750"/>
      <c r="AG9" s="3750"/>
      <c r="AH9" s="3750"/>
      <c r="AI9" s="3750"/>
      <c r="AJ9" s="3750"/>
      <c r="AK9" s="3750"/>
      <c r="AL9" s="3750"/>
      <c r="AM9" s="3750"/>
      <c r="AN9" s="3750"/>
      <c r="AO9" s="3750"/>
      <c r="AP9" s="3750"/>
      <c r="AQ9" s="3750"/>
      <c r="AR9" s="3750"/>
      <c r="AS9" s="3750"/>
      <c r="AT9" s="3750"/>
      <c r="AU9" s="3750"/>
      <c r="AV9" s="3750"/>
      <c r="AW9" s="3750"/>
      <c r="AX9" s="3750"/>
      <c r="AY9" s="3750"/>
      <c r="AZ9" s="3750"/>
      <c r="BA9" s="3750"/>
      <c r="BB9" s="3750"/>
      <c r="BC9" s="3750"/>
      <c r="BD9" s="3750"/>
      <c r="BE9" s="3750"/>
      <c r="BF9" s="3750"/>
      <c r="BG9" s="3750"/>
      <c r="BH9" s="3750"/>
      <c r="BI9" s="3750"/>
      <c r="BJ9" s="3750"/>
      <c r="BK9" s="3750"/>
      <c r="BL9" s="3750"/>
      <c r="BM9" s="3750"/>
      <c r="BN9" s="3750"/>
      <c r="BO9" s="3750"/>
      <c r="BP9" s="3750"/>
      <c r="BQ9" s="3750"/>
      <c r="BR9" s="3750"/>
      <c r="BS9" s="3750"/>
      <c r="BT9" s="3750"/>
      <c r="BU9" s="3750"/>
      <c r="BV9" s="3750"/>
      <c r="BW9" s="3750"/>
      <c r="BX9" s="3750"/>
      <c r="BY9" s="3750"/>
      <c r="BZ9" s="3750"/>
      <c r="CA9" s="3750"/>
    </row>
    <row r="10" spans="1:77" ht="9" customHeight="1" thickBot="1">
      <c r="A10" s="1854"/>
      <c r="B10" s="1855"/>
      <c r="C10" s="1854"/>
      <c r="D10" s="1854"/>
      <c r="E10" s="1854"/>
      <c r="F10" s="1856"/>
      <c r="G10" s="1854"/>
      <c r="H10" s="1854"/>
      <c r="I10" s="1857"/>
      <c r="J10" s="1854"/>
      <c r="K10" s="1858"/>
      <c r="L10" s="1858"/>
      <c r="M10" s="1854"/>
      <c r="N10" s="1854"/>
      <c r="O10" s="1854"/>
      <c r="P10" s="1854"/>
      <c r="Q10" s="1854"/>
      <c r="R10" s="1854"/>
      <c r="S10" s="1854"/>
      <c r="T10" s="1854"/>
      <c r="U10" s="1854"/>
      <c r="V10" s="1854"/>
      <c r="W10" s="1854"/>
      <c r="X10" s="1854"/>
      <c r="Y10" s="1859"/>
      <c r="Z10" s="1860"/>
      <c r="AA10" s="1860"/>
      <c r="AB10" s="1854"/>
      <c r="AL10" s="1861"/>
      <c r="AM10" s="1861"/>
      <c r="AN10" s="1861"/>
      <c r="AO10" s="1861"/>
      <c r="AP10" s="1861"/>
      <c r="AQ10" s="1861"/>
      <c r="AR10" s="1861"/>
      <c r="AS10" s="1861"/>
      <c r="AT10" s="1861"/>
      <c r="AU10" s="1861"/>
      <c r="AV10" s="1861"/>
      <c r="AW10" s="1861"/>
      <c r="AX10" s="1861"/>
      <c r="AY10" s="1861"/>
      <c r="AZ10" s="1861"/>
      <c r="BA10" s="1861"/>
      <c r="BB10" s="1861"/>
      <c r="BC10" s="1861"/>
      <c r="BD10" s="1861"/>
      <c r="BE10" s="1861"/>
      <c r="BF10" s="1861"/>
      <c r="BG10" s="1861"/>
      <c r="BH10" s="1861"/>
      <c r="BI10" s="1861"/>
      <c r="BJ10" s="1861"/>
      <c r="BK10" s="1861"/>
      <c r="BL10" s="1861"/>
      <c r="BM10" s="1861"/>
      <c r="BN10" s="1861"/>
      <c r="BO10" s="1861"/>
      <c r="BP10" s="1861"/>
      <c r="BQ10" s="1861"/>
      <c r="BR10" s="1861"/>
      <c r="BS10" s="1861"/>
      <c r="BT10" s="1861"/>
      <c r="BU10" s="1861"/>
      <c r="BV10" s="1861"/>
      <c r="BW10" s="1861"/>
      <c r="BX10" s="1861"/>
      <c r="BY10" s="1861"/>
    </row>
    <row r="11" spans="1:79" s="1854" customFormat="1" ht="21" customHeight="1" thickBot="1">
      <c r="A11" s="3806" t="s">
        <v>7</v>
      </c>
      <c r="B11" s="3806"/>
      <c r="C11" s="3806"/>
      <c r="D11" s="3806"/>
      <c r="E11" s="3807" t="s">
        <v>41</v>
      </c>
      <c r="F11" s="3808"/>
      <c r="G11" s="3808"/>
      <c r="H11" s="3808"/>
      <c r="I11" s="3808"/>
      <c r="J11" s="3808"/>
      <c r="K11" s="3808"/>
      <c r="L11" s="3808"/>
      <c r="M11" s="3808"/>
      <c r="N11" s="3808"/>
      <c r="O11" s="3808"/>
      <c r="P11" s="3808"/>
      <c r="Q11" s="3808"/>
      <c r="R11" s="3808"/>
      <c r="S11" s="3808"/>
      <c r="T11" s="3808"/>
      <c r="U11" s="3808"/>
      <c r="V11" s="3808"/>
      <c r="W11" s="3808"/>
      <c r="X11" s="3808"/>
      <c r="Y11" s="3808"/>
      <c r="Z11" s="3808"/>
      <c r="AA11" s="3808"/>
      <c r="AB11" s="3809"/>
      <c r="AC11" s="3757" t="s">
        <v>41</v>
      </c>
      <c r="AD11" s="3758"/>
      <c r="AE11" s="3758"/>
      <c r="AF11" s="3758"/>
      <c r="AG11" s="3758"/>
      <c r="AH11" s="3758"/>
      <c r="AI11" s="3758"/>
      <c r="AJ11" s="3758"/>
      <c r="AK11" s="3758"/>
      <c r="AL11" s="3758"/>
      <c r="AM11" s="3758"/>
      <c r="AN11" s="3758"/>
      <c r="AO11" s="3758"/>
      <c r="AP11" s="3758"/>
      <c r="AQ11" s="3758"/>
      <c r="AR11" s="3758"/>
      <c r="AS11" s="3758"/>
      <c r="AT11" s="3758"/>
      <c r="AU11" s="3758"/>
      <c r="AV11" s="3758"/>
      <c r="AW11" s="3758"/>
      <c r="AX11" s="3758"/>
      <c r="AY11" s="3758"/>
      <c r="AZ11" s="3758"/>
      <c r="BA11" s="3758"/>
      <c r="BB11" s="3758"/>
      <c r="BC11" s="3758"/>
      <c r="BD11" s="3758"/>
      <c r="BE11" s="3758"/>
      <c r="BF11" s="3758"/>
      <c r="BG11" s="3758"/>
      <c r="BH11" s="3758"/>
      <c r="BI11" s="3758"/>
      <c r="BJ11" s="3758"/>
      <c r="BK11" s="3758"/>
      <c r="BL11" s="3758"/>
      <c r="BM11" s="3758"/>
      <c r="BN11" s="3758"/>
      <c r="BO11" s="3758"/>
      <c r="BP11" s="3758"/>
      <c r="BQ11" s="3758"/>
      <c r="BR11" s="3758"/>
      <c r="BS11" s="3758"/>
      <c r="BT11" s="3758"/>
      <c r="BU11" s="3758"/>
      <c r="BV11" s="3758"/>
      <c r="BW11" s="3758"/>
      <c r="BX11" s="3758"/>
      <c r="BY11" s="3758"/>
      <c r="BZ11" s="3758"/>
      <c r="CA11" s="3758"/>
    </row>
    <row r="12" spans="2:79" s="1854" customFormat="1" ht="9.75" customHeight="1" thickBot="1">
      <c r="B12" s="1855"/>
      <c r="F12" s="1856"/>
      <c r="I12" s="1857"/>
      <c r="K12" s="1858"/>
      <c r="L12" s="1858"/>
      <c r="Y12" s="1859"/>
      <c r="Z12" s="1860"/>
      <c r="AA12" s="1860"/>
      <c r="AD12" s="1862"/>
      <c r="AF12" s="1862"/>
      <c r="AL12" s="1861"/>
      <c r="AM12" s="1861"/>
      <c r="AN12" s="1861"/>
      <c r="AO12" s="1861"/>
      <c r="AP12" s="1861"/>
      <c r="AQ12" s="1861"/>
      <c r="AR12" s="1861"/>
      <c r="AS12" s="1861"/>
      <c r="AT12" s="1861"/>
      <c r="AU12" s="1861"/>
      <c r="AV12" s="1861"/>
      <c r="AW12" s="1861"/>
      <c r="AX12" s="1861"/>
      <c r="AY12" s="1861"/>
      <c r="AZ12" s="1861"/>
      <c r="BA12" s="1861"/>
      <c r="BB12" s="1861"/>
      <c r="BC12" s="1861"/>
      <c r="BD12" s="1861"/>
      <c r="BE12" s="1861"/>
      <c r="BF12" s="1861"/>
      <c r="BG12" s="1861"/>
      <c r="BH12" s="1861"/>
      <c r="BI12" s="1861"/>
      <c r="BJ12" s="1861"/>
      <c r="BK12" s="1861"/>
      <c r="BL12" s="1861"/>
      <c r="BM12" s="1861"/>
      <c r="BN12" s="1861"/>
      <c r="BO12" s="1861"/>
      <c r="BP12" s="1861"/>
      <c r="BQ12" s="1861"/>
      <c r="BR12" s="1861"/>
      <c r="BS12" s="1861"/>
      <c r="BT12" s="1861"/>
      <c r="BU12" s="1861"/>
      <c r="BV12" s="1861"/>
      <c r="BW12" s="1861"/>
      <c r="BX12" s="1861"/>
      <c r="BY12" s="1861"/>
      <c r="BZ12" s="1281"/>
      <c r="CA12" s="1281"/>
    </row>
    <row r="13" spans="1:79" s="1855" customFormat="1" ht="21" customHeight="1" thickBot="1">
      <c r="A13" s="3739" t="s">
        <v>9</v>
      </c>
      <c r="B13" s="3740"/>
      <c r="C13" s="3740"/>
      <c r="D13" s="3741"/>
      <c r="E13" s="3759" t="s">
        <v>314</v>
      </c>
      <c r="F13" s="3760"/>
      <c r="G13" s="3760"/>
      <c r="H13" s="3760"/>
      <c r="I13" s="3760"/>
      <c r="J13" s="3760"/>
      <c r="K13" s="3760"/>
      <c r="L13" s="3760"/>
      <c r="M13" s="3760"/>
      <c r="N13" s="3760"/>
      <c r="O13" s="3760"/>
      <c r="P13" s="3760"/>
      <c r="Q13" s="3760"/>
      <c r="R13" s="3760"/>
      <c r="S13" s="3760"/>
      <c r="T13" s="3760"/>
      <c r="U13" s="3760"/>
      <c r="V13" s="3760"/>
      <c r="W13" s="3760"/>
      <c r="X13" s="3760"/>
      <c r="Y13" s="3760"/>
      <c r="Z13" s="3760"/>
      <c r="AA13" s="3760"/>
      <c r="AB13" s="3761"/>
      <c r="AC13" s="3762" t="s">
        <v>314</v>
      </c>
      <c r="AD13" s="3763"/>
      <c r="AE13" s="3763"/>
      <c r="AF13" s="3763"/>
      <c r="AG13" s="3763"/>
      <c r="AH13" s="3763"/>
      <c r="AI13" s="3763"/>
      <c r="AJ13" s="3763"/>
      <c r="AK13" s="3763"/>
      <c r="AL13" s="3763"/>
      <c r="AM13" s="3763"/>
      <c r="AN13" s="3763"/>
      <c r="AO13" s="3763"/>
      <c r="AP13" s="3763"/>
      <c r="AQ13" s="3763"/>
      <c r="AR13" s="3763"/>
      <c r="AS13" s="3763"/>
      <c r="AT13" s="3763"/>
      <c r="AU13" s="3763"/>
      <c r="AV13" s="3763"/>
      <c r="AW13" s="3763"/>
      <c r="AX13" s="3763"/>
      <c r="AY13" s="3763"/>
      <c r="AZ13" s="3763"/>
      <c r="BA13" s="3763"/>
      <c r="BB13" s="3763"/>
      <c r="BC13" s="3763"/>
      <c r="BD13" s="3763"/>
      <c r="BE13" s="3763"/>
      <c r="BF13" s="3763"/>
      <c r="BG13" s="3763"/>
      <c r="BH13" s="3763"/>
      <c r="BI13" s="3763"/>
      <c r="BJ13" s="3763"/>
      <c r="BK13" s="3763"/>
      <c r="BL13" s="3763"/>
      <c r="BM13" s="3763"/>
      <c r="BN13" s="3763"/>
      <c r="BO13" s="3763"/>
      <c r="BP13" s="3763"/>
      <c r="BQ13" s="3763"/>
      <c r="BR13" s="3763"/>
      <c r="BS13" s="3763"/>
      <c r="BT13" s="3763"/>
      <c r="BU13" s="3763"/>
      <c r="BV13" s="3763"/>
      <c r="BW13" s="3763"/>
      <c r="BX13" s="3763"/>
      <c r="BY13" s="3763"/>
      <c r="BZ13" s="3763"/>
      <c r="CA13" s="3763"/>
    </row>
    <row r="14" spans="2:79" s="1854" customFormat="1" ht="28.5" customHeight="1" thickBot="1">
      <c r="B14" s="1855"/>
      <c r="F14" s="1856"/>
      <c r="I14" s="1857"/>
      <c r="K14" s="1858"/>
      <c r="L14" s="1858"/>
      <c r="Y14" s="1859"/>
      <c r="Z14" s="1860"/>
      <c r="AA14" s="1860"/>
      <c r="AC14" s="3764" t="s">
        <v>1630</v>
      </c>
      <c r="AD14" s="3765"/>
      <c r="AE14" s="3765"/>
      <c r="AF14" s="3765"/>
      <c r="AG14" s="3765"/>
      <c r="AH14" s="3765"/>
      <c r="AI14" s="3765"/>
      <c r="AJ14" s="3766"/>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row>
    <row r="15" spans="1:79" s="1877" customFormat="1" ht="45.75" thickBot="1">
      <c r="A15" s="1863" t="s">
        <v>11</v>
      </c>
      <c r="B15" s="1864" t="s">
        <v>12</v>
      </c>
      <c r="C15" s="1863" t="s">
        <v>13</v>
      </c>
      <c r="D15" s="1865" t="s">
        <v>14</v>
      </c>
      <c r="E15" s="1866" t="s">
        <v>15</v>
      </c>
      <c r="F15" s="1867" t="s">
        <v>16</v>
      </c>
      <c r="G15" s="1868" t="s">
        <v>17</v>
      </c>
      <c r="H15" s="1868" t="s">
        <v>18</v>
      </c>
      <c r="I15" s="1869" t="s">
        <v>19</v>
      </c>
      <c r="J15" s="1868" t="s">
        <v>20</v>
      </c>
      <c r="K15" s="1868" t="s">
        <v>21</v>
      </c>
      <c r="L15" s="1868" t="s">
        <v>22</v>
      </c>
      <c r="M15" s="1870" t="s">
        <v>23</v>
      </c>
      <c r="N15" s="1870" t="s">
        <v>24</v>
      </c>
      <c r="O15" s="1870" t="s">
        <v>25</v>
      </c>
      <c r="P15" s="1870" t="s">
        <v>26</v>
      </c>
      <c r="Q15" s="1870" t="s">
        <v>27</v>
      </c>
      <c r="R15" s="1870" t="s">
        <v>28</v>
      </c>
      <c r="S15" s="1870" t="s">
        <v>29</v>
      </c>
      <c r="T15" s="1870" t="s">
        <v>30</v>
      </c>
      <c r="U15" s="1870" t="s">
        <v>31</v>
      </c>
      <c r="V15" s="1870" t="s">
        <v>32</v>
      </c>
      <c r="W15" s="1870" t="s">
        <v>33</v>
      </c>
      <c r="X15" s="1870" t="s">
        <v>34</v>
      </c>
      <c r="Y15" s="1871" t="s">
        <v>35</v>
      </c>
      <c r="Z15" s="1872" t="s">
        <v>298</v>
      </c>
      <c r="AA15" s="1873" t="s">
        <v>1509</v>
      </c>
      <c r="AB15" s="1874" t="s">
        <v>36</v>
      </c>
      <c r="AC15" s="1875" t="s">
        <v>183</v>
      </c>
      <c r="AD15" s="1876" t="s">
        <v>299</v>
      </c>
      <c r="AE15" s="1875" t="s">
        <v>184</v>
      </c>
      <c r="AF15" s="1876" t="s">
        <v>185</v>
      </c>
      <c r="AG15" s="1875" t="s">
        <v>178</v>
      </c>
      <c r="AH15" s="1875" t="s">
        <v>186</v>
      </c>
      <c r="AI15" s="1875" t="s">
        <v>179</v>
      </c>
      <c r="AJ15" s="1875" t="s">
        <v>180</v>
      </c>
      <c r="AK15" s="1875" t="s">
        <v>181</v>
      </c>
      <c r="AL15" s="3193" t="s">
        <v>1488</v>
      </c>
      <c r="AM15" s="3193" t="s">
        <v>1816</v>
      </c>
      <c r="AN15" s="3193" t="s">
        <v>1490</v>
      </c>
      <c r="AO15" s="3193" t="s">
        <v>1491</v>
      </c>
      <c r="AP15" s="3193" t="s">
        <v>178</v>
      </c>
      <c r="AQ15" s="3193" t="s">
        <v>1492</v>
      </c>
      <c r="AR15" s="3193" t="s">
        <v>179</v>
      </c>
      <c r="AS15" s="3193" t="s">
        <v>180</v>
      </c>
      <c r="AT15" s="3193" t="s">
        <v>1488</v>
      </c>
      <c r="AU15" s="3193" t="s">
        <v>1489</v>
      </c>
      <c r="AV15" s="3193" t="s">
        <v>1490</v>
      </c>
      <c r="AW15" s="3193" t="s">
        <v>1491</v>
      </c>
      <c r="AX15" s="3193" t="s">
        <v>178</v>
      </c>
      <c r="AY15" s="3193" t="s">
        <v>1492</v>
      </c>
      <c r="AZ15" s="3193" t="s">
        <v>179</v>
      </c>
      <c r="BA15" s="3193" t="s">
        <v>180</v>
      </c>
      <c r="BB15" s="3193" t="s">
        <v>1493</v>
      </c>
      <c r="BC15" s="3193" t="s">
        <v>1494</v>
      </c>
      <c r="BD15" s="3193" t="s">
        <v>1495</v>
      </c>
      <c r="BE15" s="3193" t="s">
        <v>1496</v>
      </c>
      <c r="BF15" s="3193" t="s">
        <v>178</v>
      </c>
      <c r="BG15" s="3193" t="s">
        <v>1497</v>
      </c>
      <c r="BH15" s="3193" t="s">
        <v>179</v>
      </c>
      <c r="BI15" s="3193" t="s">
        <v>180</v>
      </c>
      <c r="BJ15" s="3193" t="s">
        <v>1498</v>
      </c>
      <c r="BK15" s="3193" t="s">
        <v>1499</v>
      </c>
      <c r="BL15" s="3193" t="s">
        <v>1500</v>
      </c>
      <c r="BM15" s="3193" t="s">
        <v>1501</v>
      </c>
      <c r="BN15" s="3193" t="s">
        <v>178</v>
      </c>
      <c r="BO15" s="3193" t="s">
        <v>1502</v>
      </c>
      <c r="BP15" s="3193" t="s">
        <v>179</v>
      </c>
      <c r="BQ15" s="3193" t="s">
        <v>180</v>
      </c>
      <c r="BR15" s="3193" t="s">
        <v>1503</v>
      </c>
      <c r="BS15" s="3193" t="s">
        <v>1504</v>
      </c>
      <c r="BT15" s="3193" t="s">
        <v>1505</v>
      </c>
      <c r="BU15" s="3193" t="s">
        <v>1506</v>
      </c>
      <c r="BV15" s="3193" t="s">
        <v>178</v>
      </c>
      <c r="BW15" s="3193" t="s">
        <v>1507</v>
      </c>
      <c r="BX15" s="3193" t="s">
        <v>179</v>
      </c>
      <c r="BY15" s="3193" t="s">
        <v>180</v>
      </c>
      <c r="BZ15" s="3194" t="s">
        <v>181</v>
      </c>
      <c r="CA15" s="3195" t="s">
        <v>182</v>
      </c>
    </row>
    <row r="16" spans="1:79" s="1877" customFormat="1" ht="73.5" customHeight="1">
      <c r="A16" s="3773">
        <v>1</v>
      </c>
      <c r="B16" s="3776" t="s">
        <v>315</v>
      </c>
      <c r="C16" s="3778" t="s">
        <v>316</v>
      </c>
      <c r="D16" s="1878" t="s">
        <v>1486</v>
      </c>
      <c r="E16" s="1879" t="s">
        <v>69</v>
      </c>
      <c r="F16" s="1880">
        <v>1</v>
      </c>
      <c r="G16" s="1878" t="s">
        <v>1487</v>
      </c>
      <c r="H16" s="1881" t="s">
        <v>338</v>
      </c>
      <c r="I16" s="1882"/>
      <c r="J16" s="1883"/>
      <c r="K16" s="1884">
        <v>42491</v>
      </c>
      <c r="L16" s="1885"/>
      <c r="M16" s="1886"/>
      <c r="N16" s="1886"/>
      <c r="O16" s="1886"/>
      <c r="P16" s="1886"/>
      <c r="Q16" s="1886">
        <v>1</v>
      </c>
      <c r="R16" s="1886"/>
      <c r="S16" s="1886"/>
      <c r="T16" s="1886"/>
      <c r="U16" s="1886"/>
      <c r="V16" s="1886"/>
      <c r="W16" s="1886"/>
      <c r="X16" s="1886"/>
      <c r="Y16" s="1887">
        <v>1</v>
      </c>
      <c r="Z16" s="1888">
        <v>31000000</v>
      </c>
      <c r="AA16" s="1888"/>
      <c r="AB16" s="1889" t="s">
        <v>1251</v>
      </c>
      <c r="AC16" s="1890">
        <v>0</v>
      </c>
      <c r="AD16" s="1891">
        <v>0</v>
      </c>
      <c r="AE16" s="1890">
        <v>0</v>
      </c>
      <c r="AF16" s="1891">
        <v>0</v>
      </c>
      <c r="AG16" s="1890"/>
      <c r="AH16" s="1890"/>
      <c r="AI16" s="1890"/>
      <c r="AJ16" s="1892"/>
      <c r="AK16" s="1892"/>
      <c r="AL16" s="2956">
        <f>SUM(M16:R16)</f>
        <v>1</v>
      </c>
      <c r="AM16" s="2957">
        <f>IF(AL16=0,0%,100%)</f>
        <v>1</v>
      </c>
      <c r="AN16" s="2956">
        <v>1</v>
      </c>
      <c r="AO16" s="2957">
        <f>AN16/AL16</f>
        <v>1</v>
      </c>
      <c r="AP16" s="2956"/>
      <c r="AQ16" s="2957">
        <f>AN16/Y16</f>
        <v>1</v>
      </c>
      <c r="AR16" s="2956"/>
      <c r="AS16" s="2956"/>
      <c r="AT16" s="2956"/>
      <c r="AU16" s="2956"/>
      <c r="AV16" s="2956"/>
      <c r="AW16" s="2956"/>
      <c r="AX16" s="2956"/>
      <c r="AY16" s="2956"/>
      <c r="AZ16" s="2956"/>
      <c r="BA16" s="2956"/>
      <c r="BB16" s="2956"/>
      <c r="BC16" s="2956"/>
      <c r="BD16" s="2956"/>
      <c r="BE16" s="2956"/>
      <c r="BF16" s="2956"/>
      <c r="BG16" s="2956"/>
      <c r="BH16" s="2956"/>
      <c r="BI16" s="2956"/>
      <c r="BJ16" s="2956"/>
      <c r="BK16" s="2956"/>
      <c r="BL16" s="2956"/>
      <c r="BM16" s="2956"/>
      <c r="BN16" s="2956"/>
      <c r="BO16" s="2956"/>
      <c r="BP16" s="2956"/>
      <c r="BQ16" s="2956"/>
      <c r="BR16" s="2956"/>
      <c r="BS16" s="2956"/>
      <c r="BT16" s="2956"/>
      <c r="BU16" s="2956"/>
      <c r="BV16" s="2956"/>
      <c r="BW16" s="2956"/>
      <c r="BX16" s="2956"/>
      <c r="BY16" s="2956"/>
      <c r="BZ16" s="3053" t="s">
        <v>1853</v>
      </c>
      <c r="CA16" s="2956"/>
    </row>
    <row r="17" spans="1:79" s="1901" customFormat="1" ht="96" customHeight="1">
      <c r="A17" s="3774"/>
      <c r="B17" s="3776"/>
      <c r="C17" s="3779"/>
      <c r="D17" s="1879" t="s">
        <v>317</v>
      </c>
      <c r="E17" s="1879" t="s">
        <v>69</v>
      </c>
      <c r="F17" s="1879">
        <v>1</v>
      </c>
      <c r="G17" s="1879" t="s">
        <v>318</v>
      </c>
      <c r="H17" s="1879" t="s">
        <v>319</v>
      </c>
      <c r="I17" s="1893">
        <v>0.05</v>
      </c>
      <c r="J17" s="1879" t="s">
        <v>320</v>
      </c>
      <c r="K17" s="1894">
        <v>42370</v>
      </c>
      <c r="L17" s="1894">
        <v>42490</v>
      </c>
      <c r="M17" s="1886"/>
      <c r="N17" s="1886"/>
      <c r="O17" s="1886"/>
      <c r="P17" s="1886"/>
      <c r="Q17" s="1886"/>
      <c r="R17" s="1886"/>
      <c r="S17" s="1886">
        <v>1</v>
      </c>
      <c r="T17" s="1886"/>
      <c r="U17" s="1895"/>
      <c r="V17" s="1895"/>
      <c r="W17" s="1895"/>
      <c r="X17" s="1895"/>
      <c r="Y17" s="1896">
        <v>1</v>
      </c>
      <c r="Z17" s="1897">
        <v>0</v>
      </c>
      <c r="AA17" s="1897"/>
      <c r="AB17" s="1898"/>
      <c r="AC17" s="1899">
        <f>SUM(M17:N17)</f>
        <v>0</v>
      </c>
      <c r="AD17" s="1900">
        <f>IF(AC17=0,0%,100%)</f>
        <v>0</v>
      </c>
      <c r="AE17" s="1899"/>
      <c r="AF17" s="1900" t="s">
        <v>321</v>
      </c>
      <c r="AG17" s="1899"/>
      <c r="AH17" s="1899"/>
      <c r="AI17" s="1899"/>
      <c r="AJ17" s="1899"/>
      <c r="AK17" s="1899" t="s">
        <v>322</v>
      </c>
      <c r="AL17" s="2956">
        <f aca="true" t="shared" si="0" ref="AL17:AL25">SUM(M17:R17)</f>
        <v>0</v>
      </c>
      <c r="AM17" s="2957">
        <f aca="true" t="shared" si="1" ref="AM17:AM25">IF(AL17=0,0%,100%)</f>
        <v>0</v>
      </c>
      <c r="AN17" s="2956">
        <v>0</v>
      </c>
      <c r="AO17" s="2957" t="s">
        <v>55</v>
      </c>
      <c r="AP17" s="2956"/>
      <c r="AQ17" s="2957">
        <f aca="true" t="shared" si="2" ref="AQ17:AQ24">AN17/Y17</f>
        <v>0</v>
      </c>
      <c r="AR17" s="2956"/>
      <c r="AS17" s="2956"/>
      <c r="AT17" s="2956"/>
      <c r="AU17" s="2956"/>
      <c r="AV17" s="2956"/>
      <c r="AW17" s="2956"/>
      <c r="AX17" s="2956"/>
      <c r="AY17" s="2956"/>
      <c r="AZ17" s="2956"/>
      <c r="BA17" s="2956"/>
      <c r="BB17" s="2956"/>
      <c r="BC17" s="2956"/>
      <c r="BD17" s="2956"/>
      <c r="BE17" s="2956"/>
      <c r="BF17" s="2956"/>
      <c r="BG17" s="2956"/>
      <c r="BH17" s="2956"/>
      <c r="BI17" s="2956"/>
      <c r="BJ17" s="2956"/>
      <c r="BK17" s="2956"/>
      <c r="BL17" s="2956"/>
      <c r="BM17" s="2956"/>
      <c r="BN17" s="2956"/>
      <c r="BO17" s="2956"/>
      <c r="BP17" s="2956"/>
      <c r="BQ17" s="2956"/>
      <c r="BR17" s="2956"/>
      <c r="BS17" s="2956"/>
      <c r="BT17" s="2956"/>
      <c r="BU17" s="2956"/>
      <c r="BV17" s="2956"/>
      <c r="BW17" s="2956"/>
      <c r="BX17" s="2956"/>
      <c r="BY17" s="2956"/>
      <c r="BZ17" s="3053" t="s">
        <v>1854</v>
      </c>
      <c r="CA17" s="2956"/>
    </row>
    <row r="18" spans="1:79" s="1901" customFormat="1" ht="173.25" customHeight="1">
      <c r="A18" s="3774"/>
      <c r="B18" s="3776"/>
      <c r="C18" s="3779"/>
      <c r="D18" s="1879" t="s">
        <v>323</v>
      </c>
      <c r="E18" s="1879" t="s">
        <v>69</v>
      </c>
      <c r="F18" s="1879">
        <v>3</v>
      </c>
      <c r="G18" s="1879" t="s">
        <v>324</v>
      </c>
      <c r="H18" s="1879" t="s">
        <v>325</v>
      </c>
      <c r="I18" s="1893">
        <v>0.15</v>
      </c>
      <c r="J18" s="1879" t="s">
        <v>326</v>
      </c>
      <c r="K18" s="1894">
        <v>42370</v>
      </c>
      <c r="L18" s="1894">
        <v>42735</v>
      </c>
      <c r="M18" s="1886"/>
      <c r="N18" s="1886"/>
      <c r="O18" s="1886"/>
      <c r="P18" s="1886">
        <v>1</v>
      </c>
      <c r="Q18" s="1886"/>
      <c r="R18" s="1886"/>
      <c r="S18" s="1886"/>
      <c r="T18" s="1886">
        <v>1</v>
      </c>
      <c r="U18" s="1895"/>
      <c r="V18" s="1895"/>
      <c r="W18" s="1895"/>
      <c r="X18" s="1895">
        <v>1</v>
      </c>
      <c r="Y18" s="1896">
        <v>3</v>
      </c>
      <c r="Z18" s="1897">
        <v>0</v>
      </c>
      <c r="AA18" s="1897"/>
      <c r="AB18" s="1898"/>
      <c r="AC18" s="1899">
        <f aca="true" t="shared" si="3" ref="AC18:AC25">SUM(M18:N18)</f>
        <v>0</v>
      </c>
      <c r="AD18" s="1900">
        <f aca="true" t="shared" si="4" ref="AD18:AD25">IF(AC18=0,0%,100%)</f>
        <v>0</v>
      </c>
      <c r="AE18" s="1899">
        <v>2</v>
      </c>
      <c r="AF18" s="1900">
        <v>1</v>
      </c>
      <c r="AG18" s="1899"/>
      <c r="AH18" s="1899"/>
      <c r="AI18" s="1899"/>
      <c r="AJ18" s="1899"/>
      <c r="AK18" s="1899" t="s">
        <v>327</v>
      </c>
      <c r="AL18" s="2956">
        <f t="shared" si="0"/>
        <v>1</v>
      </c>
      <c r="AM18" s="2957">
        <f t="shared" si="1"/>
        <v>1</v>
      </c>
      <c r="AN18" s="2956">
        <v>2</v>
      </c>
      <c r="AO18" s="2957">
        <v>1</v>
      </c>
      <c r="AP18" s="3054"/>
      <c r="AQ18" s="2957">
        <f t="shared" si="2"/>
        <v>0.6666666666666666</v>
      </c>
      <c r="AR18" s="2956"/>
      <c r="AS18" s="2956"/>
      <c r="AT18" s="2956"/>
      <c r="AU18" s="2956"/>
      <c r="AV18" s="2956"/>
      <c r="AW18" s="2956"/>
      <c r="AX18" s="2956"/>
      <c r="AY18" s="2956"/>
      <c r="AZ18" s="2956"/>
      <c r="BA18" s="2956"/>
      <c r="BB18" s="2956"/>
      <c r="BC18" s="2956"/>
      <c r="BD18" s="2956"/>
      <c r="BE18" s="2956"/>
      <c r="BF18" s="2956"/>
      <c r="BG18" s="2956"/>
      <c r="BH18" s="2956"/>
      <c r="BI18" s="2956"/>
      <c r="BJ18" s="2956"/>
      <c r="BK18" s="2956"/>
      <c r="BL18" s="2956"/>
      <c r="BM18" s="2956"/>
      <c r="BN18" s="2956"/>
      <c r="BO18" s="2956"/>
      <c r="BP18" s="2956"/>
      <c r="BQ18" s="2956"/>
      <c r="BR18" s="2956"/>
      <c r="BS18" s="2956"/>
      <c r="BT18" s="2956"/>
      <c r="BU18" s="2956"/>
      <c r="BV18" s="2956"/>
      <c r="BW18" s="2956"/>
      <c r="BX18" s="2956"/>
      <c r="BY18" s="2956"/>
      <c r="BZ18" s="3055" t="s">
        <v>1855</v>
      </c>
      <c r="CA18" s="2956"/>
    </row>
    <row r="19" spans="1:79" s="1901" customFormat="1" ht="409.5" customHeight="1">
      <c r="A19" s="3774"/>
      <c r="B19" s="3776"/>
      <c r="C19" s="3779"/>
      <c r="D19" s="1879" t="s">
        <v>328</v>
      </c>
      <c r="E19" s="1879" t="s">
        <v>69</v>
      </c>
      <c r="F19" s="1879">
        <v>10</v>
      </c>
      <c r="G19" s="1879" t="s">
        <v>329</v>
      </c>
      <c r="H19" s="1879" t="s">
        <v>325</v>
      </c>
      <c r="I19" s="1893">
        <v>0.2</v>
      </c>
      <c r="J19" s="1879" t="s">
        <v>330</v>
      </c>
      <c r="K19" s="1894">
        <v>42370</v>
      </c>
      <c r="L19" s="1894">
        <v>42735</v>
      </c>
      <c r="M19" s="1886"/>
      <c r="N19" s="1886"/>
      <c r="O19" s="1886"/>
      <c r="P19" s="1886"/>
      <c r="Q19" s="1886"/>
      <c r="R19" s="1886"/>
      <c r="S19" s="1886"/>
      <c r="T19" s="1886">
        <v>5</v>
      </c>
      <c r="U19" s="1895"/>
      <c r="V19" s="1895"/>
      <c r="W19" s="1895"/>
      <c r="X19" s="1895">
        <v>5</v>
      </c>
      <c r="Y19" s="1896">
        <f>SUM(M19:X19)</f>
        <v>10</v>
      </c>
      <c r="Z19" s="1897">
        <v>0</v>
      </c>
      <c r="AA19" s="1897"/>
      <c r="AB19" s="1898"/>
      <c r="AC19" s="1899">
        <f t="shared" si="3"/>
        <v>0</v>
      </c>
      <c r="AD19" s="1900">
        <f t="shared" si="4"/>
        <v>0</v>
      </c>
      <c r="AE19" s="1899">
        <v>1</v>
      </c>
      <c r="AF19" s="1900"/>
      <c r="AG19" s="1899"/>
      <c r="AH19" s="1899"/>
      <c r="AI19" s="1899"/>
      <c r="AJ19" s="1899"/>
      <c r="AK19" s="1902" t="s">
        <v>331</v>
      </c>
      <c r="AL19" s="2956">
        <f t="shared" si="0"/>
        <v>0</v>
      </c>
      <c r="AM19" s="2957">
        <f t="shared" si="1"/>
        <v>0</v>
      </c>
      <c r="AN19" s="2956">
        <v>8</v>
      </c>
      <c r="AO19" s="2957" t="s">
        <v>55</v>
      </c>
      <c r="AP19" s="2956"/>
      <c r="AQ19" s="2957">
        <f t="shared" si="2"/>
        <v>0.8</v>
      </c>
      <c r="AR19" s="2956"/>
      <c r="AS19" s="2956"/>
      <c r="AT19" s="2956"/>
      <c r="AU19" s="2956"/>
      <c r="AV19" s="2956"/>
      <c r="AW19" s="2956"/>
      <c r="AX19" s="2956"/>
      <c r="AY19" s="2956"/>
      <c r="AZ19" s="2956"/>
      <c r="BA19" s="2956"/>
      <c r="BB19" s="2956"/>
      <c r="BC19" s="2956"/>
      <c r="BD19" s="2956"/>
      <c r="BE19" s="2956"/>
      <c r="BF19" s="2956"/>
      <c r="BG19" s="2956"/>
      <c r="BH19" s="2956"/>
      <c r="BI19" s="2956"/>
      <c r="BJ19" s="2956"/>
      <c r="BK19" s="2956"/>
      <c r="BL19" s="2956"/>
      <c r="BM19" s="2956"/>
      <c r="BN19" s="2956"/>
      <c r="BO19" s="2956"/>
      <c r="BP19" s="2956"/>
      <c r="BQ19" s="2956"/>
      <c r="BR19" s="2956"/>
      <c r="BS19" s="2956"/>
      <c r="BT19" s="2956"/>
      <c r="BU19" s="2956"/>
      <c r="BV19" s="2956"/>
      <c r="BW19" s="2956"/>
      <c r="BX19" s="2956"/>
      <c r="BY19" s="2956"/>
      <c r="BZ19" s="3055" t="s">
        <v>1856</v>
      </c>
      <c r="CA19" s="2956"/>
    </row>
    <row r="20" spans="1:79" s="1901" customFormat="1" ht="408.75" customHeight="1">
      <c r="A20" s="3774"/>
      <c r="B20" s="3776"/>
      <c r="C20" s="3779"/>
      <c r="D20" s="1879" t="s">
        <v>332</v>
      </c>
      <c r="E20" s="1879" t="s">
        <v>69</v>
      </c>
      <c r="F20" s="1879">
        <v>50</v>
      </c>
      <c r="G20" s="1879" t="s">
        <v>333</v>
      </c>
      <c r="H20" s="1879" t="s">
        <v>319</v>
      </c>
      <c r="I20" s="1893">
        <v>0.15</v>
      </c>
      <c r="J20" s="1879" t="s">
        <v>334</v>
      </c>
      <c r="K20" s="1894">
        <v>42370</v>
      </c>
      <c r="L20" s="1894">
        <v>42735</v>
      </c>
      <c r="M20" s="1886"/>
      <c r="N20" s="1886">
        <v>10</v>
      </c>
      <c r="O20" s="1886"/>
      <c r="P20" s="1886">
        <v>10</v>
      </c>
      <c r="Q20" s="1886"/>
      <c r="R20" s="1886">
        <v>10</v>
      </c>
      <c r="S20" s="1886"/>
      <c r="T20" s="1886">
        <v>10</v>
      </c>
      <c r="U20" s="1895"/>
      <c r="V20" s="1895">
        <v>10</v>
      </c>
      <c r="W20" s="1895"/>
      <c r="X20" s="1895"/>
      <c r="Y20" s="1896">
        <v>50</v>
      </c>
      <c r="Z20" s="1897">
        <v>0</v>
      </c>
      <c r="AA20" s="1897"/>
      <c r="AB20" s="1898"/>
      <c r="AC20" s="1899">
        <f t="shared" si="3"/>
        <v>10</v>
      </c>
      <c r="AD20" s="1900">
        <f t="shared" si="4"/>
        <v>1</v>
      </c>
      <c r="AE20" s="1899">
        <v>10</v>
      </c>
      <c r="AF20" s="1900"/>
      <c r="AG20" s="1899"/>
      <c r="AH20" s="1899"/>
      <c r="AI20" s="1899"/>
      <c r="AJ20" s="1899"/>
      <c r="AK20" s="1902" t="s">
        <v>335</v>
      </c>
      <c r="AL20" s="2956">
        <f t="shared" si="0"/>
        <v>30</v>
      </c>
      <c r="AM20" s="2957">
        <f t="shared" si="1"/>
        <v>1</v>
      </c>
      <c r="AN20" s="2956">
        <v>110</v>
      </c>
      <c r="AO20" s="2957">
        <v>1</v>
      </c>
      <c r="AP20" s="2956"/>
      <c r="AQ20" s="2957">
        <v>1</v>
      </c>
      <c r="AR20" s="2956"/>
      <c r="AS20" s="2956"/>
      <c r="AT20" s="2956"/>
      <c r="AU20" s="2956"/>
      <c r="AV20" s="2956"/>
      <c r="AW20" s="2956"/>
      <c r="AX20" s="2956"/>
      <c r="AY20" s="2956"/>
      <c r="AZ20" s="2956"/>
      <c r="BA20" s="2956"/>
      <c r="BB20" s="2956"/>
      <c r="BC20" s="2956"/>
      <c r="BD20" s="2956"/>
      <c r="BE20" s="2956"/>
      <c r="BF20" s="2956"/>
      <c r="BG20" s="2956"/>
      <c r="BH20" s="2956"/>
      <c r="BI20" s="2956"/>
      <c r="BJ20" s="2956"/>
      <c r="BK20" s="2956"/>
      <c r="BL20" s="2956"/>
      <c r="BM20" s="2956"/>
      <c r="BN20" s="2956"/>
      <c r="BO20" s="2956"/>
      <c r="BP20" s="2956"/>
      <c r="BQ20" s="2956"/>
      <c r="BR20" s="2956"/>
      <c r="BS20" s="2956"/>
      <c r="BT20" s="2956"/>
      <c r="BU20" s="2956"/>
      <c r="BV20" s="2956"/>
      <c r="BW20" s="2956"/>
      <c r="BX20" s="2956"/>
      <c r="BY20" s="2956"/>
      <c r="BZ20" s="3055" t="s">
        <v>1857</v>
      </c>
      <c r="CA20" s="2956"/>
    </row>
    <row r="21" spans="1:79" s="1901" customFormat="1" ht="85.5" customHeight="1">
      <c r="A21" s="3774"/>
      <c r="B21" s="3776"/>
      <c r="C21" s="3779"/>
      <c r="D21" s="1879" t="s">
        <v>336</v>
      </c>
      <c r="E21" s="1879" t="s">
        <v>69</v>
      </c>
      <c r="F21" s="1879">
        <v>3</v>
      </c>
      <c r="G21" s="1879" t="s">
        <v>337</v>
      </c>
      <c r="H21" s="1879" t="s">
        <v>338</v>
      </c>
      <c r="I21" s="1893">
        <v>0.05</v>
      </c>
      <c r="J21" s="1879" t="s">
        <v>339</v>
      </c>
      <c r="K21" s="1894">
        <v>42370</v>
      </c>
      <c r="L21" s="1894">
        <v>42735</v>
      </c>
      <c r="M21" s="1886"/>
      <c r="N21" s="1886"/>
      <c r="O21" s="1886"/>
      <c r="P21" s="1886">
        <v>1</v>
      </c>
      <c r="Q21" s="1886"/>
      <c r="R21" s="1886"/>
      <c r="S21" s="1886"/>
      <c r="T21" s="1886">
        <v>1</v>
      </c>
      <c r="U21" s="1895"/>
      <c r="V21" s="1895"/>
      <c r="W21" s="1895"/>
      <c r="X21" s="1895">
        <v>1</v>
      </c>
      <c r="Y21" s="1896">
        <v>3</v>
      </c>
      <c r="Z21" s="1897">
        <v>0</v>
      </c>
      <c r="AA21" s="1897"/>
      <c r="AB21" s="1898"/>
      <c r="AC21" s="1899">
        <f t="shared" si="3"/>
        <v>0</v>
      </c>
      <c r="AD21" s="1900">
        <f t="shared" si="4"/>
        <v>0</v>
      </c>
      <c r="AE21" s="1899">
        <v>1</v>
      </c>
      <c r="AF21" s="1900"/>
      <c r="AG21" s="1899"/>
      <c r="AH21" s="1899"/>
      <c r="AI21" s="1899"/>
      <c r="AJ21" s="1899"/>
      <c r="AK21" s="1899" t="s">
        <v>340</v>
      </c>
      <c r="AL21" s="2956">
        <f t="shared" si="0"/>
        <v>1</v>
      </c>
      <c r="AM21" s="2957">
        <f t="shared" si="1"/>
        <v>1</v>
      </c>
      <c r="AN21" s="2956">
        <v>1</v>
      </c>
      <c r="AO21" s="2957">
        <f>AN21/AL21</f>
        <v>1</v>
      </c>
      <c r="AP21" s="2956"/>
      <c r="AQ21" s="2957">
        <f t="shared" si="2"/>
        <v>0.3333333333333333</v>
      </c>
      <c r="AR21" s="2956"/>
      <c r="AS21" s="2956"/>
      <c r="AT21" s="2956"/>
      <c r="AU21" s="2956"/>
      <c r="AV21" s="2956"/>
      <c r="AW21" s="2956"/>
      <c r="AX21" s="2956"/>
      <c r="AY21" s="2956"/>
      <c r="AZ21" s="2956"/>
      <c r="BA21" s="2956"/>
      <c r="BB21" s="2956"/>
      <c r="BC21" s="2956"/>
      <c r="BD21" s="2956"/>
      <c r="BE21" s="2956"/>
      <c r="BF21" s="2956"/>
      <c r="BG21" s="2956"/>
      <c r="BH21" s="2956"/>
      <c r="BI21" s="2956"/>
      <c r="BJ21" s="2956"/>
      <c r="BK21" s="2956"/>
      <c r="BL21" s="2956"/>
      <c r="BM21" s="2956"/>
      <c r="BN21" s="2956"/>
      <c r="BO21" s="2956"/>
      <c r="BP21" s="2956"/>
      <c r="BQ21" s="2956"/>
      <c r="BR21" s="2956"/>
      <c r="BS21" s="2956"/>
      <c r="BT21" s="2956"/>
      <c r="BU21" s="2956"/>
      <c r="BV21" s="2956"/>
      <c r="BW21" s="2956"/>
      <c r="BX21" s="2956"/>
      <c r="BY21" s="2956"/>
      <c r="BZ21" s="3053" t="s">
        <v>1858</v>
      </c>
      <c r="CA21" s="2956"/>
    </row>
    <row r="22" spans="1:79" s="1901" customFormat="1" ht="139.5" customHeight="1">
      <c r="A22" s="3774"/>
      <c r="B22" s="3776"/>
      <c r="C22" s="3779"/>
      <c r="D22" s="1879" t="s">
        <v>341</v>
      </c>
      <c r="E22" s="1879" t="s">
        <v>69</v>
      </c>
      <c r="F22" s="1879">
        <v>3</v>
      </c>
      <c r="G22" s="1879" t="s">
        <v>342</v>
      </c>
      <c r="H22" s="1879" t="s">
        <v>338</v>
      </c>
      <c r="I22" s="1893">
        <v>0.1</v>
      </c>
      <c r="J22" s="1879" t="s">
        <v>343</v>
      </c>
      <c r="K22" s="1894">
        <v>42370</v>
      </c>
      <c r="L22" s="1894">
        <v>42735</v>
      </c>
      <c r="M22" s="1886"/>
      <c r="N22" s="1886"/>
      <c r="O22" s="1886"/>
      <c r="P22" s="1886">
        <v>1</v>
      </c>
      <c r="Q22" s="1886"/>
      <c r="R22" s="1886"/>
      <c r="S22" s="1886"/>
      <c r="T22" s="1886">
        <v>1</v>
      </c>
      <c r="U22" s="1895"/>
      <c r="V22" s="1895"/>
      <c r="W22" s="1895"/>
      <c r="X22" s="1895">
        <v>1</v>
      </c>
      <c r="Y22" s="1896">
        <v>3</v>
      </c>
      <c r="Z22" s="1897">
        <v>0</v>
      </c>
      <c r="AA22" s="1897"/>
      <c r="AB22" s="1898"/>
      <c r="AC22" s="1899">
        <f t="shared" si="3"/>
        <v>0</v>
      </c>
      <c r="AD22" s="1900">
        <f t="shared" si="4"/>
        <v>0</v>
      </c>
      <c r="AE22" s="1899"/>
      <c r="AF22" s="1900"/>
      <c r="AG22" s="1899"/>
      <c r="AH22" s="1899"/>
      <c r="AI22" s="1899"/>
      <c r="AJ22" s="1899"/>
      <c r="AK22" s="1899" t="s">
        <v>344</v>
      </c>
      <c r="AL22" s="2956">
        <f t="shared" si="0"/>
        <v>1</v>
      </c>
      <c r="AM22" s="2957">
        <f t="shared" si="1"/>
        <v>1</v>
      </c>
      <c r="AN22" s="2956">
        <v>1</v>
      </c>
      <c r="AO22" s="2957">
        <f>AN22/AL22</f>
        <v>1</v>
      </c>
      <c r="AP22" s="2956"/>
      <c r="AQ22" s="2957">
        <f t="shared" si="2"/>
        <v>0.3333333333333333</v>
      </c>
      <c r="AR22" s="2956"/>
      <c r="AS22" s="2956"/>
      <c r="AT22" s="2956"/>
      <c r="AU22" s="2956"/>
      <c r="AV22" s="2956"/>
      <c r="AW22" s="2956"/>
      <c r="AX22" s="2956"/>
      <c r="AY22" s="2956"/>
      <c r="AZ22" s="2956"/>
      <c r="BA22" s="2956"/>
      <c r="BB22" s="2956"/>
      <c r="BC22" s="2956"/>
      <c r="BD22" s="2956"/>
      <c r="BE22" s="2956"/>
      <c r="BF22" s="2956"/>
      <c r="BG22" s="2956"/>
      <c r="BH22" s="2956"/>
      <c r="BI22" s="2956"/>
      <c r="BJ22" s="2956"/>
      <c r="BK22" s="2956"/>
      <c r="BL22" s="2956"/>
      <c r="BM22" s="2956"/>
      <c r="BN22" s="2956"/>
      <c r="BO22" s="2956"/>
      <c r="BP22" s="2956"/>
      <c r="BQ22" s="2956"/>
      <c r="BR22" s="2956"/>
      <c r="BS22" s="2956"/>
      <c r="BT22" s="2956"/>
      <c r="BU22" s="2956"/>
      <c r="BV22" s="2956"/>
      <c r="BW22" s="2956"/>
      <c r="BX22" s="2956"/>
      <c r="BY22" s="2956"/>
      <c r="BZ22" s="3053" t="s">
        <v>1859</v>
      </c>
      <c r="CA22" s="2956"/>
    </row>
    <row r="23" spans="1:79" s="1901" customFormat="1" ht="135.75" customHeight="1">
      <c r="A23" s="3774"/>
      <c r="B23" s="3776"/>
      <c r="C23" s="3780"/>
      <c r="D23" s="1879" t="s">
        <v>345</v>
      </c>
      <c r="E23" s="1879" t="s">
        <v>69</v>
      </c>
      <c r="F23" s="1879">
        <v>1</v>
      </c>
      <c r="G23" s="1879" t="s">
        <v>346</v>
      </c>
      <c r="H23" s="1879" t="s">
        <v>338</v>
      </c>
      <c r="I23" s="1893">
        <v>0.05</v>
      </c>
      <c r="J23" s="1879" t="s">
        <v>347</v>
      </c>
      <c r="K23" s="1894">
        <v>42370</v>
      </c>
      <c r="L23" s="1894">
        <v>42674</v>
      </c>
      <c r="M23" s="1886"/>
      <c r="N23" s="1886"/>
      <c r="O23" s="1886"/>
      <c r="P23" s="1886"/>
      <c r="Q23" s="1886"/>
      <c r="R23" s="1886"/>
      <c r="S23" s="1886"/>
      <c r="T23" s="1886"/>
      <c r="U23" s="1895"/>
      <c r="V23" s="1895">
        <v>1</v>
      </c>
      <c r="W23" s="1895"/>
      <c r="X23" s="1895"/>
      <c r="Y23" s="1896">
        <v>1</v>
      </c>
      <c r="Z23" s="1897">
        <v>0</v>
      </c>
      <c r="AA23" s="1897"/>
      <c r="AB23" s="1898"/>
      <c r="AC23" s="1899">
        <f t="shared" si="3"/>
        <v>0</v>
      </c>
      <c r="AD23" s="1900">
        <f t="shared" si="4"/>
        <v>0</v>
      </c>
      <c r="AE23" s="1899"/>
      <c r="AF23" s="1900" t="s">
        <v>348</v>
      </c>
      <c r="AG23" s="1899"/>
      <c r="AH23" s="1899"/>
      <c r="AI23" s="1899"/>
      <c r="AJ23" s="1899"/>
      <c r="AK23" s="1899" t="s">
        <v>349</v>
      </c>
      <c r="AL23" s="2956">
        <f t="shared" si="0"/>
        <v>0</v>
      </c>
      <c r="AM23" s="2957">
        <f t="shared" si="1"/>
        <v>0</v>
      </c>
      <c r="AN23" s="2956">
        <v>0</v>
      </c>
      <c r="AO23" s="2957" t="s">
        <v>55</v>
      </c>
      <c r="AP23" s="2956"/>
      <c r="AQ23" s="2957">
        <f t="shared" si="2"/>
        <v>0</v>
      </c>
      <c r="AR23" s="2956"/>
      <c r="AS23" s="2956"/>
      <c r="AT23" s="2956"/>
      <c r="AU23" s="2956"/>
      <c r="AV23" s="2956"/>
      <c r="AW23" s="2956"/>
      <c r="AX23" s="2956"/>
      <c r="AY23" s="2956"/>
      <c r="AZ23" s="2956"/>
      <c r="BA23" s="2956"/>
      <c r="BB23" s="2956"/>
      <c r="BC23" s="2956"/>
      <c r="BD23" s="2956"/>
      <c r="BE23" s="2956"/>
      <c r="BF23" s="2956"/>
      <c r="BG23" s="2956"/>
      <c r="BH23" s="2956"/>
      <c r="BI23" s="2956"/>
      <c r="BJ23" s="2956"/>
      <c r="BK23" s="2956"/>
      <c r="BL23" s="2956"/>
      <c r="BM23" s="2956"/>
      <c r="BN23" s="2956"/>
      <c r="BO23" s="2956"/>
      <c r="BP23" s="2956"/>
      <c r="BQ23" s="2956"/>
      <c r="BR23" s="2956"/>
      <c r="BS23" s="2956"/>
      <c r="BT23" s="2956"/>
      <c r="BU23" s="2956"/>
      <c r="BV23" s="2956"/>
      <c r="BW23" s="2956"/>
      <c r="BX23" s="2956"/>
      <c r="BY23" s="2956"/>
      <c r="BZ23" s="2956" t="s">
        <v>1860</v>
      </c>
      <c r="CA23" s="2956"/>
    </row>
    <row r="24" spans="1:79" s="1901" customFormat="1" ht="109.5" customHeight="1">
      <c r="A24" s="3774"/>
      <c r="B24" s="3776"/>
      <c r="C24" s="3781" t="s">
        <v>350</v>
      </c>
      <c r="D24" s="1879" t="s">
        <v>351</v>
      </c>
      <c r="E24" s="1879" t="s">
        <v>69</v>
      </c>
      <c r="F24" s="1879">
        <v>8</v>
      </c>
      <c r="G24" s="1879" t="s">
        <v>352</v>
      </c>
      <c r="H24" s="1879" t="s">
        <v>353</v>
      </c>
      <c r="I24" s="1893">
        <v>0.15</v>
      </c>
      <c r="J24" s="1879" t="s">
        <v>354</v>
      </c>
      <c r="K24" s="1894">
        <v>42370</v>
      </c>
      <c r="L24" s="1894">
        <v>42735</v>
      </c>
      <c r="M24" s="1886"/>
      <c r="N24" s="1886"/>
      <c r="O24" s="1886">
        <v>3</v>
      </c>
      <c r="P24" s="1886"/>
      <c r="Q24" s="1886"/>
      <c r="R24" s="1886">
        <v>2</v>
      </c>
      <c r="S24" s="1886"/>
      <c r="T24" s="1886"/>
      <c r="U24" s="1895">
        <v>3</v>
      </c>
      <c r="V24" s="1895"/>
      <c r="W24" s="1895"/>
      <c r="X24" s="1895"/>
      <c r="Y24" s="1896">
        <f>SUM(M24:X24)</f>
        <v>8</v>
      </c>
      <c r="Z24" s="1897">
        <v>0</v>
      </c>
      <c r="AA24" s="1897"/>
      <c r="AB24" s="1898"/>
      <c r="AC24" s="1899">
        <f t="shared" si="3"/>
        <v>0</v>
      </c>
      <c r="AD24" s="1900">
        <f t="shared" si="4"/>
        <v>0</v>
      </c>
      <c r="AE24" s="1899">
        <v>2</v>
      </c>
      <c r="AF24" s="1900"/>
      <c r="AG24" s="1899"/>
      <c r="AH24" s="1899"/>
      <c r="AI24" s="1899"/>
      <c r="AJ24" s="1899"/>
      <c r="AK24" s="1899" t="s">
        <v>355</v>
      </c>
      <c r="AL24" s="2956">
        <f t="shared" si="0"/>
        <v>5</v>
      </c>
      <c r="AM24" s="2957">
        <f t="shared" si="1"/>
        <v>1</v>
      </c>
      <c r="AN24" s="2956">
        <v>8</v>
      </c>
      <c r="AO24" s="2957">
        <v>1</v>
      </c>
      <c r="AP24" s="2956"/>
      <c r="AQ24" s="2957">
        <f t="shared" si="2"/>
        <v>1</v>
      </c>
      <c r="AR24" s="2956"/>
      <c r="AS24" s="2956"/>
      <c r="AT24" s="2956"/>
      <c r="AU24" s="2956"/>
      <c r="AV24" s="2956"/>
      <c r="AW24" s="2956"/>
      <c r="AX24" s="2956"/>
      <c r="AY24" s="2956"/>
      <c r="AZ24" s="2956"/>
      <c r="BA24" s="2956"/>
      <c r="BB24" s="2956"/>
      <c r="BC24" s="2956"/>
      <c r="BD24" s="2956"/>
      <c r="BE24" s="2956"/>
      <c r="BF24" s="2956"/>
      <c r="BG24" s="2956"/>
      <c r="BH24" s="2956"/>
      <c r="BI24" s="2956"/>
      <c r="BJ24" s="2956"/>
      <c r="BK24" s="2956"/>
      <c r="BL24" s="2956"/>
      <c r="BM24" s="2956"/>
      <c r="BN24" s="2956"/>
      <c r="BO24" s="2956"/>
      <c r="BP24" s="2956"/>
      <c r="BQ24" s="2956"/>
      <c r="BR24" s="2956"/>
      <c r="BS24" s="2956"/>
      <c r="BT24" s="2956"/>
      <c r="BU24" s="2956"/>
      <c r="BV24" s="2956"/>
      <c r="BW24" s="2956"/>
      <c r="BX24" s="2956"/>
      <c r="BY24" s="2956"/>
      <c r="BZ24" s="3055" t="s">
        <v>1861</v>
      </c>
      <c r="CA24" s="2956"/>
    </row>
    <row r="25" spans="1:79" s="1901" customFormat="1" ht="78.75" customHeight="1" thickBot="1">
      <c r="A25" s="3775"/>
      <c r="B25" s="3777"/>
      <c r="C25" s="3779"/>
      <c r="D25" s="1879" t="s">
        <v>356</v>
      </c>
      <c r="E25" s="1879" t="s">
        <v>69</v>
      </c>
      <c r="F25" s="1879">
        <v>1</v>
      </c>
      <c r="G25" s="1879" t="s">
        <v>357</v>
      </c>
      <c r="H25" s="1879" t="s">
        <v>353</v>
      </c>
      <c r="I25" s="1893">
        <v>0.1</v>
      </c>
      <c r="J25" s="1879" t="s">
        <v>358</v>
      </c>
      <c r="K25" s="1894">
        <v>42370</v>
      </c>
      <c r="L25" s="1894">
        <v>42735</v>
      </c>
      <c r="M25" s="1886"/>
      <c r="N25" s="1886"/>
      <c r="O25" s="1886"/>
      <c r="P25" s="1886"/>
      <c r="Q25" s="1886"/>
      <c r="R25" s="1886"/>
      <c r="S25" s="1886"/>
      <c r="T25" s="1886"/>
      <c r="U25" s="1895"/>
      <c r="V25" s="1895"/>
      <c r="W25" s="1895"/>
      <c r="X25" s="1895">
        <v>1</v>
      </c>
      <c r="Y25" s="1896">
        <v>1</v>
      </c>
      <c r="Z25" s="1897">
        <v>0</v>
      </c>
      <c r="AA25" s="1897"/>
      <c r="AB25" s="1898"/>
      <c r="AC25" s="1899">
        <f t="shared" si="3"/>
        <v>0</v>
      </c>
      <c r="AD25" s="1900">
        <f t="shared" si="4"/>
        <v>0</v>
      </c>
      <c r="AE25" s="1903"/>
      <c r="AF25" s="1904"/>
      <c r="AG25" s="1903"/>
      <c r="AH25" s="1903"/>
      <c r="AI25" s="1903"/>
      <c r="AJ25" s="1903"/>
      <c r="AK25" s="1903" t="s">
        <v>344</v>
      </c>
      <c r="AL25" s="2956">
        <f t="shared" si="0"/>
        <v>0</v>
      </c>
      <c r="AM25" s="2957">
        <f t="shared" si="1"/>
        <v>0</v>
      </c>
      <c r="AN25" s="2956">
        <v>5</v>
      </c>
      <c r="AO25" s="2957" t="s">
        <v>55</v>
      </c>
      <c r="AP25" s="2956"/>
      <c r="AQ25" s="2957">
        <v>1</v>
      </c>
      <c r="AR25" s="2956"/>
      <c r="AS25" s="2956"/>
      <c r="AT25" s="2956"/>
      <c r="AU25" s="2956"/>
      <c r="AV25" s="2956"/>
      <c r="AW25" s="2956"/>
      <c r="AX25" s="2956"/>
      <c r="AY25" s="2956"/>
      <c r="AZ25" s="2956"/>
      <c r="BA25" s="2956"/>
      <c r="BB25" s="2956"/>
      <c r="BC25" s="2956"/>
      <c r="BD25" s="2956"/>
      <c r="BE25" s="2956"/>
      <c r="BF25" s="2956"/>
      <c r="BG25" s="2956"/>
      <c r="BH25" s="2956"/>
      <c r="BI25" s="2956"/>
      <c r="BJ25" s="2956"/>
      <c r="BK25" s="2956"/>
      <c r="BL25" s="2956"/>
      <c r="BM25" s="2956"/>
      <c r="BN25" s="2956"/>
      <c r="BO25" s="2956"/>
      <c r="BP25" s="2956"/>
      <c r="BQ25" s="2956"/>
      <c r="BR25" s="2956"/>
      <c r="BS25" s="2956"/>
      <c r="BT25" s="2956"/>
      <c r="BU25" s="2956"/>
      <c r="BV25" s="2956"/>
      <c r="BW25" s="2956"/>
      <c r="BX25" s="2956"/>
      <c r="BY25" s="2956"/>
      <c r="BZ25" s="2956" t="s">
        <v>1862</v>
      </c>
      <c r="CA25" s="2956"/>
    </row>
    <row r="26" spans="1:79" s="1912" customFormat="1" ht="19.5" customHeight="1" thickBot="1">
      <c r="A26" s="3733" t="s">
        <v>38</v>
      </c>
      <c r="B26" s="3734"/>
      <c r="C26" s="3734"/>
      <c r="D26" s="3735"/>
      <c r="E26" s="1905"/>
      <c r="F26" s="1905"/>
      <c r="G26" s="1905"/>
      <c r="H26" s="1905"/>
      <c r="I26" s="1906">
        <v>1</v>
      </c>
      <c r="J26" s="1905"/>
      <c r="K26" s="1905"/>
      <c r="L26" s="1905"/>
      <c r="M26" s="1905"/>
      <c r="N26" s="1905"/>
      <c r="O26" s="1905"/>
      <c r="P26" s="1905"/>
      <c r="Q26" s="1905"/>
      <c r="R26" s="1905"/>
      <c r="S26" s="1905"/>
      <c r="T26" s="1905"/>
      <c r="U26" s="1905"/>
      <c r="V26" s="1905"/>
      <c r="W26" s="1905"/>
      <c r="X26" s="1905"/>
      <c r="Y26" s="1907">
        <f>SUM(Y17:Y25)</f>
        <v>80</v>
      </c>
      <c r="Z26" s="1908">
        <f>SUM(Z16:Z25)</f>
        <v>31000000</v>
      </c>
      <c r="AA26" s="1908"/>
      <c r="AB26" s="1905"/>
      <c r="AC26" s="1909"/>
      <c r="AD26" s="1910"/>
      <c r="AE26" s="1911"/>
      <c r="AF26" s="1910"/>
      <c r="AG26" s="1911"/>
      <c r="AH26" s="1911"/>
      <c r="AI26" s="1911"/>
      <c r="AJ26" s="1911"/>
      <c r="AK26" s="1911"/>
      <c r="AL26" s="2487"/>
      <c r="AM26" s="2488">
        <v>1</v>
      </c>
      <c r="AN26" s="2487"/>
      <c r="AO26" s="2489">
        <f>AVERAGE(AO16:AO25)</f>
        <v>1</v>
      </c>
      <c r="AP26" s="2487"/>
      <c r="AQ26" s="2488">
        <f>AVERAGE(AQ16:AQ25)</f>
        <v>0.6133333333333334</v>
      </c>
      <c r="AR26" s="2487"/>
      <c r="AS26" s="2487"/>
      <c r="AT26" s="2487"/>
      <c r="AU26" s="2487"/>
      <c r="AV26" s="2487"/>
      <c r="AW26" s="2487"/>
      <c r="AX26" s="2487"/>
      <c r="AY26" s="2487"/>
      <c r="AZ26" s="2487"/>
      <c r="BA26" s="2487"/>
      <c r="BB26" s="2487"/>
      <c r="BC26" s="2487"/>
      <c r="BD26" s="2487"/>
      <c r="BE26" s="2487"/>
      <c r="BF26" s="2487"/>
      <c r="BG26" s="2487"/>
      <c r="BH26" s="2487"/>
      <c r="BI26" s="2487"/>
      <c r="BJ26" s="2487"/>
      <c r="BK26" s="2487"/>
      <c r="BL26" s="2487"/>
      <c r="BM26" s="2487"/>
      <c r="BN26" s="2487"/>
      <c r="BO26" s="2487"/>
      <c r="BP26" s="2487"/>
      <c r="BQ26" s="2487"/>
      <c r="BR26" s="2487"/>
      <c r="BS26" s="2487"/>
      <c r="BT26" s="2487"/>
      <c r="BU26" s="2487"/>
      <c r="BV26" s="2487"/>
      <c r="BW26" s="2487"/>
      <c r="BX26" s="2487"/>
      <c r="BY26" s="2487"/>
      <c r="BZ26" s="2487"/>
      <c r="CA26" s="2487"/>
    </row>
    <row r="27" spans="1:79" s="1912" customFormat="1" ht="19.5" customHeight="1" thickBot="1">
      <c r="A27" s="3736" t="s">
        <v>39</v>
      </c>
      <c r="B27" s="3737"/>
      <c r="C27" s="3737"/>
      <c r="D27" s="3738"/>
      <c r="E27" s="1913"/>
      <c r="F27" s="1913"/>
      <c r="G27" s="1913"/>
      <c r="H27" s="1914"/>
      <c r="I27" s="1915">
        <v>1</v>
      </c>
      <c r="J27" s="1914"/>
      <c r="K27" s="1914"/>
      <c r="L27" s="1914"/>
      <c r="M27" s="1914"/>
      <c r="N27" s="1914"/>
      <c r="O27" s="1914"/>
      <c r="P27" s="1914"/>
      <c r="Q27" s="1914"/>
      <c r="R27" s="1914"/>
      <c r="S27" s="1914"/>
      <c r="T27" s="1914"/>
      <c r="U27" s="1914"/>
      <c r="V27" s="1914"/>
      <c r="W27" s="1914"/>
      <c r="X27" s="1914"/>
      <c r="Y27" s="1916"/>
      <c r="Z27" s="1917">
        <f>Z26</f>
        <v>31000000</v>
      </c>
      <c r="AA27" s="1917"/>
      <c r="AB27" s="1914"/>
      <c r="AC27" s="1918"/>
      <c r="AD27" s="1919"/>
      <c r="AE27" s="1920"/>
      <c r="AF27" s="1919"/>
      <c r="AG27" s="1920"/>
      <c r="AH27" s="1920"/>
      <c r="AI27" s="1920"/>
      <c r="AJ27" s="1920"/>
      <c r="AK27" s="1920"/>
      <c r="AL27" s="2490"/>
      <c r="AM27" s="2491">
        <v>1</v>
      </c>
      <c r="AN27" s="2490"/>
      <c r="AO27" s="2492">
        <f>AVERAGE(AO26)</f>
        <v>1</v>
      </c>
      <c r="AP27" s="2490"/>
      <c r="AQ27" s="2491">
        <f>AVERAGE(AQ26)</f>
        <v>0.6133333333333334</v>
      </c>
      <c r="AR27" s="2490"/>
      <c r="AS27" s="2490"/>
      <c r="AT27" s="2490"/>
      <c r="AU27" s="2490"/>
      <c r="AV27" s="2490"/>
      <c r="AW27" s="2490"/>
      <c r="AX27" s="2490"/>
      <c r="AY27" s="2490"/>
      <c r="AZ27" s="2490"/>
      <c r="BA27" s="2490"/>
      <c r="BB27" s="2490"/>
      <c r="BC27" s="2490"/>
      <c r="BD27" s="2490"/>
      <c r="BE27" s="2490"/>
      <c r="BF27" s="2490"/>
      <c r="BG27" s="2490"/>
      <c r="BH27" s="2490"/>
      <c r="BI27" s="2490"/>
      <c r="BJ27" s="2490"/>
      <c r="BK27" s="2490"/>
      <c r="BL27" s="2490"/>
      <c r="BM27" s="2490"/>
      <c r="BN27" s="2490"/>
      <c r="BO27" s="2490"/>
      <c r="BP27" s="2490"/>
      <c r="BQ27" s="2490"/>
      <c r="BR27" s="2490"/>
      <c r="BS27" s="2490"/>
      <c r="BT27" s="2490"/>
      <c r="BU27" s="2490"/>
      <c r="BV27" s="2490"/>
      <c r="BW27" s="2490"/>
      <c r="BX27" s="2490"/>
      <c r="BY27" s="2490"/>
      <c r="BZ27" s="2490"/>
      <c r="CA27" s="2958"/>
    </row>
    <row r="28" spans="2:32" s="1854" customFormat="1" ht="9.75" customHeight="1" thickBot="1">
      <c r="B28" s="1855"/>
      <c r="F28" s="1856"/>
      <c r="I28" s="1857"/>
      <c r="K28" s="1858"/>
      <c r="L28" s="1858"/>
      <c r="Y28" s="1859"/>
      <c r="Z28" s="1860"/>
      <c r="AA28" s="1860"/>
      <c r="AD28" s="1862"/>
      <c r="AF28" s="1862"/>
    </row>
    <row r="29" spans="1:79" s="1855" customFormat="1" ht="21" customHeight="1" thickBot="1">
      <c r="A29" s="3739" t="s">
        <v>9</v>
      </c>
      <c r="B29" s="3740"/>
      <c r="C29" s="3740"/>
      <c r="D29" s="3741"/>
      <c r="E29" s="3759" t="s">
        <v>10</v>
      </c>
      <c r="F29" s="3760"/>
      <c r="G29" s="3760"/>
      <c r="H29" s="3760"/>
      <c r="I29" s="3760"/>
      <c r="J29" s="3760"/>
      <c r="K29" s="3760"/>
      <c r="L29" s="3760"/>
      <c r="M29" s="3760"/>
      <c r="N29" s="3760"/>
      <c r="O29" s="3760"/>
      <c r="P29" s="3760"/>
      <c r="Q29" s="3760"/>
      <c r="R29" s="3760"/>
      <c r="S29" s="3760"/>
      <c r="T29" s="3760"/>
      <c r="U29" s="3760"/>
      <c r="V29" s="3760"/>
      <c r="W29" s="3760"/>
      <c r="X29" s="3760"/>
      <c r="Y29" s="3760"/>
      <c r="Z29" s="3760"/>
      <c r="AA29" s="3760"/>
      <c r="AB29" s="3761"/>
      <c r="AC29" s="3767" t="s">
        <v>10</v>
      </c>
      <c r="AD29" s="3768"/>
      <c r="AE29" s="3768"/>
      <c r="AF29" s="3768"/>
      <c r="AG29" s="3768"/>
      <c r="AH29" s="3768"/>
      <c r="AI29" s="3768"/>
      <c r="AJ29" s="3768"/>
      <c r="AK29" s="3768"/>
      <c r="AL29" s="3769"/>
      <c r="AM29" s="3769"/>
      <c r="AN29" s="3769"/>
      <c r="AO29" s="3769"/>
      <c r="AP29" s="3769"/>
      <c r="AQ29" s="3769"/>
      <c r="AR29" s="3769"/>
      <c r="AS29" s="3769"/>
      <c r="AT29" s="3769"/>
      <c r="AU29" s="3769"/>
      <c r="AV29" s="3769"/>
      <c r="AW29" s="3769"/>
      <c r="AX29" s="3769"/>
      <c r="AY29" s="3769"/>
      <c r="AZ29" s="3769"/>
      <c r="BA29" s="3769"/>
      <c r="BB29" s="3769"/>
      <c r="BC29" s="3769"/>
      <c r="BD29" s="3769"/>
      <c r="BE29" s="3769"/>
      <c r="BF29" s="3769"/>
      <c r="BG29" s="3769"/>
      <c r="BH29" s="3769"/>
      <c r="BI29" s="3769"/>
      <c r="BJ29" s="3769"/>
      <c r="BK29" s="3769"/>
      <c r="BL29" s="3769"/>
      <c r="BM29" s="3769"/>
      <c r="BN29" s="3769"/>
      <c r="BO29" s="3769"/>
      <c r="BP29" s="3769"/>
      <c r="BQ29" s="3769"/>
      <c r="BR29" s="3769"/>
      <c r="BS29" s="3769"/>
      <c r="BT29" s="3769"/>
      <c r="BU29" s="3769"/>
      <c r="BV29" s="3769"/>
      <c r="BW29" s="3769"/>
      <c r="BX29" s="3769"/>
      <c r="BY29" s="3769"/>
      <c r="BZ29" s="3769"/>
      <c r="CA29" s="3769"/>
    </row>
    <row r="30" spans="1:79" s="1854" customFormat="1" ht="42.75" customHeight="1" thickBot="1">
      <c r="A30" s="1863" t="s">
        <v>11</v>
      </c>
      <c r="B30" s="1864" t="s">
        <v>12</v>
      </c>
      <c r="C30" s="1863" t="s">
        <v>13</v>
      </c>
      <c r="D30" s="1865" t="s">
        <v>14</v>
      </c>
      <c r="E30" s="1866" t="s">
        <v>15</v>
      </c>
      <c r="F30" s="1867" t="s">
        <v>16</v>
      </c>
      <c r="G30" s="1868" t="s">
        <v>17</v>
      </c>
      <c r="H30" s="1868" t="s">
        <v>18</v>
      </c>
      <c r="I30" s="1869" t="s">
        <v>19</v>
      </c>
      <c r="J30" s="1868" t="s">
        <v>20</v>
      </c>
      <c r="K30" s="1868" t="s">
        <v>21</v>
      </c>
      <c r="L30" s="1868" t="s">
        <v>22</v>
      </c>
      <c r="M30" s="1870" t="s">
        <v>23</v>
      </c>
      <c r="N30" s="1870" t="s">
        <v>24</v>
      </c>
      <c r="O30" s="1870" t="s">
        <v>25</v>
      </c>
      <c r="P30" s="1870" t="s">
        <v>26</v>
      </c>
      <c r="Q30" s="1870" t="s">
        <v>27</v>
      </c>
      <c r="R30" s="1870" t="s">
        <v>28</v>
      </c>
      <c r="S30" s="1870" t="s">
        <v>29</v>
      </c>
      <c r="T30" s="1870" t="s">
        <v>30</v>
      </c>
      <c r="U30" s="1870" t="s">
        <v>31</v>
      </c>
      <c r="V30" s="1870" t="s">
        <v>32</v>
      </c>
      <c r="W30" s="1870" t="s">
        <v>33</v>
      </c>
      <c r="X30" s="1870" t="s">
        <v>34</v>
      </c>
      <c r="Y30" s="1871" t="s">
        <v>35</v>
      </c>
      <c r="Z30" s="1872" t="s">
        <v>298</v>
      </c>
      <c r="AA30" s="1873"/>
      <c r="AB30" s="1874" t="s">
        <v>36</v>
      </c>
      <c r="AC30" s="1875" t="s">
        <v>183</v>
      </c>
      <c r="AD30" s="1876" t="s">
        <v>299</v>
      </c>
      <c r="AE30" s="1875" t="s">
        <v>184</v>
      </c>
      <c r="AF30" s="1876" t="s">
        <v>185</v>
      </c>
      <c r="AG30" s="1875" t="s">
        <v>178</v>
      </c>
      <c r="AH30" s="1875" t="s">
        <v>186</v>
      </c>
      <c r="AI30" s="1875" t="s">
        <v>179</v>
      </c>
      <c r="AL30" s="3196" t="s">
        <v>1488</v>
      </c>
      <c r="AM30" s="3196" t="s">
        <v>1816</v>
      </c>
      <c r="AN30" s="3196" t="s">
        <v>1490</v>
      </c>
      <c r="AO30" s="3196" t="s">
        <v>1491</v>
      </c>
      <c r="AP30" s="3196" t="s">
        <v>178</v>
      </c>
      <c r="AQ30" s="3196" t="s">
        <v>1492</v>
      </c>
      <c r="AR30" s="3196" t="s">
        <v>179</v>
      </c>
      <c r="AS30" s="3196" t="s">
        <v>180</v>
      </c>
      <c r="AT30" s="3196" t="s">
        <v>1488</v>
      </c>
      <c r="AU30" s="3196" t="s">
        <v>1489</v>
      </c>
      <c r="AV30" s="3196" t="s">
        <v>1490</v>
      </c>
      <c r="AW30" s="3196" t="s">
        <v>1491</v>
      </c>
      <c r="AX30" s="3196" t="s">
        <v>178</v>
      </c>
      <c r="AY30" s="3196" t="s">
        <v>1492</v>
      </c>
      <c r="AZ30" s="3196" t="s">
        <v>179</v>
      </c>
      <c r="BA30" s="3196" t="s">
        <v>180</v>
      </c>
      <c r="BB30" s="3196" t="s">
        <v>1493</v>
      </c>
      <c r="BC30" s="3196" t="s">
        <v>1494</v>
      </c>
      <c r="BD30" s="3196" t="s">
        <v>1495</v>
      </c>
      <c r="BE30" s="3196" t="s">
        <v>1496</v>
      </c>
      <c r="BF30" s="3196" t="s">
        <v>178</v>
      </c>
      <c r="BG30" s="3196" t="s">
        <v>1497</v>
      </c>
      <c r="BH30" s="3196" t="s">
        <v>179</v>
      </c>
      <c r="BI30" s="3196" t="s">
        <v>180</v>
      </c>
      <c r="BJ30" s="3196" t="s">
        <v>1498</v>
      </c>
      <c r="BK30" s="3196" t="s">
        <v>1499</v>
      </c>
      <c r="BL30" s="3196" t="s">
        <v>1500</v>
      </c>
      <c r="BM30" s="3196" t="s">
        <v>1501</v>
      </c>
      <c r="BN30" s="3196" t="s">
        <v>178</v>
      </c>
      <c r="BO30" s="3196" t="s">
        <v>1502</v>
      </c>
      <c r="BP30" s="3196" t="s">
        <v>179</v>
      </c>
      <c r="BQ30" s="3196" t="s">
        <v>180</v>
      </c>
      <c r="BR30" s="3196" t="s">
        <v>1503</v>
      </c>
      <c r="BS30" s="3196" t="s">
        <v>1504</v>
      </c>
      <c r="BT30" s="3196" t="s">
        <v>1505</v>
      </c>
      <c r="BU30" s="3196" t="s">
        <v>1506</v>
      </c>
      <c r="BV30" s="3196" t="s">
        <v>178</v>
      </c>
      <c r="BW30" s="3196" t="s">
        <v>1507</v>
      </c>
      <c r="BX30" s="3196" t="s">
        <v>179</v>
      </c>
      <c r="BY30" s="3196" t="s">
        <v>180</v>
      </c>
      <c r="BZ30" s="3197" t="s">
        <v>181</v>
      </c>
      <c r="CA30" s="3197" t="s">
        <v>182</v>
      </c>
    </row>
    <row r="31" spans="1:79" s="1901" customFormat="1" ht="42.75" customHeight="1" thickBot="1">
      <c r="A31" s="3770">
        <v>1</v>
      </c>
      <c r="B31" s="3770" t="s">
        <v>305</v>
      </c>
      <c r="C31" s="3742" t="s">
        <v>306</v>
      </c>
      <c r="D31" s="1921" t="s">
        <v>359</v>
      </c>
      <c r="E31" s="1922" t="s">
        <v>37</v>
      </c>
      <c r="F31" s="1923" t="s">
        <v>68</v>
      </c>
      <c r="G31" s="1924" t="s">
        <v>56</v>
      </c>
      <c r="H31" s="1925"/>
      <c r="I31" s="1926">
        <v>0.16666666666666666</v>
      </c>
      <c r="J31" s="1927" t="s">
        <v>57</v>
      </c>
      <c r="K31" s="1928">
        <v>42370</v>
      </c>
      <c r="L31" s="1928">
        <v>42735</v>
      </c>
      <c r="M31" s="3470">
        <v>1</v>
      </c>
      <c r="N31" s="3470"/>
      <c r="O31" s="3470">
        <v>1</v>
      </c>
      <c r="P31" s="3470"/>
      <c r="Q31" s="3470">
        <v>1</v>
      </c>
      <c r="R31" s="3470"/>
      <c r="S31" s="3470">
        <v>1</v>
      </c>
      <c r="T31" s="3470"/>
      <c r="U31" s="3470">
        <v>1</v>
      </c>
      <c r="V31" s="3470"/>
      <c r="W31" s="3470">
        <v>1</v>
      </c>
      <c r="X31" s="3470"/>
      <c r="Y31" s="1929" t="s">
        <v>68</v>
      </c>
      <c r="Z31" s="1930">
        <v>0</v>
      </c>
      <c r="AA31" s="1931"/>
      <c r="AB31" s="1932" t="s">
        <v>55</v>
      </c>
      <c r="AC31" s="1899">
        <f>SUM(M31:N31)</f>
        <v>1</v>
      </c>
      <c r="AD31" s="1900">
        <f aca="true" t="shared" si="5" ref="AD31:AD38">IF(AC31=0,0%,100%)</f>
        <v>1</v>
      </c>
      <c r="AE31" s="1899"/>
      <c r="AF31" s="1900"/>
      <c r="AG31" s="1899"/>
      <c r="AH31" s="1899"/>
      <c r="AI31" s="1899"/>
      <c r="AJ31" s="1899"/>
      <c r="AK31" s="2959" t="s">
        <v>360</v>
      </c>
      <c r="AL31" s="3054">
        <v>1</v>
      </c>
      <c r="AM31" s="2957">
        <f aca="true" t="shared" si="6" ref="AM31:AN38">IF(AL31=0,0%,100%)</f>
        <v>1</v>
      </c>
      <c r="AN31" s="2957">
        <f t="shared" si="6"/>
        <v>1</v>
      </c>
      <c r="AO31" s="2957">
        <v>1</v>
      </c>
      <c r="AP31" s="2956"/>
      <c r="AQ31" s="2957">
        <f>3/6</f>
        <v>0.5</v>
      </c>
      <c r="AR31" s="2956"/>
      <c r="AS31" s="2956"/>
      <c r="AT31" s="2956"/>
      <c r="AU31" s="2956"/>
      <c r="AV31" s="2956"/>
      <c r="AW31" s="2956"/>
      <c r="AX31" s="2956"/>
      <c r="AY31" s="2956"/>
      <c r="AZ31" s="2956"/>
      <c r="BA31" s="2956"/>
      <c r="BB31" s="2956"/>
      <c r="BC31" s="2956"/>
      <c r="BD31" s="2956"/>
      <c r="BE31" s="2956"/>
      <c r="BF31" s="2956"/>
      <c r="BG31" s="2956"/>
      <c r="BH31" s="2956"/>
      <c r="BI31" s="2956"/>
      <c r="BJ31" s="2956"/>
      <c r="BK31" s="2956"/>
      <c r="BL31" s="2956"/>
      <c r="BM31" s="2956"/>
      <c r="BN31" s="2956"/>
      <c r="BO31" s="2956"/>
      <c r="BP31" s="2956"/>
      <c r="BQ31" s="2956"/>
      <c r="BR31" s="2956"/>
      <c r="BS31" s="2956"/>
      <c r="BT31" s="2956"/>
      <c r="BU31" s="2956"/>
      <c r="BV31" s="2956"/>
      <c r="BW31" s="2956"/>
      <c r="BX31" s="2956"/>
      <c r="BY31" s="2956"/>
      <c r="BZ31" s="2956" t="s">
        <v>360</v>
      </c>
      <c r="CA31" s="2956"/>
    </row>
    <row r="32" spans="1:79" s="1901" customFormat="1" ht="42.75" customHeight="1" thickBot="1">
      <c r="A32" s="3771"/>
      <c r="B32" s="3771"/>
      <c r="C32" s="3743"/>
      <c r="D32" s="1933" t="s">
        <v>307</v>
      </c>
      <c r="E32" s="1934" t="s">
        <v>58</v>
      </c>
      <c r="F32" s="1935">
        <v>4</v>
      </c>
      <c r="G32" s="1934" t="s">
        <v>59</v>
      </c>
      <c r="H32" s="1925"/>
      <c r="I32" s="1926">
        <v>0.16666666666666666</v>
      </c>
      <c r="J32" s="1936" t="s">
        <v>60</v>
      </c>
      <c r="K32" s="1937">
        <v>42370</v>
      </c>
      <c r="L32" s="1937">
        <v>42735</v>
      </c>
      <c r="M32" s="3470">
        <v>1</v>
      </c>
      <c r="N32" s="3470"/>
      <c r="O32" s="3470">
        <v>1</v>
      </c>
      <c r="P32" s="3470"/>
      <c r="Q32" s="3470">
        <v>1</v>
      </c>
      <c r="R32" s="3470"/>
      <c r="S32" s="3470">
        <v>1</v>
      </c>
      <c r="T32" s="3470"/>
      <c r="U32" s="3470">
        <v>1</v>
      </c>
      <c r="V32" s="3470"/>
      <c r="W32" s="3470">
        <v>1</v>
      </c>
      <c r="X32" s="3470"/>
      <c r="Y32" s="1939">
        <v>4</v>
      </c>
      <c r="Z32" s="1930">
        <v>0</v>
      </c>
      <c r="AA32" s="1931"/>
      <c r="AB32" s="1932" t="s">
        <v>55</v>
      </c>
      <c r="AC32" s="1899">
        <f>SUM(M32:N32)</f>
        <v>1</v>
      </c>
      <c r="AD32" s="1900">
        <f t="shared" si="5"/>
        <v>1</v>
      </c>
      <c r="AE32" s="1899"/>
      <c r="AF32" s="1900"/>
      <c r="AG32" s="1899"/>
      <c r="AH32" s="1899"/>
      <c r="AI32" s="1899"/>
      <c r="AJ32" s="1899"/>
      <c r="AK32" s="2959" t="s">
        <v>360</v>
      </c>
      <c r="AL32" s="3054">
        <v>1</v>
      </c>
      <c r="AM32" s="2957">
        <f t="shared" si="6"/>
        <v>1</v>
      </c>
      <c r="AN32" s="2957">
        <f t="shared" si="6"/>
        <v>1</v>
      </c>
      <c r="AO32" s="2957">
        <v>1</v>
      </c>
      <c r="AP32" s="2956"/>
      <c r="AQ32" s="2957">
        <f>3/6</f>
        <v>0.5</v>
      </c>
      <c r="AR32" s="2956"/>
      <c r="AS32" s="2956"/>
      <c r="AT32" s="2956"/>
      <c r="AU32" s="2956"/>
      <c r="AV32" s="2956"/>
      <c r="AW32" s="2956"/>
      <c r="AX32" s="2956"/>
      <c r="AY32" s="2956"/>
      <c r="AZ32" s="2956"/>
      <c r="BA32" s="2956"/>
      <c r="BB32" s="2956"/>
      <c r="BC32" s="2956"/>
      <c r="BD32" s="2956"/>
      <c r="BE32" s="2956"/>
      <c r="BF32" s="2956"/>
      <c r="BG32" s="2956"/>
      <c r="BH32" s="2956"/>
      <c r="BI32" s="2956"/>
      <c r="BJ32" s="2956"/>
      <c r="BK32" s="2956"/>
      <c r="BL32" s="2956"/>
      <c r="BM32" s="2956"/>
      <c r="BN32" s="2956"/>
      <c r="BO32" s="2956"/>
      <c r="BP32" s="2956"/>
      <c r="BQ32" s="2956"/>
      <c r="BR32" s="2956"/>
      <c r="BS32" s="2956"/>
      <c r="BT32" s="2956"/>
      <c r="BU32" s="2956"/>
      <c r="BV32" s="2956"/>
      <c r="BW32" s="2956"/>
      <c r="BX32" s="2956"/>
      <c r="BY32" s="2956"/>
      <c r="BZ32" s="2956" t="s">
        <v>360</v>
      </c>
      <c r="CA32" s="2956"/>
    </row>
    <row r="33" spans="1:79" s="1901" customFormat="1" ht="42.75" customHeight="1" thickBot="1">
      <c r="A33" s="3771"/>
      <c r="B33" s="3771"/>
      <c r="C33" s="3742" t="s">
        <v>308</v>
      </c>
      <c r="D33" s="1940" t="s">
        <v>309</v>
      </c>
      <c r="E33" s="1941" t="s">
        <v>361</v>
      </c>
      <c r="F33" s="1942">
        <v>12</v>
      </c>
      <c r="G33" s="1941" t="s">
        <v>310</v>
      </c>
      <c r="H33" s="1925"/>
      <c r="I33" s="1926">
        <v>0.16666666666666666</v>
      </c>
      <c r="J33" s="1925" t="s">
        <v>311</v>
      </c>
      <c r="K33" s="1937">
        <v>42371</v>
      </c>
      <c r="L33" s="1943">
        <v>42735</v>
      </c>
      <c r="M33" s="1938"/>
      <c r="N33" s="1938">
        <v>1</v>
      </c>
      <c r="O33" s="1938"/>
      <c r="P33" s="1938">
        <v>1</v>
      </c>
      <c r="Q33" s="1938">
        <v>1</v>
      </c>
      <c r="R33" s="1938">
        <v>1</v>
      </c>
      <c r="S33" s="1938">
        <v>1</v>
      </c>
      <c r="T33" s="1938">
        <v>1</v>
      </c>
      <c r="U33" s="1938">
        <v>1</v>
      </c>
      <c r="V33" s="1938">
        <v>1</v>
      </c>
      <c r="W33" s="1938">
        <v>1</v>
      </c>
      <c r="X33" s="1938">
        <v>1</v>
      </c>
      <c r="Y33" s="1939">
        <v>10</v>
      </c>
      <c r="Z33" s="1930">
        <v>0</v>
      </c>
      <c r="AA33" s="1931"/>
      <c r="AB33" s="1932" t="s">
        <v>55</v>
      </c>
      <c r="AC33" s="1899">
        <f>SUM(M33:N33)</f>
        <v>1</v>
      </c>
      <c r="AD33" s="1900">
        <f t="shared" si="5"/>
        <v>1</v>
      </c>
      <c r="AE33" s="1899">
        <v>2</v>
      </c>
      <c r="AF33" s="1900"/>
      <c r="AG33" s="1899"/>
      <c r="AH33" s="1899"/>
      <c r="AI33" s="1899"/>
      <c r="AJ33" s="1899"/>
      <c r="AK33" s="2959" t="s">
        <v>362</v>
      </c>
      <c r="AL33" s="2956">
        <f>SUM(M33:R33)</f>
        <v>4</v>
      </c>
      <c r="AM33" s="2957">
        <f t="shared" si="6"/>
        <v>1</v>
      </c>
      <c r="AN33" s="2956">
        <v>4</v>
      </c>
      <c r="AO33" s="2957">
        <f>AN33/AL33</f>
        <v>1</v>
      </c>
      <c r="AP33" s="2956"/>
      <c r="AQ33" s="2957">
        <f>AN33/Y33</f>
        <v>0.4</v>
      </c>
      <c r="AR33" s="2956"/>
      <c r="AS33" s="2956"/>
      <c r="AT33" s="2956"/>
      <c r="AU33" s="2956"/>
      <c r="AV33" s="2956"/>
      <c r="AW33" s="2956"/>
      <c r="AX33" s="2956"/>
      <c r="AY33" s="2956"/>
      <c r="AZ33" s="2956"/>
      <c r="BA33" s="2956"/>
      <c r="BB33" s="2956"/>
      <c r="BC33" s="2956"/>
      <c r="BD33" s="2956"/>
      <c r="BE33" s="2956"/>
      <c r="BF33" s="2956"/>
      <c r="BG33" s="2956"/>
      <c r="BH33" s="2956"/>
      <c r="BI33" s="2956"/>
      <c r="BJ33" s="2956"/>
      <c r="BK33" s="2956"/>
      <c r="BL33" s="2956"/>
      <c r="BM33" s="2956"/>
      <c r="BN33" s="2956"/>
      <c r="BO33" s="2956"/>
      <c r="BP33" s="2956"/>
      <c r="BQ33" s="2956"/>
      <c r="BR33" s="2956"/>
      <c r="BS33" s="2956"/>
      <c r="BT33" s="2956"/>
      <c r="BU33" s="2956"/>
      <c r="BV33" s="2956"/>
      <c r="BW33" s="2956"/>
      <c r="BX33" s="2956"/>
      <c r="BY33" s="2956"/>
      <c r="BZ33" s="2956" t="s">
        <v>1863</v>
      </c>
      <c r="CA33" s="2956"/>
    </row>
    <row r="34" spans="1:79" s="1901" customFormat="1" ht="42.75" customHeight="1" thickBot="1">
      <c r="A34" s="3771"/>
      <c r="B34" s="3771"/>
      <c r="C34" s="3743"/>
      <c r="D34" s="1940" t="s">
        <v>312</v>
      </c>
      <c r="E34" s="1941" t="s">
        <v>361</v>
      </c>
      <c r="F34" s="1942">
        <v>12</v>
      </c>
      <c r="G34" s="1941" t="s">
        <v>310</v>
      </c>
      <c r="H34" s="1925"/>
      <c r="I34" s="1926">
        <v>0.16666666666666666</v>
      </c>
      <c r="J34" s="1925" t="s">
        <v>311</v>
      </c>
      <c r="K34" s="1937">
        <v>42371</v>
      </c>
      <c r="L34" s="1943">
        <v>42735</v>
      </c>
      <c r="M34" s="1938"/>
      <c r="N34" s="1938">
        <v>1</v>
      </c>
      <c r="O34" s="1938"/>
      <c r="P34" s="1938">
        <v>1</v>
      </c>
      <c r="Q34" s="1938">
        <v>1</v>
      </c>
      <c r="R34" s="1938">
        <v>1</v>
      </c>
      <c r="S34" s="1938">
        <v>1</v>
      </c>
      <c r="T34" s="1938">
        <v>1</v>
      </c>
      <c r="U34" s="1938">
        <v>1</v>
      </c>
      <c r="V34" s="1938">
        <v>1</v>
      </c>
      <c r="W34" s="1938">
        <v>1</v>
      </c>
      <c r="X34" s="1938">
        <v>1</v>
      </c>
      <c r="Y34" s="1939">
        <v>10</v>
      </c>
      <c r="Z34" s="1930">
        <v>0</v>
      </c>
      <c r="AA34" s="1931"/>
      <c r="AB34" s="1932" t="s">
        <v>55</v>
      </c>
      <c r="AC34" s="1899">
        <f>SUM(M34:N34)</f>
        <v>1</v>
      </c>
      <c r="AD34" s="1900">
        <f t="shared" si="5"/>
        <v>1</v>
      </c>
      <c r="AE34" s="1899">
        <v>2</v>
      </c>
      <c r="AF34" s="1900"/>
      <c r="AG34" s="1899"/>
      <c r="AH34" s="1899"/>
      <c r="AI34" s="1899"/>
      <c r="AJ34" s="1899"/>
      <c r="AK34" s="2959" t="s">
        <v>363</v>
      </c>
      <c r="AL34" s="2956">
        <f>SUM(M34:R34)</f>
        <v>4</v>
      </c>
      <c r="AM34" s="2957">
        <f t="shared" si="6"/>
        <v>1</v>
      </c>
      <c r="AN34" s="2956">
        <v>4</v>
      </c>
      <c r="AO34" s="2957">
        <f>AN34/AL34</f>
        <v>1</v>
      </c>
      <c r="AP34" s="2956"/>
      <c r="AQ34" s="2957">
        <f>AN34/Y34</f>
        <v>0.4</v>
      </c>
      <c r="AR34" s="2956"/>
      <c r="AS34" s="2956"/>
      <c r="AT34" s="2956"/>
      <c r="AU34" s="2956"/>
      <c r="AV34" s="2956"/>
      <c r="AW34" s="2956"/>
      <c r="AX34" s="2956"/>
      <c r="AY34" s="2956"/>
      <c r="AZ34" s="2956"/>
      <c r="BA34" s="2956"/>
      <c r="BB34" s="2956"/>
      <c r="BC34" s="2956"/>
      <c r="BD34" s="2956"/>
      <c r="BE34" s="2956"/>
      <c r="BF34" s="2956"/>
      <c r="BG34" s="2956"/>
      <c r="BH34" s="2956"/>
      <c r="BI34" s="2956"/>
      <c r="BJ34" s="2956"/>
      <c r="BK34" s="2956"/>
      <c r="BL34" s="2956"/>
      <c r="BM34" s="2956"/>
      <c r="BN34" s="2956"/>
      <c r="BO34" s="2956"/>
      <c r="BP34" s="2956"/>
      <c r="BQ34" s="2956"/>
      <c r="BR34" s="2956"/>
      <c r="BS34" s="2956"/>
      <c r="BT34" s="2956"/>
      <c r="BU34" s="2956"/>
      <c r="BV34" s="2956"/>
      <c r="BW34" s="2956"/>
      <c r="BX34" s="2956"/>
      <c r="BY34" s="2956"/>
      <c r="BZ34" s="2956" t="s">
        <v>1864</v>
      </c>
      <c r="CA34" s="2956"/>
    </row>
    <row r="35" spans="1:79" s="1901" customFormat="1" ht="83.25" customHeight="1" thickBot="1">
      <c r="A35" s="3771"/>
      <c r="B35" s="3771"/>
      <c r="C35" s="3743"/>
      <c r="D35" s="1940" t="s">
        <v>364</v>
      </c>
      <c r="E35" s="1941" t="s">
        <v>61</v>
      </c>
      <c r="F35" s="1942" t="s">
        <v>62</v>
      </c>
      <c r="G35" s="1941" t="s">
        <v>63</v>
      </c>
      <c r="H35" s="1925"/>
      <c r="I35" s="1926">
        <v>0.16666666666666666</v>
      </c>
      <c r="J35" s="1925" t="s">
        <v>64</v>
      </c>
      <c r="K35" s="1937">
        <v>42371</v>
      </c>
      <c r="L35" s="1943">
        <v>42735</v>
      </c>
      <c r="M35" s="3470">
        <v>1</v>
      </c>
      <c r="N35" s="3470"/>
      <c r="O35" s="3470">
        <v>1</v>
      </c>
      <c r="P35" s="3470"/>
      <c r="Q35" s="3470">
        <v>1</v>
      </c>
      <c r="R35" s="3470"/>
      <c r="S35" s="3470">
        <v>1</v>
      </c>
      <c r="T35" s="3470"/>
      <c r="U35" s="3470">
        <v>1</v>
      </c>
      <c r="V35" s="3470"/>
      <c r="W35" s="3470">
        <v>1</v>
      </c>
      <c r="X35" s="3470"/>
      <c r="Y35" s="1929" t="s">
        <v>62</v>
      </c>
      <c r="Z35" s="1930">
        <v>0</v>
      </c>
      <c r="AA35" s="1931"/>
      <c r="AB35" s="1932" t="s">
        <v>55</v>
      </c>
      <c r="AC35" s="1899">
        <f>SUM(M35:N35)</f>
        <v>1</v>
      </c>
      <c r="AD35" s="1900">
        <v>1</v>
      </c>
      <c r="AE35" s="1899"/>
      <c r="AF35" s="1900"/>
      <c r="AG35" s="1899"/>
      <c r="AH35" s="1899"/>
      <c r="AI35" s="1899"/>
      <c r="AJ35" s="1899"/>
      <c r="AK35" s="2959" t="s">
        <v>365</v>
      </c>
      <c r="AL35" s="3054">
        <v>1</v>
      </c>
      <c r="AM35" s="2957">
        <f t="shared" si="6"/>
        <v>1</v>
      </c>
      <c r="AN35" s="2957">
        <f t="shared" si="6"/>
        <v>1</v>
      </c>
      <c r="AO35" s="2957">
        <v>1</v>
      </c>
      <c r="AP35" s="2956"/>
      <c r="AQ35" s="2957">
        <f>3/6</f>
        <v>0.5</v>
      </c>
      <c r="AR35" s="2956"/>
      <c r="AS35" s="2956"/>
      <c r="AT35" s="2956"/>
      <c r="AU35" s="2956"/>
      <c r="AV35" s="2956"/>
      <c r="AW35" s="2956"/>
      <c r="AX35" s="2956"/>
      <c r="AY35" s="2956"/>
      <c r="AZ35" s="2956"/>
      <c r="BA35" s="2956"/>
      <c r="BB35" s="2956"/>
      <c r="BC35" s="2956"/>
      <c r="BD35" s="2956"/>
      <c r="BE35" s="2956"/>
      <c r="BF35" s="2956"/>
      <c r="BG35" s="2956"/>
      <c r="BH35" s="2956"/>
      <c r="BI35" s="2956"/>
      <c r="BJ35" s="2956"/>
      <c r="BK35" s="2956"/>
      <c r="BL35" s="2956"/>
      <c r="BM35" s="2956"/>
      <c r="BN35" s="2956"/>
      <c r="BO35" s="2956"/>
      <c r="BP35" s="2956"/>
      <c r="BQ35" s="2956"/>
      <c r="BR35" s="2956"/>
      <c r="BS35" s="2956"/>
      <c r="BT35" s="2956"/>
      <c r="BU35" s="2956"/>
      <c r="BV35" s="2956"/>
      <c r="BW35" s="2956"/>
      <c r="BX35" s="2956"/>
      <c r="BY35" s="2956"/>
      <c r="BZ35" s="2956" t="s">
        <v>360</v>
      </c>
      <c r="CA35" s="2956"/>
    </row>
    <row r="36" spans="1:79" s="1901" customFormat="1" ht="60" customHeight="1" thickBot="1">
      <c r="A36" s="3772"/>
      <c r="B36" s="3772"/>
      <c r="C36" s="3744"/>
      <c r="D36" s="1940" t="s">
        <v>366</v>
      </c>
      <c r="E36" s="1944" t="s">
        <v>69</v>
      </c>
      <c r="F36" s="1944">
        <v>4</v>
      </c>
      <c r="G36" s="1944" t="s">
        <v>367</v>
      </c>
      <c r="H36" s="1925"/>
      <c r="I36" s="1926">
        <v>0.16666666666666666</v>
      </c>
      <c r="J36" s="1925" t="s">
        <v>368</v>
      </c>
      <c r="K36" s="1943">
        <v>42370</v>
      </c>
      <c r="L36" s="1943">
        <v>42735</v>
      </c>
      <c r="M36" s="1945"/>
      <c r="N36" s="1946"/>
      <c r="O36" s="1946">
        <v>1</v>
      </c>
      <c r="P36" s="1946"/>
      <c r="Q36" s="1946"/>
      <c r="R36" s="1946">
        <v>1</v>
      </c>
      <c r="S36" s="1946"/>
      <c r="T36" s="1947"/>
      <c r="U36" s="1948">
        <v>1</v>
      </c>
      <c r="V36" s="1949"/>
      <c r="W36" s="1949"/>
      <c r="X36" s="1950">
        <v>1</v>
      </c>
      <c r="Y36" s="1939">
        <v>4</v>
      </c>
      <c r="Z36" s="1930">
        <v>0</v>
      </c>
      <c r="AA36" s="1931"/>
      <c r="AB36" s="1932" t="s">
        <v>55</v>
      </c>
      <c r="AC36" s="1899">
        <f>SUM(M36:N36)</f>
        <v>0</v>
      </c>
      <c r="AD36" s="1900">
        <f t="shared" si="5"/>
        <v>0</v>
      </c>
      <c r="AE36" s="1903"/>
      <c r="AF36" s="1904"/>
      <c r="AG36" s="1903"/>
      <c r="AH36" s="1903"/>
      <c r="AI36" s="1903"/>
      <c r="AJ36" s="1903"/>
      <c r="AK36" s="2960" t="s">
        <v>369</v>
      </c>
      <c r="AL36" s="2956">
        <f>SUM(M36:R36)</f>
        <v>2</v>
      </c>
      <c r="AM36" s="2957">
        <f t="shared" si="6"/>
        <v>1</v>
      </c>
      <c r="AN36" s="2956">
        <v>2</v>
      </c>
      <c r="AO36" s="2957">
        <f>AN36/AL36</f>
        <v>1</v>
      </c>
      <c r="AP36" s="2956"/>
      <c r="AQ36" s="2957">
        <f>AN36/Y36</f>
        <v>0.5</v>
      </c>
      <c r="AR36" s="2956"/>
      <c r="AS36" s="2956"/>
      <c r="AT36" s="2956"/>
      <c r="AU36" s="2956"/>
      <c r="AV36" s="2956"/>
      <c r="AW36" s="2956"/>
      <c r="AX36" s="2956"/>
      <c r="AY36" s="2956"/>
      <c r="AZ36" s="2956"/>
      <c r="BA36" s="2956"/>
      <c r="BB36" s="2956"/>
      <c r="BC36" s="2956"/>
      <c r="BD36" s="2956"/>
      <c r="BE36" s="2956"/>
      <c r="BF36" s="2956"/>
      <c r="BG36" s="2956"/>
      <c r="BH36" s="2956"/>
      <c r="BI36" s="2956"/>
      <c r="BJ36" s="2956"/>
      <c r="BK36" s="2956"/>
      <c r="BL36" s="2956"/>
      <c r="BM36" s="2956"/>
      <c r="BN36" s="2956"/>
      <c r="BO36" s="2956"/>
      <c r="BP36" s="2956"/>
      <c r="BQ36" s="2956"/>
      <c r="BR36" s="2956"/>
      <c r="BS36" s="2956"/>
      <c r="BT36" s="2956"/>
      <c r="BU36" s="2956"/>
      <c r="BV36" s="2956"/>
      <c r="BW36" s="2956"/>
      <c r="BX36" s="2956"/>
      <c r="BY36" s="2956"/>
      <c r="BZ36" s="2956" t="s">
        <v>1865</v>
      </c>
      <c r="CA36" s="2956"/>
    </row>
    <row r="37" spans="1:79" s="1912" customFormat="1" ht="24.75" customHeight="1" thickBot="1">
      <c r="A37" s="3733" t="s">
        <v>38</v>
      </c>
      <c r="B37" s="3734"/>
      <c r="C37" s="3734"/>
      <c r="D37" s="3735"/>
      <c r="E37" s="1905"/>
      <c r="F37" s="1905"/>
      <c r="G37" s="1905"/>
      <c r="H37" s="1951"/>
      <c r="I37" s="1906"/>
      <c r="J37" s="1905"/>
      <c r="K37" s="1905"/>
      <c r="L37" s="1905"/>
      <c r="M37" s="1905"/>
      <c r="N37" s="1905"/>
      <c r="O37" s="1905"/>
      <c r="P37" s="1905"/>
      <c r="Q37" s="1905"/>
      <c r="R37" s="1905"/>
      <c r="S37" s="1905"/>
      <c r="T37" s="1905"/>
      <c r="U37" s="1905"/>
      <c r="V37" s="1905"/>
      <c r="W37" s="1905"/>
      <c r="X37" s="1905"/>
      <c r="Y37" s="1907">
        <f>SUM(Y32:Y34,Y36)</f>
        <v>28</v>
      </c>
      <c r="Z37" s="1952">
        <f>SUM(Z31:Z36)</f>
        <v>0</v>
      </c>
      <c r="AA37" s="1952"/>
      <c r="AB37" s="1905"/>
      <c r="AC37" s="1909"/>
      <c r="AD37" s="1910"/>
      <c r="AE37" s="1911"/>
      <c r="AF37" s="1910"/>
      <c r="AG37" s="1911"/>
      <c r="AH37" s="1911"/>
      <c r="AI37" s="1911"/>
      <c r="AJ37" s="1911"/>
      <c r="AK37" s="2961"/>
      <c r="AL37" s="2966"/>
      <c r="AM37" s="2966">
        <v>1</v>
      </c>
      <c r="AN37" s="2966"/>
      <c r="AO37" s="2966">
        <f>AVERAGE(AO31:AO36)</f>
        <v>1</v>
      </c>
      <c r="AP37" s="2966"/>
      <c r="AQ37" s="2966">
        <f>AVERAGE(AQ31:AQ36)</f>
        <v>0.4666666666666666</v>
      </c>
      <c r="AR37" s="2966"/>
      <c r="AS37" s="2966"/>
      <c r="AT37" s="2966"/>
      <c r="AU37" s="2966"/>
      <c r="AV37" s="2966"/>
      <c r="AW37" s="2966"/>
      <c r="AX37" s="2966"/>
      <c r="AY37" s="2966"/>
      <c r="AZ37" s="2966"/>
      <c r="BA37" s="2966"/>
      <c r="BB37" s="2966"/>
      <c r="BC37" s="2966"/>
      <c r="BD37" s="2966"/>
      <c r="BE37" s="2966"/>
      <c r="BF37" s="2966"/>
      <c r="BG37" s="2966"/>
      <c r="BH37" s="2966"/>
      <c r="BI37" s="2966"/>
      <c r="BJ37" s="2966"/>
      <c r="BK37" s="2966"/>
      <c r="BL37" s="2966"/>
      <c r="BM37" s="2966"/>
      <c r="BN37" s="2966"/>
      <c r="BO37" s="2966"/>
      <c r="BP37" s="2966"/>
      <c r="BQ37" s="2966"/>
      <c r="BR37" s="2966"/>
      <c r="BS37" s="2966"/>
      <c r="BT37" s="2966"/>
      <c r="BU37" s="2966"/>
      <c r="BV37" s="2966"/>
      <c r="BW37" s="2966"/>
      <c r="BX37" s="2966"/>
      <c r="BY37" s="2966"/>
      <c r="BZ37" s="2966"/>
      <c r="CA37" s="2967"/>
    </row>
    <row r="38" spans="1:79" s="1901" customFormat="1" ht="48" customHeight="1" thickBot="1">
      <c r="A38" s="1953">
        <v>2</v>
      </c>
      <c r="B38" s="1953" t="s">
        <v>301</v>
      </c>
      <c r="C38" s="1954" t="s">
        <v>302</v>
      </c>
      <c r="D38" s="1955" t="s">
        <v>303</v>
      </c>
      <c r="E38" s="1956" t="s">
        <v>65</v>
      </c>
      <c r="F38" s="1942" t="s">
        <v>66</v>
      </c>
      <c r="G38" s="1941" t="s">
        <v>67</v>
      </c>
      <c r="H38" s="1925" t="s">
        <v>370</v>
      </c>
      <c r="I38" s="1957">
        <v>1</v>
      </c>
      <c r="J38" s="1941" t="s">
        <v>304</v>
      </c>
      <c r="K38" s="1958">
        <v>42371</v>
      </c>
      <c r="L38" s="1937">
        <v>42735</v>
      </c>
      <c r="M38" s="3470">
        <v>1</v>
      </c>
      <c r="N38" s="3470"/>
      <c r="O38" s="3470">
        <v>1</v>
      </c>
      <c r="P38" s="3470"/>
      <c r="Q38" s="3470">
        <v>1</v>
      </c>
      <c r="R38" s="3470"/>
      <c r="S38" s="3470">
        <v>1</v>
      </c>
      <c r="T38" s="3470"/>
      <c r="U38" s="3470">
        <v>1</v>
      </c>
      <c r="V38" s="3470"/>
      <c r="W38" s="3470">
        <v>1</v>
      </c>
      <c r="X38" s="3470"/>
      <c r="Y38" s="1942" t="s">
        <v>66</v>
      </c>
      <c r="Z38" s="1959">
        <v>0</v>
      </c>
      <c r="AA38" s="1960"/>
      <c r="AB38" s="1932" t="s">
        <v>55</v>
      </c>
      <c r="AC38" s="1961">
        <f>SUM(M38:N38)</f>
        <v>1</v>
      </c>
      <c r="AD38" s="1962">
        <f t="shared" si="5"/>
        <v>1</v>
      </c>
      <c r="AE38" s="1961"/>
      <c r="AF38" s="1962"/>
      <c r="AG38" s="1961"/>
      <c r="AH38" s="1961"/>
      <c r="AI38" s="1961"/>
      <c r="AJ38" s="1961"/>
      <c r="AK38" s="2962" t="s">
        <v>369</v>
      </c>
      <c r="AL38" s="3054">
        <v>1</v>
      </c>
      <c r="AM38" s="2957">
        <f t="shared" si="6"/>
        <v>1</v>
      </c>
      <c r="AN38" s="3054">
        <v>1</v>
      </c>
      <c r="AO38" s="2957">
        <v>1</v>
      </c>
      <c r="AP38" s="2956"/>
      <c r="AQ38" s="2957">
        <f>3/6</f>
        <v>0.5</v>
      </c>
      <c r="AR38" s="2956"/>
      <c r="AS38" s="2956"/>
      <c r="AT38" s="2956"/>
      <c r="AU38" s="2956"/>
      <c r="AV38" s="2956"/>
      <c r="AW38" s="2956"/>
      <c r="AX38" s="2956"/>
      <c r="AY38" s="2956"/>
      <c r="AZ38" s="2956"/>
      <c r="BA38" s="2956"/>
      <c r="BB38" s="2956"/>
      <c r="BC38" s="2956"/>
      <c r="BD38" s="2956"/>
      <c r="BE38" s="2956"/>
      <c r="BF38" s="2956"/>
      <c r="BG38" s="2956"/>
      <c r="BH38" s="2956"/>
      <c r="BI38" s="2956"/>
      <c r="BJ38" s="2956"/>
      <c r="BK38" s="2956"/>
      <c r="BL38" s="2956"/>
      <c r="BM38" s="2956"/>
      <c r="BN38" s="2956"/>
      <c r="BO38" s="2956"/>
      <c r="BP38" s="2956"/>
      <c r="BQ38" s="2956"/>
      <c r="BR38" s="2956"/>
      <c r="BS38" s="2956"/>
      <c r="BT38" s="2956"/>
      <c r="BU38" s="2956"/>
      <c r="BV38" s="2956"/>
      <c r="BW38" s="2956"/>
      <c r="BX38" s="2956"/>
      <c r="BY38" s="2956"/>
      <c r="BZ38" s="2956" t="s">
        <v>1865</v>
      </c>
      <c r="CA38" s="2956"/>
    </row>
    <row r="39" spans="1:79" s="1912" customFormat="1" ht="19.5" customHeight="1" thickBot="1">
      <c r="A39" s="3733" t="s">
        <v>38</v>
      </c>
      <c r="B39" s="3734"/>
      <c r="C39" s="3734"/>
      <c r="D39" s="3735"/>
      <c r="E39" s="1905"/>
      <c r="F39" s="1905"/>
      <c r="G39" s="1905"/>
      <c r="H39" s="1905"/>
      <c r="I39" s="1906"/>
      <c r="J39" s="1905"/>
      <c r="K39" s="1905"/>
      <c r="L39" s="1905"/>
      <c r="M39" s="1905"/>
      <c r="N39" s="1905"/>
      <c r="O39" s="1905"/>
      <c r="P39" s="1905"/>
      <c r="Q39" s="1905"/>
      <c r="R39" s="1905"/>
      <c r="S39" s="1905"/>
      <c r="T39" s="1905"/>
      <c r="U39" s="1905"/>
      <c r="V39" s="1905"/>
      <c r="W39" s="1905"/>
      <c r="X39" s="1905"/>
      <c r="Y39" s="1907"/>
      <c r="Z39" s="1952">
        <f>SUM(Z38)</f>
        <v>0</v>
      </c>
      <c r="AA39" s="1952"/>
      <c r="AB39" s="1905"/>
      <c r="AC39" s="1963"/>
      <c r="AD39" s="1964"/>
      <c r="AE39" s="1965"/>
      <c r="AF39" s="1964"/>
      <c r="AG39" s="1965"/>
      <c r="AH39" s="1965"/>
      <c r="AI39" s="1965"/>
      <c r="AJ39" s="1965"/>
      <c r="AK39" s="2963"/>
      <c r="AL39" s="2495"/>
      <c r="AM39" s="2494">
        <v>1</v>
      </c>
      <c r="AN39" s="2495"/>
      <c r="AO39" s="2494">
        <f>AVERAGE(AO38)</f>
        <v>1</v>
      </c>
      <c r="AP39" s="2495"/>
      <c r="AQ39" s="2494">
        <f>AVERAGE(AQ38)</f>
        <v>0.5</v>
      </c>
      <c r="AR39" s="2495"/>
      <c r="AS39" s="2495"/>
      <c r="AT39" s="2495"/>
      <c r="AU39" s="2495"/>
      <c r="AV39" s="2495"/>
      <c r="AW39" s="2495"/>
      <c r="AX39" s="2495"/>
      <c r="AY39" s="2495"/>
      <c r="AZ39" s="2495"/>
      <c r="BA39" s="2495"/>
      <c r="BB39" s="2495"/>
      <c r="BC39" s="2495"/>
      <c r="BD39" s="2495"/>
      <c r="BE39" s="2495"/>
      <c r="BF39" s="2495"/>
      <c r="BG39" s="2495"/>
      <c r="BH39" s="2495"/>
      <c r="BI39" s="2495"/>
      <c r="BJ39" s="2495"/>
      <c r="BK39" s="2495"/>
      <c r="BL39" s="2495"/>
      <c r="BM39" s="2495"/>
      <c r="BN39" s="2495"/>
      <c r="BO39" s="2495"/>
      <c r="BP39" s="2495"/>
      <c r="BQ39" s="2495"/>
      <c r="BR39" s="2495"/>
      <c r="BS39" s="2495"/>
      <c r="BT39" s="2495"/>
      <c r="BU39" s="2495"/>
      <c r="BV39" s="2495"/>
      <c r="BW39" s="2495"/>
      <c r="BX39" s="2495"/>
      <c r="BY39" s="2495"/>
      <c r="BZ39" s="2495"/>
      <c r="CA39" s="2493"/>
    </row>
    <row r="40" spans="1:79" s="1912" customFormat="1" ht="19.5" customHeight="1" thickBot="1">
      <c r="A40" s="3736" t="s">
        <v>39</v>
      </c>
      <c r="B40" s="3737"/>
      <c r="C40" s="3737"/>
      <c r="D40" s="3737"/>
      <c r="E40" s="1966"/>
      <c r="F40" s="1967"/>
      <c r="G40" s="1967"/>
      <c r="H40" s="1967"/>
      <c r="I40" s="1968"/>
      <c r="J40" s="1967"/>
      <c r="K40" s="1967"/>
      <c r="L40" s="1967"/>
      <c r="M40" s="1967"/>
      <c r="N40" s="1967"/>
      <c r="O40" s="1967"/>
      <c r="P40" s="1967"/>
      <c r="Q40" s="1967"/>
      <c r="R40" s="1967"/>
      <c r="S40" s="1967"/>
      <c r="T40" s="1967"/>
      <c r="U40" s="1967"/>
      <c r="V40" s="1967"/>
      <c r="W40" s="1967"/>
      <c r="X40" s="1967"/>
      <c r="Y40" s="1969"/>
      <c r="Z40" s="1970">
        <f>Z39+Z37</f>
        <v>0</v>
      </c>
      <c r="AA40" s="1917"/>
      <c r="AB40" s="1971"/>
      <c r="AC40" s="1972"/>
      <c r="AD40" s="1973"/>
      <c r="AE40" s="1974"/>
      <c r="AF40" s="1973"/>
      <c r="AG40" s="1974"/>
      <c r="AH40" s="1974"/>
      <c r="AI40" s="1974"/>
      <c r="AJ40" s="1974"/>
      <c r="AK40" s="2964"/>
      <c r="AL40" s="2490"/>
      <c r="AM40" s="2491">
        <v>1</v>
      </c>
      <c r="AN40" s="2490"/>
      <c r="AO40" s="2491">
        <f>AVERAGE(AO39,AO37)</f>
        <v>1</v>
      </c>
      <c r="AP40" s="2490"/>
      <c r="AQ40" s="2491">
        <f>AVERAGE(AQ39,AQ37)</f>
        <v>0.4833333333333333</v>
      </c>
      <c r="AR40" s="2490"/>
      <c r="AS40" s="2490"/>
      <c r="AT40" s="2490"/>
      <c r="AU40" s="2490"/>
      <c r="AV40" s="2490"/>
      <c r="AW40" s="2490"/>
      <c r="AX40" s="2490"/>
      <c r="AY40" s="2490"/>
      <c r="AZ40" s="2490"/>
      <c r="BA40" s="2490"/>
      <c r="BB40" s="2490"/>
      <c r="BC40" s="2490"/>
      <c r="BD40" s="2490"/>
      <c r="BE40" s="2490"/>
      <c r="BF40" s="2490"/>
      <c r="BG40" s="2490"/>
      <c r="BH40" s="2490"/>
      <c r="BI40" s="2490"/>
      <c r="BJ40" s="2490"/>
      <c r="BK40" s="2490"/>
      <c r="BL40" s="2490"/>
      <c r="BM40" s="2490"/>
      <c r="BN40" s="2490"/>
      <c r="BO40" s="2490"/>
      <c r="BP40" s="2490"/>
      <c r="BQ40" s="2490"/>
      <c r="BR40" s="2490"/>
      <c r="BS40" s="2490"/>
      <c r="BT40" s="2490"/>
      <c r="BU40" s="2490"/>
      <c r="BV40" s="2490"/>
      <c r="BW40" s="2490"/>
      <c r="BX40" s="2490"/>
      <c r="BY40" s="2490"/>
      <c r="BZ40" s="2490"/>
      <c r="CA40" s="2490"/>
    </row>
    <row r="41" spans="1:79" s="1854" customFormat="1" ht="21.75" customHeight="1" thickBot="1">
      <c r="A41" s="1975"/>
      <c r="B41" s="1976"/>
      <c r="C41" s="1977"/>
      <c r="D41" s="1977"/>
      <c r="E41" s="1977"/>
      <c r="F41" s="1978"/>
      <c r="G41" s="1977"/>
      <c r="H41" s="1977"/>
      <c r="I41" s="1979"/>
      <c r="J41" s="1977"/>
      <c r="K41" s="1980"/>
      <c r="L41" s="1980"/>
      <c r="M41" s="1977"/>
      <c r="N41" s="1977"/>
      <c r="O41" s="1977"/>
      <c r="P41" s="1977"/>
      <c r="Q41" s="1977"/>
      <c r="R41" s="1977"/>
      <c r="S41" s="1977"/>
      <c r="T41" s="1977"/>
      <c r="U41" s="1977"/>
      <c r="V41" s="1977"/>
      <c r="W41" s="1977"/>
      <c r="X41" s="1977"/>
      <c r="Y41" s="1981"/>
      <c r="Z41" s="1982">
        <f>Z40+Z27</f>
        <v>31000000</v>
      </c>
      <c r="AA41" s="1983"/>
      <c r="AB41" s="1977"/>
      <c r="AC41" s="1984"/>
      <c r="AD41" s="1985"/>
      <c r="AE41" s="1986"/>
      <c r="AF41" s="1985"/>
      <c r="AG41" s="1986"/>
      <c r="AH41" s="1986"/>
      <c r="AI41" s="1986"/>
      <c r="AJ41" s="1986"/>
      <c r="AK41" s="2965"/>
      <c r="AL41" s="3198"/>
      <c r="AM41" s="3199">
        <v>1</v>
      </c>
      <c r="AN41" s="3198"/>
      <c r="AO41" s="3199">
        <f>AVERAGE(AO40,AO27)</f>
        <v>1</v>
      </c>
      <c r="AP41" s="3198"/>
      <c r="AQ41" s="3199">
        <f>AVERAGE(AQ40,AQ27)</f>
        <v>0.5483333333333333</v>
      </c>
      <c r="AR41" s="3198"/>
      <c r="AS41" s="3198"/>
      <c r="AT41" s="3198"/>
      <c r="AU41" s="3198"/>
      <c r="AV41" s="3198"/>
      <c r="AW41" s="3198"/>
      <c r="AX41" s="3198"/>
      <c r="AY41" s="3198"/>
      <c r="AZ41" s="3198"/>
      <c r="BA41" s="3198"/>
      <c r="BB41" s="3198"/>
      <c r="BC41" s="3198"/>
      <c r="BD41" s="3198"/>
      <c r="BE41" s="3198"/>
      <c r="BF41" s="3198"/>
      <c r="BG41" s="3198"/>
      <c r="BH41" s="3198"/>
      <c r="BI41" s="3198"/>
      <c r="BJ41" s="3198"/>
      <c r="BK41" s="3198"/>
      <c r="BL41" s="3198"/>
      <c r="BM41" s="3198"/>
      <c r="BN41" s="3198"/>
      <c r="BO41" s="3198"/>
      <c r="BP41" s="3198"/>
      <c r="BQ41" s="3198"/>
      <c r="BR41" s="3198"/>
      <c r="BS41" s="3198"/>
      <c r="BT41" s="3198"/>
      <c r="BU41" s="3198"/>
      <c r="BV41" s="3198"/>
      <c r="BW41" s="3198"/>
      <c r="BX41" s="3198"/>
      <c r="BY41" s="3198"/>
      <c r="BZ41" s="3198"/>
      <c r="CA41" s="3198"/>
    </row>
    <row r="42" spans="38:79" ht="16.5">
      <c r="AL42" s="1861"/>
      <c r="AM42" s="1861"/>
      <c r="AN42" s="1861"/>
      <c r="AO42" s="1861"/>
      <c r="AP42" s="1861"/>
      <c r="AQ42" s="1861"/>
      <c r="AR42" s="1861"/>
      <c r="AS42" s="1861"/>
      <c r="AT42" s="1861"/>
      <c r="AU42" s="1861"/>
      <c r="AV42" s="1861"/>
      <c r="AW42" s="1861"/>
      <c r="AX42" s="1861"/>
      <c r="AY42" s="1861"/>
      <c r="AZ42" s="1861"/>
      <c r="BA42" s="1861"/>
      <c r="BB42" s="1861"/>
      <c r="BC42" s="1861"/>
      <c r="BD42" s="1861"/>
      <c r="BE42" s="1861"/>
      <c r="BF42" s="1861"/>
      <c r="BG42" s="1861"/>
      <c r="BH42" s="1861"/>
      <c r="BI42" s="1861"/>
      <c r="BJ42" s="1861"/>
      <c r="BK42" s="1861"/>
      <c r="BL42" s="1861"/>
      <c r="BM42" s="1861"/>
      <c r="BN42" s="1861"/>
      <c r="BO42" s="1861"/>
      <c r="BP42" s="1861"/>
      <c r="BQ42" s="1861"/>
      <c r="BR42" s="1861"/>
      <c r="BS42" s="1861"/>
      <c r="BT42" s="1861"/>
      <c r="BU42" s="1861"/>
      <c r="BV42" s="1861"/>
      <c r="BW42" s="1861"/>
      <c r="BX42" s="1861"/>
      <c r="BY42" s="1861"/>
      <c r="BZ42" s="1861"/>
      <c r="CA42" s="1861"/>
    </row>
    <row r="43" spans="38:79" ht="16.5">
      <c r="AL43" s="1861"/>
      <c r="AM43" s="1861"/>
      <c r="AN43" s="1861"/>
      <c r="AO43" s="1861"/>
      <c r="AP43" s="1861"/>
      <c r="AQ43" s="1861"/>
      <c r="AR43" s="1861"/>
      <c r="AS43" s="1861"/>
      <c r="AT43" s="1861"/>
      <c r="AU43" s="1861"/>
      <c r="AV43" s="1861"/>
      <c r="AW43" s="1861"/>
      <c r="AX43" s="1861"/>
      <c r="AY43" s="1861"/>
      <c r="AZ43" s="1861"/>
      <c r="BA43" s="1861"/>
      <c r="BB43" s="1861"/>
      <c r="BC43" s="1861"/>
      <c r="BD43" s="1861"/>
      <c r="BE43" s="1861"/>
      <c r="BF43" s="1861"/>
      <c r="BG43" s="1861"/>
      <c r="BH43" s="1861"/>
      <c r="BI43" s="1861"/>
      <c r="BJ43" s="1861"/>
      <c r="BK43" s="1861"/>
      <c r="BL43" s="1861"/>
      <c r="BM43" s="1861"/>
      <c r="BN43" s="1861"/>
      <c r="BO43" s="1861"/>
      <c r="BP43" s="1861"/>
      <c r="BQ43" s="1861"/>
      <c r="BR43" s="1861"/>
      <c r="BS43" s="1861"/>
      <c r="BT43" s="1861"/>
      <c r="BU43" s="1861"/>
      <c r="BV43" s="1861"/>
      <c r="BW43" s="1861"/>
      <c r="BX43" s="1861"/>
      <c r="BY43" s="1861"/>
      <c r="BZ43" s="1861"/>
      <c r="CA43" s="1861"/>
    </row>
    <row r="44" spans="38:79" ht="15">
      <c r="AL44" s="1852"/>
      <c r="AM44" s="1852"/>
      <c r="AN44" s="1852"/>
      <c r="AO44" s="1852"/>
      <c r="AP44" s="1852"/>
      <c r="AQ44" s="1852"/>
      <c r="AR44" s="1852"/>
      <c r="AS44" s="1852"/>
      <c r="AT44" s="1852"/>
      <c r="AU44" s="1852"/>
      <c r="AV44" s="1852"/>
      <c r="AW44" s="1852"/>
      <c r="AX44" s="1852"/>
      <c r="AY44" s="1852"/>
      <c r="AZ44" s="1852"/>
      <c r="BA44" s="1852"/>
      <c r="BB44" s="1852"/>
      <c r="BC44" s="1852"/>
      <c r="BD44" s="1852"/>
      <c r="BE44" s="1852"/>
      <c r="BF44" s="1852"/>
      <c r="BG44" s="1852"/>
      <c r="BH44" s="1852"/>
      <c r="BI44" s="1852"/>
      <c r="BJ44" s="1852"/>
      <c r="BK44" s="1852"/>
      <c r="BL44" s="1852"/>
      <c r="BM44" s="1852"/>
      <c r="BN44" s="1852"/>
      <c r="BO44" s="1852"/>
      <c r="BP44" s="1852"/>
      <c r="BQ44" s="1852"/>
      <c r="BR44" s="1852"/>
      <c r="BS44" s="1852"/>
      <c r="BT44" s="1852"/>
      <c r="BU44" s="1852"/>
      <c r="BV44" s="1852"/>
      <c r="BW44" s="1852"/>
      <c r="BX44" s="1852"/>
      <c r="BY44" s="1852"/>
      <c r="BZ44" s="1852"/>
      <c r="CA44" s="1852"/>
    </row>
    <row r="45" spans="38:79" ht="15.75">
      <c r="AL45" s="1499"/>
      <c r="AM45" s="1499"/>
      <c r="AN45" s="1499"/>
      <c r="AO45" s="1499"/>
      <c r="AP45" s="1499"/>
      <c r="AQ45" s="1499"/>
      <c r="AR45" s="1499"/>
      <c r="AS45" s="1499"/>
      <c r="AT45" s="1499"/>
      <c r="AU45" s="1499"/>
      <c r="AV45" s="1499"/>
      <c r="AW45" s="1499"/>
      <c r="AX45" s="1499"/>
      <c r="AY45" s="1499"/>
      <c r="AZ45" s="1499"/>
      <c r="BA45" s="1499"/>
      <c r="BB45" s="1499"/>
      <c r="BC45" s="1499"/>
      <c r="BD45" s="1499"/>
      <c r="BE45" s="1499"/>
      <c r="BF45" s="1499"/>
      <c r="BG45" s="1499"/>
      <c r="BH45" s="1499"/>
      <c r="BI45" s="1499"/>
      <c r="BJ45" s="1499"/>
      <c r="BK45" s="1499"/>
      <c r="BL45" s="1499"/>
      <c r="BM45" s="1499"/>
      <c r="BN45" s="1499"/>
      <c r="BO45" s="1499"/>
      <c r="BP45" s="1499"/>
      <c r="BQ45" s="1499"/>
      <c r="BR45" s="1499"/>
      <c r="BS45" s="1499"/>
      <c r="BT45" s="1499"/>
      <c r="BU45" s="1499"/>
      <c r="BV45" s="1499"/>
      <c r="BW45" s="1499"/>
      <c r="BX45" s="1499"/>
      <c r="BY45" s="1499"/>
      <c r="BZ45" s="1506" t="s">
        <v>181</v>
      </c>
      <c r="CA45" s="1506" t="s">
        <v>182</v>
      </c>
    </row>
    <row r="46" spans="38:79" ht="15.75">
      <c r="AL46" s="1990"/>
      <c r="AM46" s="1990"/>
      <c r="AN46" s="1990"/>
      <c r="AO46" s="1990"/>
      <c r="AP46" s="1990"/>
      <c r="AQ46" s="1990"/>
      <c r="AR46" s="1990"/>
      <c r="AS46" s="1990"/>
      <c r="AT46" s="1990"/>
      <c r="AU46" s="1990"/>
      <c r="AV46" s="1990"/>
      <c r="AW46" s="1990"/>
      <c r="AX46" s="1990"/>
      <c r="AY46" s="1990"/>
      <c r="AZ46" s="1990"/>
      <c r="BA46" s="1990"/>
      <c r="BB46" s="1990"/>
      <c r="BC46" s="1990"/>
      <c r="BD46" s="1990"/>
      <c r="BE46" s="1990"/>
      <c r="BF46" s="1990"/>
      <c r="BG46" s="1990"/>
      <c r="BH46" s="1990"/>
      <c r="BI46" s="1990"/>
      <c r="BJ46" s="1990"/>
      <c r="BK46" s="1990"/>
      <c r="BL46" s="1990"/>
      <c r="BM46" s="1990"/>
      <c r="BN46" s="1990"/>
      <c r="BO46" s="1990"/>
      <c r="BP46" s="1990"/>
      <c r="BQ46" s="1990"/>
      <c r="BR46" s="1990"/>
      <c r="BS46" s="1990"/>
      <c r="BT46" s="1990"/>
      <c r="BU46" s="1990"/>
      <c r="BV46" s="1990"/>
      <c r="BW46" s="1990"/>
      <c r="BX46" s="1990"/>
      <c r="BY46" s="1990"/>
      <c r="BZ46" s="1506"/>
      <c r="CA46" s="1991"/>
    </row>
    <row r="47" spans="38:79" ht="15">
      <c r="AL47" s="1992"/>
      <c r="AM47" s="1992"/>
      <c r="AN47" s="1992"/>
      <c r="AO47" s="1992"/>
      <c r="AP47" s="1992"/>
      <c r="AQ47" s="1992"/>
      <c r="AR47" s="1992"/>
      <c r="AS47" s="1992"/>
      <c r="AT47" s="1992"/>
      <c r="AU47" s="1992"/>
      <c r="AV47" s="1992"/>
      <c r="AW47" s="1992"/>
      <c r="AX47" s="1992"/>
      <c r="AY47" s="1992"/>
      <c r="AZ47" s="1992"/>
      <c r="BA47" s="1992"/>
      <c r="BB47" s="1992"/>
      <c r="BC47" s="1992"/>
      <c r="BD47" s="1992"/>
      <c r="BE47" s="1992"/>
      <c r="BF47" s="1992"/>
      <c r="BG47" s="1992"/>
      <c r="BH47" s="1992"/>
      <c r="BI47" s="1992"/>
      <c r="BJ47" s="1992"/>
      <c r="BK47" s="1992"/>
      <c r="BL47" s="1992"/>
      <c r="BM47" s="1992"/>
      <c r="BN47" s="1992"/>
      <c r="BO47" s="1992"/>
      <c r="BP47" s="1992"/>
      <c r="BQ47" s="1992"/>
      <c r="BR47" s="1992"/>
      <c r="BS47" s="1992"/>
      <c r="BT47" s="1992"/>
      <c r="BU47" s="1992"/>
      <c r="BV47" s="1992"/>
      <c r="BW47" s="1992"/>
      <c r="BX47" s="1992"/>
      <c r="BY47" s="1992"/>
      <c r="BZ47" s="1992"/>
      <c r="CA47" s="1992"/>
    </row>
    <row r="48" spans="38:79" ht="15.75">
      <c r="AL48" s="1990"/>
      <c r="AM48" s="1990"/>
      <c r="AN48" s="1990"/>
      <c r="AO48" s="1990"/>
      <c r="AP48" s="1990"/>
      <c r="AQ48" s="1990"/>
      <c r="AR48" s="1990"/>
      <c r="AS48" s="1990"/>
      <c r="AT48" s="1990"/>
      <c r="AU48" s="1990"/>
      <c r="AV48" s="1990"/>
      <c r="AW48" s="1990"/>
      <c r="AX48" s="1990"/>
      <c r="AY48" s="1990"/>
      <c r="AZ48" s="1990"/>
      <c r="BA48" s="1990"/>
      <c r="BB48" s="1990"/>
      <c r="BC48" s="1990"/>
      <c r="BD48" s="1990"/>
      <c r="BE48" s="1990"/>
      <c r="BF48" s="1990"/>
      <c r="BG48" s="1990"/>
      <c r="BH48" s="1990"/>
      <c r="BI48" s="1990"/>
      <c r="BJ48" s="1990"/>
      <c r="BK48" s="1990"/>
      <c r="BL48" s="1990"/>
      <c r="BM48" s="1990"/>
      <c r="BN48" s="1990"/>
      <c r="BO48" s="1990"/>
      <c r="BP48" s="1990"/>
      <c r="BQ48" s="1990"/>
      <c r="BR48" s="1990"/>
      <c r="BS48" s="1990"/>
      <c r="BT48" s="1990"/>
      <c r="BU48" s="1990"/>
      <c r="BV48" s="1990"/>
      <c r="BW48" s="1990"/>
      <c r="BX48" s="1990"/>
      <c r="BY48" s="1990"/>
      <c r="BZ48" s="1506"/>
      <c r="CA48" s="1506"/>
    </row>
    <row r="49" spans="38:79" ht="15.75">
      <c r="AL49" s="1990"/>
      <c r="AM49" s="1990"/>
      <c r="AN49" s="1990"/>
      <c r="AO49" s="1990"/>
      <c r="AP49" s="1990"/>
      <c r="AQ49" s="1990"/>
      <c r="AR49" s="1990"/>
      <c r="AS49" s="1990"/>
      <c r="AT49" s="1990"/>
      <c r="AU49" s="1990"/>
      <c r="AV49" s="1990"/>
      <c r="AW49" s="1990"/>
      <c r="AX49" s="1990"/>
      <c r="AY49" s="1990"/>
      <c r="AZ49" s="1990"/>
      <c r="BA49" s="1990"/>
      <c r="BB49" s="1990"/>
      <c r="BC49" s="1990"/>
      <c r="BD49" s="1990"/>
      <c r="BE49" s="1990"/>
      <c r="BF49" s="1990"/>
      <c r="BG49" s="1990"/>
      <c r="BH49" s="1990"/>
      <c r="BI49" s="1990"/>
      <c r="BJ49" s="1990"/>
      <c r="BK49" s="1990"/>
      <c r="BL49" s="1990"/>
      <c r="BM49" s="1990"/>
      <c r="BN49" s="1990"/>
      <c r="BO49" s="1990"/>
      <c r="BP49" s="1990"/>
      <c r="BQ49" s="1990"/>
      <c r="BR49" s="1990"/>
      <c r="BS49" s="1990"/>
      <c r="BT49" s="1990"/>
      <c r="BU49" s="1990"/>
      <c r="BV49" s="1990"/>
      <c r="BW49" s="1990"/>
      <c r="BX49" s="1990"/>
      <c r="BY49" s="1990"/>
      <c r="BZ49" s="1506"/>
      <c r="CA49" s="1506"/>
    </row>
    <row r="50" spans="2:79" ht="15.75">
      <c r="B50" s="1852"/>
      <c r="Y50" s="1852"/>
      <c r="Z50" s="1852"/>
      <c r="AA50" s="1852"/>
      <c r="AL50" s="1990"/>
      <c r="AM50" s="1990"/>
      <c r="AN50" s="1990"/>
      <c r="AO50" s="1990"/>
      <c r="AP50" s="1990"/>
      <c r="AQ50" s="1990"/>
      <c r="AR50" s="1990"/>
      <c r="AS50" s="1990"/>
      <c r="AT50" s="1990"/>
      <c r="AU50" s="1990"/>
      <c r="AV50" s="1990"/>
      <c r="AW50" s="1990"/>
      <c r="AX50" s="1990"/>
      <c r="AY50" s="1990"/>
      <c r="AZ50" s="1990"/>
      <c r="BA50" s="1990"/>
      <c r="BB50" s="1990"/>
      <c r="BC50" s="1990"/>
      <c r="BD50" s="1990"/>
      <c r="BE50" s="1990"/>
      <c r="BF50" s="1990"/>
      <c r="BG50" s="1990"/>
      <c r="BH50" s="1990"/>
      <c r="BI50" s="1990"/>
      <c r="BJ50" s="1990"/>
      <c r="BK50" s="1990"/>
      <c r="BL50" s="1990"/>
      <c r="BM50" s="1990"/>
      <c r="BN50" s="1990"/>
      <c r="BO50" s="1990"/>
      <c r="BP50" s="1990"/>
      <c r="BQ50" s="1990"/>
      <c r="BR50" s="1990"/>
      <c r="BS50" s="1990"/>
      <c r="BT50" s="1990"/>
      <c r="BU50" s="1990"/>
      <c r="BV50" s="1990"/>
      <c r="BW50" s="1990"/>
      <c r="BX50" s="1990"/>
      <c r="BY50" s="1990"/>
      <c r="BZ50" s="1506"/>
      <c r="CA50" s="1506"/>
    </row>
    <row r="51" spans="38:79" ht="15.75">
      <c r="AL51" s="1990"/>
      <c r="AM51" s="1990"/>
      <c r="AN51" s="1990"/>
      <c r="AO51" s="1990"/>
      <c r="AP51" s="1990"/>
      <c r="AQ51" s="1990"/>
      <c r="AR51" s="1990"/>
      <c r="AS51" s="1990"/>
      <c r="AT51" s="1990"/>
      <c r="AU51" s="1990"/>
      <c r="AV51" s="1990"/>
      <c r="AW51" s="1990"/>
      <c r="AX51" s="1990"/>
      <c r="AY51" s="1990"/>
      <c r="AZ51" s="1990"/>
      <c r="BA51" s="1990"/>
      <c r="BB51" s="1990"/>
      <c r="BC51" s="1990"/>
      <c r="BD51" s="1990"/>
      <c r="BE51" s="1990"/>
      <c r="BF51" s="1990"/>
      <c r="BG51" s="1990"/>
      <c r="BH51" s="1990"/>
      <c r="BI51" s="1990"/>
      <c r="BJ51" s="1990"/>
      <c r="BK51" s="1990"/>
      <c r="BL51" s="1990"/>
      <c r="BM51" s="1990"/>
      <c r="BN51" s="1990"/>
      <c r="BO51" s="1990"/>
      <c r="BP51" s="1990"/>
      <c r="BQ51" s="1990"/>
      <c r="BR51" s="1990"/>
      <c r="BS51" s="1990"/>
      <c r="BT51" s="1990"/>
      <c r="BU51" s="1990"/>
      <c r="BV51" s="1990"/>
      <c r="BW51" s="1990"/>
      <c r="BX51" s="1990"/>
      <c r="BY51" s="1990"/>
      <c r="BZ51" s="1506"/>
      <c r="CA51" s="1506"/>
    </row>
    <row r="52" spans="38:79" ht="15.75">
      <c r="AL52" s="1990"/>
      <c r="AM52" s="1990"/>
      <c r="AN52" s="1990"/>
      <c r="AO52" s="1990"/>
      <c r="AP52" s="1990"/>
      <c r="AQ52" s="1990"/>
      <c r="AR52" s="1990"/>
      <c r="AS52" s="1990"/>
      <c r="AT52" s="1990"/>
      <c r="AU52" s="1990"/>
      <c r="AV52" s="1990"/>
      <c r="AW52" s="1990"/>
      <c r="AX52" s="1990"/>
      <c r="AY52" s="1990"/>
      <c r="AZ52" s="1990"/>
      <c r="BA52" s="1990"/>
      <c r="BB52" s="1990"/>
      <c r="BC52" s="1990"/>
      <c r="BD52" s="1990"/>
      <c r="BE52" s="1990"/>
      <c r="BF52" s="1990"/>
      <c r="BG52" s="1990"/>
      <c r="BH52" s="1990"/>
      <c r="BI52" s="1990"/>
      <c r="BJ52" s="1990"/>
      <c r="BK52" s="1990"/>
      <c r="BL52" s="1990"/>
      <c r="BM52" s="1990"/>
      <c r="BN52" s="1990"/>
      <c r="BO52" s="1990"/>
      <c r="BP52" s="1990"/>
      <c r="BQ52" s="1990"/>
      <c r="BR52" s="1990"/>
      <c r="BS52" s="1990"/>
      <c r="BT52" s="1990"/>
      <c r="BU52" s="1990"/>
      <c r="BV52" s="1990"/>
      <c r="BW52" s="1990"/>
      <c r="BX52" s="1990"/>
      <c r="BY52" s="1990"/>
      <c r="BZ52" s="1506"/>
      <c r="CA52" s="1506"/>
    </row>
    <row r="53" spans="38:79" ht="15.75">
      <c r="AL53" s="1990"/>
      <c r="AM53" s="1990"/>
      <c r="AN53" s="1990"/>
      <c r="AO53" s="1990"/>
      <c r="AP53" s="1990"/>
      <c r="AQ53" s="1990"/>
      <c r="AR53" s="1990"/>
      <c r="AS53" s="1990"/>
      <c r="AT53" s="1990"/>
      <c r="AU53" s="1990"/>
      <c r="AV53" s="1990"/>
      <c r="AW53" s="1990"/>
      <c r="AX53" s="1990"/>
      <c r="AY53" s="1990"/>
      <c r="AZ53" s="1990"/>
      <c r="BA53" s="1990"/>
      <c r="BB53" s="1990"/>
      <c r="BC53" s="1990"/>
      <c r="BD53" s="1990"/>
      <c r="BE53" s="1990"/>
      <c r="BF53" s="1990"/>
      <c r="BG53" s="1990"/>
      <c r="BH53" s="1990"/>
      <c r="BI53" s="1990"/>
      <c r="BJ53" s="1990"/>
      <c r="BK53" s="1990"/>
      <c r="BL53" s="1990"/>
      <c r="BM53" s="1990"/>
      <c r="BN53" s="1990"/>
      <c r="BO53" s="1990"/>
      <c r="BP53" s="1990"/>
      <c r="BQ53" s="1990"/>
      <c r="BR53" s="1990"/>
      <c r="BS53" s="1990"/>
      <c r="BT53" s="1990"/>
      <c r="BU53" s="1990"/>
      <c r="BV53" s="1990"/>
      <c r="BW53" s="1990"/>
      <c r="BX53" s="1990"/>
      <c r="BY53" s="1990"/>
      <c r="BZ53" s="1506"/>
      <c r="CA53" s="1506"/>
    </row>
    <row r="54" spans="38:79" ht="15">
      <c r="AL54" s="1993"/>
      <c r="AM54" s="1993"/>
      <c r="AN54" s="1993"/>
      <c r="AO54" s="1993"/>
      <c r="AP54" s="1993"/>
      <c r="AQ54" s="1993"/>
      <c r="AR54" s="1993"/>
      <c r="AS54" s="1993"/>
      <c r="AT54" s="1993"/>
      <c r="AU54" s="1993"/>
      <c r="AV54" s="1993"/>
      <c r="AW54" s="1993"/>
      <c r="AX54" s="1993"/>
      <c r="AY54" s="1993"/>
      <c r="AZ54" s="1993"/>
      <c r="BA54" s="1993"/>
      <c r="BB54" s="1993"/>
      <c r="BC54" s="1993"/>
      <c r="BD54" s="1993"/>
      <c r="BE54" s="1993"/>
      <c r="BF54" s="1993"/>
      <c r="BG54" s="1993"/>
      <c r="BH54" s="1993"/>
      <c r="BI54" s="1993"/>
      <c r="BJ54" s="1993"/>
      <c r="BK54" s="1993"/>
      <c r="BL54" s="1993"/>
      <c r="BM54" s="1993"/>
      <c r="BN54" s="1993"/>
      <c r="BO54" s="1993"/>
      <c r="BP54" s="1993"/>
      <c r="BQ54" s="1993"/>
      <c r="BR54" s="1993"/>
      <c r="BS54" s="1993"/>
      <c r="BT54" s="1993"/>
      <c r="BU54" s="1993"/>
      <c r="BV54" s="1993"/>
      <c r="BW54" s="1993"/>
      <c r="BX54" s="1993"/>
      <c r="BY54" s="1993"/>
      <c r="BZ54" s="1993"/>
      <c r="CA54" s="1993"/>
    </row>
    <row r="55" spans="38:79" ht="15">
      <c r="AL55" s="1994"/>
      <c r="AM55" s="1994"/>
      <c r="AN55" s="1994"/>
      <c r="AO55" s="1994"/>
      <c r="AP55" s="1994"/>
      <c r="AQ55" s="1994"/>
      <c r="AR55" s="1994"/>
      <c r="AS55" s="1994"/>
      <c r="AT55" s="1994"/>
      <c r="AU55" s="1994"/>
      <c r="AV55" s="1994"/>
      <c r="AW55" s="1994"/>
      <c r="AX55" s="1994"/>
      <c r="AY55" s="1994"/>
      <c r="AZ55" s="1994"/>
      <c r="BA55" s="1994"/>
      <c r="BB55" s="1994"/>
      <c r="BC55" s="1994"/>
      <c r="BD55" s="1994"/>
      <c r="BE55" s="1994"/>
      <c r="BF55" s="1994"/>
      <c r="BG55" s="1994"/>
      <c r="BH55" s="1994"/>
      <c r="BI55" s="1994"/>
      <c r="BJ55" s="1994"/>
      <c r="BK55" s="1994"/>
      <c r="BL55" s="1994"/>
      <c r="BM55" s="1994"/>
      <c r="BN55" s="1994"/>
      <c r="BO55" s="1994"/>
      <c r="BP55" s="1994"/>
      <c r="BQ55" s="1994"/>
      <c r="BR55" s="1994"/>
      <c r="BS55" s="1994"/>
      <c r="BT55" s="1994"/>
      <c r="BU55" s="1994"/>
      <c r="BV55" s="1994"/>
      <c r="BW55" s="1994"/>
      <c r="BX55" s="1994"/>
      <c r="BY55" s="1994"/>
      <c r="BZ55" s="1994"/>
      <c r="CA55" s="1994"/>
    </row>
    <row r="56" spans="78:79" ht="16.5">
      <c r="BZ56" s="1506"/>
      <c r="CA56" s="1506"/>
    </row>
    <row r="57" spans="38:79" ht="20.25">
      <c r="AL57" s="1995"/>
      <c r="AM57" s="1995"/>
      <c r="AN57" s="1995"/>
      <c r="AO57" s="1995"/>
      <c r="AP57" s="1995"/>
      <c r="AQ57" s="1995"/>
      <c r="AR57" s="1995"/>
      <c r="AS57" s="1995"/>
      <c r="AT57" s="1995"/>
      <c r="AU57" s="1995"/>
      <c r="AV57" s="1995"/>
      <c r="AW57" s="1995"/>
      <c r="AX57" s="1995"/>
      <c r="AY57" s="1995"/>
      <c r="AZ57" s="1995"/>
      <c r="BA57" s="1995"/>
      <c r="BB57" s="1995"/>
      <c r="BC57" s="1995"/>
      <c r="BD57" s="1995"/>
      <c r="BE57" s="1995"/>
      <c r="BF57" s="1995"/>
      <c r="BG57" s="1995"/>
      <c r="BH57" s="1995"/>
      <c r="BI57" s="1995"/>
      <c r="BJ57" s="1995"/>
      <c r="BK57" s="1995"/>
      <c r="BL57" s="1995"/>
      <c r="BM57" s="1995"/>
      <c r="BN57" s="1995"/>
      <c r="BO57" s="1995"/>
      <c r="BP57" s="1995"/>
      <c r="BQ57" s="1995"/>
      <c r="BR57" s="1995"/>
      <c r="BS57" s="1995"/>
      <c r="BT57" s="1995"/>
      <c r="BU57" s="1995"/>
      <c r="BV57" s="1995"/>
      <c r="BW57" s="1995"/>
      <c r="BX57" s="1995"/>
      <c r="BY57" s="1995"/>
      <c r="BZ57" s="1995"/>
      <c r="CA57" s="1995"/>
    </row>
    <row r="58" spans="78:79" ht="16.5">
      <c r="BZ58" s="1996"/>
      <c r="CA58" s="1996"/>
    </row>
    <row r="59" spans="78:79" ht="16.5">
      <c r="BZ59" s="1997"/>
      <c r="CA59" s="1997"/>
    </row>
    <row r="60" spans="78:79" ht="16.5">
      <c r="BZ60" s="1506"/>
      <c r="CA60" s="1506"/>
    </row>
    <row r="62" spans="78:79" ht="16.5">
      <c r="BZ62" s="1506"/>
      <c r="CA62" s="1506"/>
    </row>
    <row r="63" spans="78:79" ht="16.5">
      <c r="BZ63" s="1506" t="s">
        <v>181</v>
      </c>
      <c r="CA63" s="1506" t="s">
        <v>182</v>
      </c>
    </row>
    <row r="64" spans="78:79" ht="16.5">
      <c r="BZ64" s="1506"/>
      <c r="CA64" s="1506"/>
    </row>
    <row r="66" spans="78:79" s="1852" customFormat="1" ht="15.75">
      <c r="BZ66" s="1506"/>
      <c r="CA66" s="1506"/>
    </row>
    <row r="67" spans="78:79" s="1852" customFormat="1" ht="15.75">
      <c r="BZ67" s="1506"/>
      <c r="CA67" s="1506"/>
    </row>
    <row r="68" spans="78:79" s="1852" customFormat="1" ht="15.75">
      <c r="BZ68" s="1506"/>
      <c r="CA68" s="1506"/>
    </row>
    <row r="69" spans="78:79" s="1852" customFormat="1" ht="15.75">
      <c r="BZ69" s="1506"/>
      <c r="CA69" s="1506"/>
    </row>
    <row r="70" spans="78:79" s="1852" customFormat="1" ht="15.75">
      <c r="BZ70" s="1506"/>
      <c r="CA70" s="1506"/>
    </row>
    <row r="71" spans="78:79" s="1852" customFormat="1" ht="15.75">
      <c r="BZ71" s="1506"/>
      <c r="CA71" s="1506"/>
    </row>
    <row r="72" spans="78:79" s="1852" customFormat="1" ht="15">
      <c r="BZ72" s="1499"/>
      <c r="CA72" s="1499"/>
    </row>
    <row r="73" spans="78:79" s="1852" customFormat="1" ht="15">
      <c r="BZ73" s="1998"/>
      <c r="CA73" s="1998"/>
    </row>
    <row r="80" spans="78:79" s="1852" customFormat="1" ht="15">
      <c r="BZ80" s="1146"/>
      <c r="CA80" s="1146"/>
    </row>
    <row r="83" spans="78:79" s="1852" customFormat="1" ht="15.75">
      <c r="BZ83" s="1147"/>
      <c r="CA83" s="1147"/>
    </row>
    <row r="84" spans="78:79" s="1852" customFormat="1" ht="15.75">
      <c r="BZ84" s="1147"/>
      <c r="CA84" s="1147"/>
    </row>
    <row r="85" spans="78:79" s="1852" customFormat="1" ht="15.75">
      <c r="BZ85" s="1148"/>
      <c r="CA85" s="1148"/>
    </row>
  </sheetData>
  <sheetProtection/>
  <mergeCells count="56">
    <mergeCell ref="A1:C4"/>
    <mergeCell ref="D1:AB2"/>
    <mergeCell ref="D3:AB4"/>
    <mergeCell ref="A5:AB5"/>
    <mergeCell ref="A11:D11"/>
    <mergeCell ref="E11:AB11"/>
    <mergeCell ref="AC29:CA29"/>
    <mergeCell ref="A31:A36"/>
    <mergeCell ref="B31:B36"/>
    <mergeCell ref="A16:A25"/>
    <mergeCell ref="B16:B25"/>
    <mergeCell ref="C16:C23"/>
    <mergeCell ref="C24:C25"/>
    <mergeCell ref="E29:AB29"/>
    <mergeCell ref="W35:X35"/>
    <mergeCell ref="M35:N35"/>
    <mergeCell ref="O35:P35"/>
    <mergeCell ref="Q35:R35"/>
    <mergeCell ref="S35:T35"/>
    <mergeCell ref="U35:V35"/>
    <mergeCell ref="M31:N31"/>
    <mergeCell ref="O31:P31"/>
    <mergeCell ref="AC11:CA11"/>
    <mergeCell ref="A13:D13"/>
    <mergeCell ref="E13:AB13"/>
    <mergeCell ref="AC13:CA13"/>
    <mergeCell ref="AC14:AJ14"/>
    <mergeCell ref="AC5:CA9"/>
    <mergeCell ref="A6:AB6"/>
    <mergeCell ref="A7:AB7"/>
    <mergeCell ref="A8:AB8"/>
    <mergeCell ref="A9:AB9"/>
    <mergeCell ref="U38:V38"/>
    <mergeCell ref="S31:T31"/>
    <mergeCell ref="U31:V31"/>
    <mergeCell ref="W31:X31"/>
    <mergeCell ref="O32:P32"/>
    <mergeCell ref="Q32:R32"/>
    <mergeCell ref="S32:T32"/>
    <mergeCell ref="U32:V32"/>
    <mergeCell ref="W32:X32"/>
    <mergeCell ref="A39:D39"/>
    <mergeCell ref="A40:D40"/>
    <mergeCell ref="A26:D26"/>
    <mergeCell ref="A27:D27"/>
    <mergeCell ref="A29:D29"/>
    <mergeCell ref="C31:C32"/>
    <mergeCell ref="C33:C36"/>
    <mergeCell ref="Q31:R31"/>
    <mergeCell ref="A37:D37"/>
    <mergeCell ref="W38:X38"/>
    <mergeCell ref="M32:N32"/>
    <mergeCell ref="M38:N38"/>
    <mergeCell ref="O38:P38"/>
    <mergeCell ref="Q38:R38"/>
    <mergeCell ref="S38:T38"/>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BZ48"/>
  <sheetViews>
    <sheetView tabSelected="1" zoomScale="80" zoomScaleNormal="80" zoomScalePageLayoutView="80" workbookViewId="0" topLeftCell="K20">
      <selection activeCell="AP43" sqref="AP43"/>
    </sheetView>
  </sheetViews>
  <sheetFormatPr defaultColWidth="12.421875" defaultRowHeight="15"/>
  <cols>
    <col min="1" max="1" width="6.28125" style="54" customWidth="1"/>
    <col min="2" max="2" width="20.8515625" style="54" customWidth="1"/>
    <col min="3" max="3" width="20.28125" style="54" customWidth="1"/>
    <col min="4" max="4" width="43.421875" style="54" customWidth="1"/>
    <col min="5" max="5" width="14.00390625" style="54" customWidth="1"/>
    <col min="6" max="6" width="18.28125" style="54" customWidth="1"/>
    <col min="7" max="7" width="19.8515625" style="54" customWidth="1"/>
    <col min="8" max="8" width="18.7109375" style="54" customWidth="1"/>
    <col min="9" max="9" width="22.00390625" style="54" customWidth="1"/>
    <col min="10" max="10" width="24.140625" style="54" customWidth="1"/>
    <col min="11" max="11" width="13.421875" style="54" customWidth="1"/>
    <col min="12" max="12" width="18.28125" style="54" customWidth="1"/>
    <col min="13" max="24" width="5.8515625" style="54" customWidth="1"/>
    <col min="25" max="25" width="15.421875" style="54" customWidth="1"/>
    <col min="26" max="26" width="20.421875" style="54" bestFit="1" customWidth="1"/>
    <col min="27" max="27" width="19.28125" style="54" customWidth="1"/>
    <col min="28" max="28" width="18.7109375" style="54" bestFit="1" customWidth="1"/>
    <col min="29" max="29" width="17.421875" style="54" hidden="1" customWidth="1"/>
    <col min="30" max="30" width="19.140625" style="54" hidden="1" customWidth="1"/>
    <col min="31" max="31" width="17.140625" style="54" hidden="1" customWidth="1"/>
    <col min="32" max="32" width="16.8515625" style="54" hidden="1" customWidth="1"/>
    <col min="33" max="33" width="12.421875" style="54" hidden="1" customWidth="1"/>
    <col min="34" max="34" width="16.00390625" style="54" hidden="1" customWidth="1"/>
    <col min="35" max="35" width="20.28125" style="54" hidden="1" customWidth="1"/>
    <col min="36" max="36" width="15.28125" style="54" hidden="1" customWidth="1"/>
    <col min="37" max="44" width="15.421875" style="184" customWidth="1"/>
    <col min="45" max="76" width="15.421875" style="184" hidden="1" customWidth="1"/>
    <col min="77" max="77" width="74.7109375" style="2554" customWidth="1"/>
    <col min="78" max="78" width="17.421875" style="54" customWidth="1"/>
    <col min="79" max="241" width="12.421875" style="54" customWidth="1"/>
    <col min="242" max="242" width="7.140625" style="54" customWidth="1"/>
    <col min="243" max="243" width="37.140625" style="54" customWidth="1"/>
    <col min="244" max="244" width="27.140625" style="54" customWidth="1"/>
    <col min="245" max="245" width="37.28125" style="54" customWidth="1"/>
    <col min="246" max="246" width="15.7109375" style="54" customWidth="1"/>
    <col min="247" max="247" width="14.00390625" style="54" customWidth="1"/>
    <col min="248" max="248" width="18.28125" style="54" customWidth="1"/>
    <col min="249" max="249" width="19.8515625" style="54" customWidth="1"/>
    <col min="250" max="250" width="12.8515625" style="54" customWidth="1"/>
    <col min="251" max="251" width="43.140625" style="54" customWidth="1"/>
    <col min="252" max="252" width="11.8515625" style="54" customWidth="1"/>
    <col min="253" max="253" width="12.421875" style="54" customWidth="1"/>
    <col min="254" max="16384" width="5.00390625" style="54" customWidth="1"/>
  </cols>
  <sheetData>
    <row r="1" spans="1:78" ht="15.75" customHeight="1" thickBot="1">
      <c r="A1" s="3825"/>
      <c r="B1" s="3825"/>
      <c r="C1" s="3825"/>
      <c r="D1" s="3826" t="s">
        <v>293</v>
      </c>
      <c r="E1" s="3827"/>
      <c r="F1" s="3827"/>
      <c r="G1" s="3827"/>
      <c r="H1" s="3827"/>
      <c r="I1" s="3827"/>
      <c r="J1" s="3827"/>
      <c r="K1" s="3827"/>
      <c r="L1" s="3827"/>
      <c r="M1" s="3827"/>
      <c r="N1" s="3827"/>
      <c r="O1" s="3827"/>
      <c r="P1" s="3827"/>
      <c r="Q1" s="3827"/>
      <c r="R1" s="3827"/>
      <c r="S1" s="3827"/>
      <c r="T1" s="3827"/>
      <c r="U1" s="3827"/>
      <c r="V1" s="3827"/>
      <c r="W1" s="3827"/>
      <c r="X1" s="3827"/>
      <c r="Y1" s="3827"/>
      <c r="Z1" s="3827"/>
      <c r="AA1" s="3827"/>
      <c r="AB1" s="3827"/>
      <c r="AC1" s="3827"/>
      <c r="AD1" s="3827"/>
      <c r="AE1" s="3827"/>
      <c r="AF1" s="3827"/>
      <c r="AG1" s="3827"/>
      <c r="AH1" s="3827"/>
      <c r="AI1" s="3828"/>
      <c r="AJ1" s="3832" t="s">
        <v>1</v>
      </c>
      <c r="AK1" s="3833"/>
      <c r="AL1" s="3833"/>
      <c r="AM1" s="3833"/>
      <c r="AN1" s="3833"/>
      <c r="AO1" s="3833"/>
      <c r="AP1" s="3833"/>
      <c r="AQ1" s="3833"/>
      <c r="AR1" s="3833"/>
      <c r="AS1" s="3833"/>
      <c r="AT1" s="3833"/>
      <c r="AU1" s="3833"/>
      <c r="AV1" s="3833"/>
      <c r="AW1" s="3833"/>
      <c r="AX1" s="3833"/>
      <c r="AY1" s="3833"/>
      <c r="AZ1" s="3833"/>
      <c r="BA1" s="3833"/>
      <c r="BB1" s="3833"/>
      <c r="BC1" s="3833"/>
      <c r="BD1" s="3833"/>
      <c r="BE1" s="3833"/>
      <c r="BF1" s="3833"/>
      <c r="BG1" s="3833"/>
      <c r="BH1" s="3833"/>
      <c r="BI1" s="3833"/>
      <c r="BJ1" s="3833"/>
      <c r="BK1" s="3833"/>
      <c r="BL1" s="3833"/>
      <c r="BM1" s="3833"/>
      <c r="BN1" s="3833"/>
      <c r="BO1" s="3833"/>
      <c r="BP1" s="3833"/>
      <c r="BQ1" s="3833"/>
      <c r="BR1" s="3833"/>
      <c r="BS1" s="3833"/>
      <c r="BT1" s="3833"/>
      <c r="BU1" s="3833"/>
      <c r="BV1" s="3833"/>
      <c r="BW1" s="3833"/>
      <c r="BX1" s="3833"/>
      <c r="BY1" s="3834"/>
      <c r="BZ1" s="3841" t="s">
        <v>294</v>
      </c>
    </row>
    <row r="2" spans="1:78" ht="15.75" customHeight="1" thickBot="1">
      <c r="A2" s="3825"/>
      <c r="B2" s="3825"/>
      <c r="C2" s="3825"/>
      <c r="D2" s="3829"/>
      <c r="E2" s="3830"/>
      <c r="F2" s="3830"/>
      <c r="G2" s="3830"/>
      <c r="H2" s="3830"/>
      <c r="I2" s="3830"/>
      <c r="J2" s="3830"/>
      <c r="K2" s="3830"/>
      <c r="L2" s="3830"/>
      <c r="M2" s="3830"/>
      <c r="N2" s="3830"/>
      <c r="O2" s="3830"/>
      <c r="P2" s="3830"/>
      <c r="Q2" s="3830"/>
      <c r="R2" s="3830"/>
      <c r="S2" s="3830"/>
      <c r="T2" s="3830"/>
      <c r="U2" s="3830"/>
      <c r="V2" s="3830"/>
      <c r="W2" s="3830"/>
      <c r="X2" s="3830"/>
      <c r="Y2" s="3830"/>
      <c r="Z2" s="3830"/>
      <c r="AA2" s="3830"/>
      <c r="AB2" s="3830"/>
      <c r="AC2" s="3830"/>
      <c r="AD2" s="3830"/>
      <c r="AE2" s="3830"/>
      <c r="AF2" s="3830"/>
      <c r="AG2" s="3830"/>
      <c r="AH2" s="3830"/>
      <c r="AI2" s="3831"/>
      <c r="AJ2" s="3835"/>
      <c r="AK2" s="3836"/>
      <c r="AL2" s="3836"/>
      <c r="AM2" s="3836"/>
      <c r="AN2" s="3836"/>
      <c r="AO2" s="3836"/>
      <c r="AP2" s="3836"/>
      <c r="AQ2" s="3836"/>
      <c r="AR2" s="3836"/>
      <c r="AS2" s="3836"/>
      <c r="AT2" s="3836"/>
      <c r="AU2" s="3836"/>
      <c r="AV2" s="3836"/>
      <c r="AW2" s="3836"/>
      <c r="AX2" s="3836"/>
      <c r="AY2" s="3836"/>
      <c r="AZ2" s="3836"/>
      <c r="BA2" s="3836"/>
      <c r="BB2" s="3836"/>
      <c r="BC2" s="3836"/>
      <c r="BD2" s="3836"/>
      <c r="BE2" s="3836"/>
      <c r="BF2" s="3836"/>
      <c r="BG2" s="3836"/>
      <c r="BH2" s="3836"/>
      <c r="BI2" s="3836"/>
      <c r="BJ2" s="3836"/>
      <c r="BK2" s="3836"/>
      <c r="BL2" s="3836"/>
      <c r="BM2" s="3836"/>
      <c r="BN2" s="3836"/>
      <c r="BO2" s="3836"/>
      <c r="BP2" s="3836"/>
      <c r="BQ2" s="3836"/>
      <c r="BR2" s="3836"/>
      <c r="BS2" s="3836"/>
      <c r="BT2" s="3836"/>
      <c r="BU2" s="3836"/>
      <c r="BV2" s="3836"/>
      <c r="BW2" s="3836"/>
      <c r="BX2" s="3836"/>
      <c r="BY2" s="3837"/>
      <c r="BZ2" s="3841"/>
    </row>
    <row r="3" spans="1:78" ht="15.75" customHeight="1" thickBot="1">
      <c r="A3" s="3825"/>
      <c r="B3" s="3825"/>
      <c r="C3" s="3825"/>
      <c r="D3" s="3826" t="s">
        <v>295</v>
      </c>
      <c r="E3" s="3827"/>
      <c r="F3" s="3827"/>
      <c r="G3" s="3827"/>
      <c r="H3" s="3827"/>
      <c r="I3" s="3827"/>
      <c r="J3" s="3827"/>
      <c r="K3" s="3827"/>
      <c r="L3" s="3827"/>
      <c r="M3" s="3827"/>
      <c r="N3" s="3827"/>
      <c r="O3" s="3827"/>
      <c r="P3" s="3827"/>
      <c r="Q3" s="3827"/>
      <c r="R3" s="3827"/>
      <c r="S3" s="3827"/>
      <c r="T3" s="3827"/>
      <c r="U3" s="3827"/>
      <c r="V3" s="3827"/>
      <c r="W3" s="3827"/>
      <c r="X3" s="3827"/>
      <c r="Y3" s="3827"/>
      <c r="Z3" s="3827"/>
      <c r="AA3" s="3827"/>
      <c r="AB3" s="3827"/>
      <c r="AC3" s="3827"/>
      <c r="AD3" s="3827"/>
      <c r="AE3" s="3827"/>
      <c r="AF3" s="3827"/>
      <c r="AG3" s="3827"/>
      <c r="AH3" s="3827"/>
      <c r="AI3" s="3828"/>
      <c r="AJ3" s="3835"/>
      <c r="AK3" s="3836"/>
      <c r="AL3" s="3836"/>
      <c r="AM3" s="3836"/>
      <c r="AN3" s="3836"/>
      <c r="AO3" s="3836"/>
      <c r="AP3" s="3836"/>
      <c r="AQ3" s="3836"/>
      <c r="AR3" s="3836"/>
      <c r="AS3" s="3836"/>
      <c r="AT3" s="3836"/>
      <c r="AU3" s="3836"/>
      <c r="AV3" s="3836"/>
      <c r="AW3" s="3836"/>
      <c r="AX3" s="3836"/>
      <c r="AY3" s="3836"/>
      <c r="AZ3" s="3836"/>
      <c r="BA3" s="3836"/>
      <c r="BB3" s="3836"/>
      <c r="BC3" s="3836"/>
      <c r="BD3" s="3836"/>
      <c r="BE3" s="3836"/>
      <c r="BF3" s="3836"/>
      <c r="BG3" s="3836"/>
      <c r="BH3" s="3836"/>
      <c r="BI3" s="3836"/>
      <c r="BJ3" s="3836"/>
      <c r="BK3" s="3836"/>
      <c r="BL3" s="3836"/>
      <c r="BM3" s="3836"/>
      <c r="BN3" s="3836"/>
      <c r="BO3" s="3836"/>
      <c r="BP3" s="3836"/>
      <c r="BQ3" s="3836"/>
      <c r="BR3" s="3836"/>
      <c r="BS3" s="3836"/>
      <c r="BT3" s="3836"/>
      <c r="BU3" s="3836"/>
      <c r="BV3" s="3836"/>
      <c r="BW3" s="3836"/>
      <c r="BX3" s="3836"/>
      <c r="BY3" s="3837"/>
      <c r="BZ3" s="3841"/>
    </row>
    <row r="4" spans="1:78" ht="15.75" customHeight="1" thickBot="1">
      <c r="A4" s="3825"/>
      <c r="B4" s="3825"/>
      <c r="C4" s="3825"/>
      <c r="D4" s="3829"/>
      <c r="E4" s="3830"/>
      <c r="F4" s="3830"/>
      <c r="G4" s="3830"/>
      <c r="H4" s="3830"/>
      <c r="I4" s="3830"/>
      <c r="J4" s="3830"/>
      <c r="K4" s="3830"/>
      <c r="L4" s="3830"/>
      <c r="M4" s="3830"/>
      <c r="N4" s="3830"/>
      <c r="O4" s="3830"/>
      <c r="P4" s="3830"/>
      <c r="Q4" s="3830"/>
      <c r="R4" s="3830"/>
      <c r="S4" s="3830"/>
      <c r="T4" s="3830"/>
      <c r="U4" s="3830"/>
      <c r="V4" s="3830"/>
      <c r="W4" s="3830"/>
      <c r="X4" s="3830"/>
      <c r="Y4" s="3830"/>
      <c r="Z4" s="3830"/>
      <c r="AA4" s="3830"/>
      <c r="AB4" s="3830"/>
      <c r="AC4" s="3830"/>
      <c r="AD4" s="3830"/>
      <c r="AE4" s="3830"/>
      <c r="AF4" s="3830"/>
      <c r="AG4" s="3830"/>
      <c r="AH4" s="3830"/>
      <c r="AI4" s="3831"/>
      <c r="AJ4" s="3838"/>
      <c r="AK4" s="3839"/>
      <c r="AL4" s="3839"/>
      <c r="AM4" s="3839"/>
      <c r="AN4" s="3839"/>
      <c r="AO4" s="3839"/>
      <c r="AP4" s="3839"/>
      <c r="AQ4" s="3839"/>
      <c r="AR4" s="3839"/>
      <c r="AS4" s="3839"/>
      <c r="AT4" s="3839"/>
      <c r="AU4" s="3839"/>
      <c r="AV4" s="3839"/>
      <c r="AW4" s="3839"/>
      <c r="AX4" s="3839"/>
      <c r="AY4" s="3839"/>
      <c r="AZ4" s="3839"/>
      <c r="BA4" s="3839"/>
      <c r="BB4" s="3839"/>
      <c r="BC4" s="3839"/>
      <c r="BD4" s="3839"/>
      <c r="BE4" s="3839"/>
      <c r="BF4" s="3839"/>
      <c r="BG4" s="3839"/>
      <c r="BH4" s="3839"/>
      <c r="BI4" s="3839"/>
      <c r="BJ4" s="3839"/>
      <c r="BK4" s="3839"/>
      <c r="BL4" s="3839"/>
      <c r="BM4" s="3839"/>
      <c r="BN4" s="3839"/>
      <c r="BO4" s="3839"/>
      <c r="BP4" s="3839"/>
      <c r="BQ4" s="3839"/>
      <c r="BR4" s="3839"/>
      <c r="BS4" s="3839"/>
      <c r="BT4" s="3839"/>
      <c r="BU4" s="3839"/>
      <c r="BV4" s="3839"/>
      <c r="BW4" s="3839"/>
      <c r="BX4" s="3839"/>
      <c r="BY4" s="3840"/>
      <c r="BZ4" s="3841"/>
    </row>
    <row r="5" spans="1:78" ht="21" customHeight="1">
      <c r="A5" s="3810" t="s">
        <v>4</v>
      </c>
      <c r="B5" s="3811"/>
      <c r="C5" s="3811"/>
      <c r="D5" s="3811"/>
      <c r="E5" s="3811"/>
      <c r="F5" s="3811"/>
      <c r="G5" s="3811"/>
      <c r="H5" s="3811"/>
      <c r="I5" s="3811"/>
      <c r="J5" s="3811"/>
      <c r="K5" s="3811"/>
      <c r="L5" s="3811"/>
      <c r="M5" s="3811"/>
      <c r="N5" s="3811"/>
      <c r="O5" s="3811"/>
      <c r="P5" s="3811"/>
      <c r="Q5" s="3811"/>
      <c r="R5" s="3811"/>
      <c r="S5" s="3811"/>
      <c r="T5" s="3811"/>
      <c r="U5" s="3811"/>
      <c r="V5" s="3811"/>
      <c r="W5" s="3811"/>
      <c r="X5" s="3811"/>
      <c r="Y5" s="3811"/>
      <c r="Z5" s="3811"/>
      <c r="AA5" s="3811"/>
      <c r="AB5" s="3812"/>
      <c r="AC5" s="3813" t="s">
        <v>1774</v>
      </c>
      <c r="AD5" s="3814"/>
      <c r="AE5" s="3814"/>
      <c r="AF5" s="3814"/>
      <c r="AG5" s="3814"/>
      <c r="AH5" s="3814"/>
      <c r="AI5" s="3814"/>
      <c r="AJ5" s="3815"/>
      <c r="AK5" s="3815"/>
      <c r="AL5" s="3815"/>
      <c r="AM5" s="3815"/>
      <c r="AN5" s="3815"/>
      <c r="AO5" s="3815"/>
      <c r="AP5" s="3815"/>
      <c r="AQ5" s="3815"/>
      <c r="AR5" s="3815"/>
      <c r="AS5" s="3815"/>
      <c r="AT5" s="3815"/>
      <c r="AU5" s="3815"/>
      <c r="AV5" s="3815"/>
      <c r="AW5" s="3815"/>
      <c r="AX5" s="3815"/>
      <c r="AY5" s="3815"/>
      <c r="AZ5" s="3815"/>
      <c r="BA5" s="3815"/>
      <c r="BB5" s="3815"/>
      <c r="BC5" s="3815"/>
      <c r="BD5" s="3815"/>
      <c r="BE5" s="3815"/>
      <c r="BF5" s="3815"/>
      <c r="BG5" s="3815"/>
      <c r="BH5" s="3815"/>
      <c r="BI5" s="3815"/>
      <c r="BJ5" s="3815"/>
      <c r="BK5" s="3815"/>
      <c r="BL5" s="3815"/>
      <c r="BM5" s="3815"/>
      <c r="BN5" s="3815"/>
      <c r="BO5" s="3815"/>
      <c r="BP5" s="3815"/>
      <c r="BQ5" s="3815"/>
      <c r="BR5" s="3815"/>
      <c r="BS5" s="3815"/>
      <c r="BT5" s="3815"/>
      <c r="BU5" s="3815"/>
      <c r="BV5" s="3815"/>
      <c r="BW5" s="3815"/>
      <c r="BX5" s="3815"/>
      <c r="BY5" s="3815"/>
      <c r="BZ5" s="3816"/>
    </row>
    <row r="6" spans="1:78" ht="15.75" customHeight="1">
      <c r="A6" s="3821" t="s">
        <v>5</v>
      </c>
      <c r="B6" s="3822"/>
      <c r="C6" s="3822"/>
      <c r="D6" s="3822"/>
      <c r="E6" s="3822"/>
      <c r="F6" s="3822"/>
      <c r="G6" s="3822"/>
      <c r="H6" s="3822"/>
      <c r="I6" s="3822"/>
      <c r="J6" s="3822"/>
      <c r="K6" s="3822"/>
      <c r="L6" s="3822"/>
      <c r="M6" s="3822"/>
      <c r="N6" s="3822"/>
      <c r="O6" s="3822"/>
      <c r="P6" s="3822"/>
      <c r="Q6" s="3822"/>
      <c r="R6" s="3822"/>
      <c r="S6" s="3822"/>
      <c r="T6" s="3822"/>
      <c r="U6" s="3822"/>
      <c r="V6" s="3822"/>
      <c r="W6" s="3822"/>
      <c r="X6" s="3822"/>
      <c r="Y6" s="3822"/>
      <c r="Z6" s="3822"/>
      <c r="AA6" s="3822"/>
      <c r="AB6" s="3823"/>
      <c r="AC6" s="3813"/>
      <c r="AD6" s="3814"/>
      <c r="AE6" s="3814"/>
      <c r="AF6" s="3814"/>
      <c r="AG6" s="3814"/>
      <c r="AH6" s="3814"/>
      <c r="AI6" s="3814"/>
      <c r="AJ6" s="3814"/>
      <c r="AK6" s="3814"/>
      <c r="AL6" s="3814"/>
      <c r="AM6" s="3814"/>
      <c r="AN6" s="3814"/>
      <c r="AO6" s="3814"/>
      <c r="AP6" s="3814"/>
      <c r="AQ6" s="3814"/>
      <c r="AR6" s="3814"/>
      <c r="AS6" s="3814"/>
      <c r="AT6" s="3814"/>
      <c r="AU6" s="3814"/>
      <c r="AV6" s="3814"/>
      <c r="AW6" s="3814"/>
      <c r="AX6" s="3814"/>
      <c r="AY6" s="3814"/>
      <c r="AZ6" s="3814"/>
      <c r="BA6" s="3814"/>
      <c r="BB6" s="3814"/>
      <c r="BC6" s="3814"/>
      <c r="BD6" s="3814"/>
      <c r="BE6" s="3814"/>
      <c r="BF6" s="3814"/>
      <c r="BG6" s="3814"/>
      <c r="BH6" s="3814"/>
      <c r="BI6" s="3814"/>
      <c r="BJ6" s="3814"/>
      <c r="BK6" s="3814"/>
      <c r="BL6" s="3814"/>
      <c r="BM6" s="3814"/>
      <c r="BN6" s="3814"/>
      <c r="BO6" s="3814"/>
      <c r="BP6" s="3814"/>
      <c r="BQ6" s="3814"/>
      <c r="BR6" s="3814"/>
      <c r="BS6" s="3814"/>
      <c r="BT6" s="3814"/>
      <c r="BU6" s="3814"/>
      <c r="BV6" s="3814"/>
      <c r="BW6" s="3814"/>
      <c r="BX6" s="3814"/>
      <c r="BY6" s="3814"/>
      <c r="BZ6" s="3817"/>
    </row>
    <row r="7" spans="1:78" ht="16.5" customHeight="1">
      <c r="A7" s="3821"/>
      <c r="B7" s="3822"/>
      <c r="C7" s="3822"/>
      <c r="D7" s="3822"/>
      <c r="E7" s="3822"/>
      <c r="F7" s="3822"/>
      <c r="G7" s="3822"/>
      <c r="H7" s="3822"/>
      <c r="I7" s="3822"/>
      <c r="J7" s="3822"/>
      <c r="K7" s="3822"/>
      <c r="L7" s="3822"/>
      <c r="M7" s="3822"/>
      <c r="N7" s="3822"/>
      <c r="O7" s="3822"/>
      <c r="P7" s="3822"/>
      <c r="Q7" s="3822"/>
      <c r="R7" s="3822"/>
      <c r="S7" s="3822"/>
      <c r="T7" s="3822"/>
      <c r="U7" s="3822"/>
      <c r="V7" s="3822"/>
      <c r="W7" s="3822"/>
      <c r="X7" s="3822"/>
      <c r="Y7" s="3822"/>
      <c r="Z7" s="3822"/>
      <c r="AA7" s="3822"/>
      <c r="AB7" s="3823"/>
      <c r="AC7" s="3813"/>
      <c r="AD7" s="3814"/>
      <c r="AE7" s="3814"/>
      <c r="AF7" s="3814"/>
      <c r="AG7" s="3814"/>
      <c r="AH7" s="3814"/>
      <c r="AI7" s="3814"/>
      <c r="AJ7" s="3814"/>
      <c r="AK7" s="3814"/>
      <c r="AL7" s="3814"/>
      <c r="AM7" s="3814"/>
      <c r="AN7" s="3814"/>
      <c r="AO7" s="3814"/>
      <c r="AP7" s="3814"/>
      <c r="AQ7" s="3814"/>
      <c r="AR7" s="3814"/>
      <c r="AS7" s="3814"/>
      <c r="AT7" s="3814"/>
      <c r="AU7" s="3814"/>
      <c r="AV7" s="3814"/>
      <c r="AW7" s="3814"/>
      <c r="AX7" s="3814"/>
      <c r="AY7" s="3814"/>
      <c r="AZ7" s="3814"/>
      <c r="BA7" s="3814"/>
      <c r="BB7" s="3814"/>
      <c r="BC7" s="3814"/>
      <c r="BD7" s="3814"/>
      <c r="BE7" s="3814"/>
      <c r="BF7" s="3814"/>
      <c r="BG7" s="3814"/>
      <c r="BH7" s="3814"/>
      <c r="BI7" s="3814"/>
      <c r="BJ7" s="3814"/>
      <c r="BK7" s="3814"/>
      <c r="BL7" s="3814"/>
      <c r="BM7" s="3814"/>
      <c r="BN7" s="3814"/>
      <c r="BO7" s="3814"/>
      <c r="BP7" s="3814"/>
      <c r="BQ7" s="3814"/>
      <c r="BR7" s="3814"/>
      <c r="BS7" s="3814"/>
      <c r="BT7" s="3814"/>
      <c r="BU7" s="3814"/>
      <c r="BV7" s="3814"/>
      <c r="BW7" s="3814"/>
      <c r="BX7" s="3814"/>
      <c r="BY7" s="3814"/>
      <c r="BZ7" s="3817"/>
    </row>
    <row r="8" spans="1:78" ht="16.5" customHeight="1">
      <c r="A8" s="3821" t="s">
        <v>6</v>
      </c>
      <c r="B8" s="3822"/>
      <c r="C8" s="3822"/>
      <c r="D8" s="3822"/>
      <c r="E8" s="3822"/>
      <c r="F8" s="3822"/>
      <c r="G8" s="3822"/>
      <c r="H8" s="3822"/>
      <c r="I8" s="3822"/>
      <c r="J8" s="3822"/>
      <c r="K8" s="3822"/>
      <c r="L8" s="3822"/>
      <c r="M8" s="3822"/>
      <c r="N8" s="3822"/>
      <c r="O8" s="3822"/>
      <c r="P8" s="3822"/>
      <c r="Q8" s="3822"/>
      <c r="R8" s="3822"/>
      <c r="S8" s="3822"/>
      <c r="T8" s="3822"/>
      <c r="U8" s="3822"/>
      <c r="V8" s="3822"/>
      <c r="W8" s="3822"/>
      <c r="X8" s="3822"/>
      <c r="Y8" s="3822"/>
      <c r="Z8" s="3822"/>
      <c r="AA8" s="3822"/>
      <c r="AB8" s="3823"/>
      <c r="AC8" s="3813"/>
      <c r="AD8" s="3814"/>
      <c r="AE8" s="3814"/>
      <c r="AF8" s="3814"/>
      <c r="AG8" s="3814"/>
      <c r="AH8" s="3814"/>
      <c r="AI8" s="3814"/>
      <c r="AJ8" s="3814"/>
      <c r="AK8" s="3814"/>
      <c r="AL8" s="3814"/>
      <c r="AM8" s="3814"/>
      <c r="AN8" s="3814"/>
      <c r="AO8" s="3814"/>
      <c r="AP8" s="3814"/>
      <c r="AQ8" s="3814"/>
      <c r="AR8" s="3814"/>
      <c r="AS8" s="3814"/>
      <c r="AT8" s="3814"/>
      <c r="AU8" s="3814"/>
      <c r="AV8" s="3814"/>
      <c r="AW8" s="3814"/>
      <c r="AX8" s="3814"/>
      <c r="AY8" s="3814"/>
      <c r="AZ8" s="3814"/>
      <c r="BA8" s="3814"/>
      <c r="BB8" s="3814"/>
      <c r="BC8" s="3814"/>
      <c r="BD8" s="3814"/>
      <c r="BE8" s="3814"/>
      <c r="BF8" s="3814"/>
      <c r="BG8" s="3814"/>
      <c r="BH8" s="3814"/>
      <c r="BI8" s="3814"/>
      <c r="BJ8" s="3814"/>
      <c r="BK8" s="3814"/>
      <c r="BL8" s="3814"/>
      <c r="BM8" s="3814"/>
      <c r="BN8" s="3814"/>
      <c r="BO8" s="3814"/>
      <c r="BP8" s="3814"/>
      <c r="BQ8" s="3814"/>
      <c r="BR8" s="3814"/>
      <c r="BS8" s="3814"/>
      <c r="BT8" s="3814"/>
      <c r="BU8" s="3814"/>
      <c r="BV8" s="3814"/>
      <c r="BW8" s="3814"/>
      <c r="BX8" s="3814"/>
      <c r="BY8" s="3814"/>
      <c r="BZ8" s="3817"/>
    </row>
    <row r="9" spans="1:78" ht="16.5" customHeight="1" thickBot="1">
      <c r="A9" s="3824" t="s">
        <v>296</v>
      </c>
      <c r="B9" s="3824"/>
      <c r="C9" s="3824"/>
      <c r="D9" s="3824"/>
      <c r="E9" s="3824"/>
      <c r="F9" s="3824"/>
      <c r="G9" s="3824"/>
      <c r="H9" s="3824"/>
      <c r="I9" s="3824"/>
      <c r="J9" s="3824"/>
      <c r="K9" s="3824"/>
      <c r="L9" s="3824"/>
      <c r="M9" s="3824"/>
      <c r="N9" s="3824"/>
      <c r="O9" s="3824"/>
      <c r="P9" s="3824"/>
      <c r="Q9" s="3824"/>
      <c r="R9" s="3824"/>
      <c r="S9" s="3824"/>
      <c r="T9" s="3824"/>
      <c r="U9" s="3824"/>
      <c r="V9" s="3824"/>
      <c r="W9" s="3824"/>
      <c r="X9" s="3824"/>
      <c r="Y9" s="3824"/>
      <c r="Z9" s="3824"/>
      <c r="AA9" s="3824"/>
      <c r="AB9" s="3824"/>
      <c r="AC9" s="3818"/>
      <c r="AD9" s="3819"/>
      <c r="AE9" s="3819"/>
      <c r="AF9" s="3819"/>
      <c r="AG9" s="3819"/>
      <c r="AH9" s="3819"/>
      <c r="AI9" s="3819"/>
      <c r="AJ9" s="3819"/>
      <c r="AK9" s="3819"/>
      <c r="AL9" s="3819"/>
      <c r="AM9" s="3819"/>
      <c r="AN9" s="3819"/>
      <c r="AO9" s="3819"/>
      <c r="AP9" s="3819"/>
      <c r="AQ9" s="3819"/>
      <c r="AR9" s="3819"/>
      <c r="AS9" s="3819"/>
      <c r="AT9" s="3819"/>
      <c r="AU9" s="3819"/>
      <c r="AV9" s="3819"/>
      <c r="AW9" s="3819"/>
      <c r="AX9" s="3819"/>
      <c r="AY9" s="3819"/>
      <c r="AZ9" s="3819"/>
      <c r="BA9" s="3819"/>
      <c r="BB9" s="3819"/>
      <c r="BC9" s="3819"/>
      <c r="BD9" s="3819"/>
      <c r="BE9" s="3819"/>
      <c r="BF9" s="3819"/>
      <c r="BG9" s="3819"/>
      <c r="BH9" s="3819"/>
      <c r="BI9" s="3819"/>
      <c r="BJ9" s="3819"/>
      <c r="BK9" s="3819"/>
      <c r="BL9" s="3819"/>
      <c r="BM9" s="3819"/>
      <c r="BN9" s="3819"/>
      <c r="BO9" s="3819"/>
      <c r="BP9" s="3819"/>
      <c r="BQ9" s="3819"/>
      <c r="BR9" s="3819"/>
      <c r="BS9" s="3819"/>
      <c r="BT9" s="3819"/>
      <c r="BU9" s="3819"/>
      <c r="BV9" s="3819"/>
      <c r="BW9" s="3819"/>
      <c r="BX9" s="3819"/>
      <c r="BY9" s="3819"/>
      <c r="BZ9" s="3820"/>
    </row>
    <row r="10" spans="1:28" ht="9" customHeight="1" thickBot="1">
      <c r="A10" s="55"/>
      <c r="B10" s="56"/>
      <c r="C10" s="55"/>
      <c r="D10" s="55"/>
      <c r="E10" s="55"/>
      <c r="F10" s="57"/>
      <c r="G10" s="55"/>
      <c r="H10" s="55"/>
      <c r="I10" s="58"/>
      <c r="J10" s="55"/>
      <c r="K10" s="59"/>
      <c r="L10" s="59"/>
      <c r="M10" s="55"/>
      <c r="N10" s="55"/>
      <c r="O10" s="55"/>
      <c r="P10" s="55"/>
      <c r="Q10" s="55"/>
      <c r="R10" s="55"/>
      <c r="S10" s="55"/>
      <c r="T10" s="55"/>
      <c r="U10" s="55"/>
      <c r="V10" s="55"/>
      <c r="W10" s="55"/>
      <c r="X10" s="55"/>
      <c r="Y10" s="60"/>
      <c r="Z10" s="61"/>
      <c r="AA10" s="61"/>
      <c r="AB10" s="55"/>
    </row>
    <row r="11" spans="1:78" ht="24" customHeight="1" thickBot="1">
      <c r="A11" s="3842" t="s">
        <v>7</v>
      </c>
      <c r="B11" s="3843"/>
      <c r="C11" s="3843"/>
      <c r="D11" s="3844"/>
      <c r="E11" s="3845" t="s">
        <v>40</v>
      </c>
      <c r="F11" s="3846"/>
      <c r="G11" s="3846"/>
      <c r="H11" s="3846"/>
      <c r="I11" s="3846"/>
      <c r="J11" s="3846"/>
      <c r="K11" s="3846"/>
      <c r="L11" s="3846"/>
      <c r="M11" s="3846"/>
      <c r="N11" s="3846"/>
      <c r="O11" s="3846"/>
      <c r="P11" s="3846"/>
      <c r="Q11" s="3846"/>
      <c r="R11" s="3846"/>
      <c r="S11" s="3846"/>
      <c r="T11" s="3846"/>
      <c r="U11" s="3846"/>
      <c r="V11" s="3846"/>
      <c r="W11" s="3846"/>
      <c r="X11" s="3846"/>
      <c r="Y11" s="3846"/>
      <c r="Z11" s="3846"/>
      <c r="AA11" s="3846"/>
      <c r="AB11" s="3847"/>
      <c r="AC11" s="3848" t="s">
        <v>40</v>
      </c>
      <c r="AD11" s="3849"/>
      <c r="AE11" s="3849"/>
      <c r="AF11" s="3849"/>
      <c r="AG11" s="3849"/>
      <c r="AH11" s="3849"/>
      <c r="AI11" s="3849"/>
      <c r="AJ11" s="3849"/>
      <c r="AK11" s="3849"/>
      <c r="AL11" s="3849"/>
      <c r="AM11" s="3849"/>
      <c r="AN11" s="3849"/>
      <c r="AO11" s="3849"/>
      <c r="AP11" s="3849"/>
      <c r="AQ11" s="3849"/>
      <c r="AR11" s="3849"/>
      <c r="AS11" s="3849"/>
      <c r="AT11" s="3849"/>
      <c r="AU11" s="3849"/>
      <c r="AV11" s="3849"/>
      <c r="AW11" s="3849"/>
      <c r="AX11" s="3849"/>
      <c r="AY11" s="3849"/>
      <c r="AZ11" s="3849"/>
      <c r="BA11" s="3849"/>
      <c r="BB11" s="3849"/>
      <c r="BC11" s="3849"/>
      <c r="BD11" s="3849"/>
      <c r="BE11" s="3849"/>
      <c r="BF11" s="3849"/>
      <c r="BG11" s="3849"/>
      <c r="BH11" s="3849"/>
      <c r="BI11" s="3849"/>
      <c r="BJ11" s="3849"/>
      <c r="BK11" s="3849"/>
      <c r="BL11" s="3849"/>
      <c r="BM11" s="3849"/>
      <c r="BN11" s="3849"/>
      <c r="BO11" s="3849"/>
      <c r="BP11" s="3849"/>
      <c r="BQ11" s="3849"/>
      <c r="BR11" s="3849"/>
      <c r="BS11" s="3849"/>
      <c r="BT11" s="3849"/>
      <c r="BU11" s="3849"/>
      <c r="BV11" s="3849"/>
      <c r="BW11" s="3849"/>
      <c r="BX11" s="3849"/>
      <c r="BY11" s="3849"/>
      <c r="BZ11" s="3850"/>
    </row>
    <row r="12" spans="1:76" ht="9" customHeight="1" thickBot="1">
      <c r="A12" s="55"/>
      <c r="B12" s="56"/>
      <c r="C12" s="55"/>
      <c r="D12" s="55"/>
      <c r="E12" s="55"/>
      <c r="F12" s="57"/>
      <c r="G12" s="55"/>
      <c r="H12" s="55"/>
      <c r="I12" s="58"/>
      <c r="J12" s="55"/>
      <c r="K12" s="59"/>
      <c r="L12" s="59"/>
      <c r="M12" s="55"/>
      <c r="N12" s="55"/>
      <c r="O12" s="55"/>
      <c r="P12" s="55"/>
      <c r="Q12" s="55"/>
      <c r="R12" s="55"/>
      <c r="S12" s="55"/>
      <c r="T12" s="55"/>
      <c r="U12" s="55"/>
      <c r="V12" s="55"/>
      <c r="W12" s="55"/>
      <c r="X12" s="55"/>
      <c r="Y12" s="60"/>
      <c r="Z12" s="61"/>
      <c r="AA12" s="61"/>
      <c r="AB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78" ht="24" customHeight="1" thickBot="1">
      <c r="A13" s="3851" t="s">
        <v>9</v>
      </c>
      <c r="B13" s="3852"/>
      <c r="C13" s="3852"/>
      <c r="D13" s="3853"/>
      <c r="E13" s="3851" t="s">
        <v>297</v>
      </c>
      <c r="F13" s="3852"/>
      <c r="G13" s="3852"/>
      <c r="H13" s="3852"/>
      <c r="I13" s="3852"/>
      <c r="J13" s="3852"/>
      <c r="K13" s="3852"/>
      <c r="L13" s="3852"/>
      <c r="M13" s="3852"/>
      <c r="N13" s="3852"/>
      <c r="O13" s="3852"/>
      <c r="P13" s="3852"/>
      <c r="Q13" s="3852"/>
      <c r="R13" s="3852"/>
      <c r="S13" s="3852"/>
      <c r="T13" s="3852"/>
      <c r="U13" s="3852"/>
      <c r="V13" s="3852"/>
      <c r="W13" s="3852"/>
      <c r="X13" s="3852"/>
      <c r="Y13" s="3852"/>
      <c r="Z13" s="3852"/>
      <c r="AA13" s="3852"/>
      <c r="AB13" s="3853"/>
      <c r="AC13" s="3851" t="s">
        <v>297</v>
      </c>
      <c r="AD13" s="3852"/>
      <c r="AE13" s="3852"/>
      <c r="AF13" s="3852"/>
      <c r="AG13" s="3852"/>
      <c r="AH13" s="3852"/>
      <c r="AI13" s="3852"/>
      <c r="AJ13" s="3852"/>
      <c r="AK13" s="3852"/>
      <c r="AL13" s="3852"/>
      <c r="AM13" s="3852"/>
      <c r="AN13" s="3852"/>
      <c r="AO13" s="3852"/>
      <c r="AP13" s="3852"/>
      <c r="AQ13" s="3852"/>
      <c r="AR13" s="3852"/>
      <c r="AS13" s="3852"/>
      <c r="AT13" s="3852"/>
      <c r="AU13" s="3852"/>
      <c r="AV13" s="3852"/>
      <c r="AW13" s="3852"/>
      <c r="AX13" s="3852"/>
      <c r="AY13" s="3852"/>
      <c r="AZ13" s="3852"/>
      <c r="BA13" s="3852"/>
      <c r="BB13" s="3852"/>
      <c r="BC13" s="3852"/>
      <c r="BD13" s="3852"/>
      <c r="BE13" s="3852"/>
      <c r="BF13" s="3852"/>
      <c r="BG13" s="3852"/>
      <c r="BH13" s="3852"/>
      <c r="BI13" s="3852"/>
      <c r="BJ13" s="3852"/>
      <c r="BK13" s="3852"/>
      <c r="BL13" s="3852"/>
      <c r="BM13" s="3852"/>
      <c r="BN13" s="3852"/>
      <c r="BO13" s="3852"/>
      <c r="BP13" s="3852"/>
      <c r="BQ13" s="3852"/>
      <c r="BR13" s="3852"/>
      <c r="BS13" s="3852"/>
      <c r="BT13" s="3852"/>
      <c r="BU13" s="3852"/>
      <c r="BV13" s="3852"/>
      <c r="BW13" s="3852"/>
      <c r="BX13" s="3852"/>
      <c r="BY13" s="3852"/>
      <c r="BZ13" s="3852"/>
    </row>
    <row r="14" spans="1:76" ht="9" customHeight="1" thickBot="1">
      <c r="A14" s="55"/>
      <c r="B14" s="56"/>
      <c r="C14" s="55"/>
      <c r="D14" s="55"/>
      <c r="E14" s="55"/>
      <c r="F14" s="57"/>
      <c r="G14" s="55"/>
      <c r="H14" s="55"/>
      <c r="I14" s="58"/>
      <c r="J14" s="55"/>
      <c r="K14" s="59"/>
      <c r="L14" s="59"/>
      <c r="M14" s="55"/>
      <c r="N14" s="55"/>
      <c r="O14" s="55"/>
      <c r="P14" s="55"/>
      <c r="Q14" s="55"/>
      <c r="R14" s="55"/>
      <c r="S14" s="55"/>
      <c r="T14" s="55"/>
      <c r="U14" s="55"/>
      <c r="V14" s="55"/>
      <c r="W14" s="55"/>
      <c r="X14" s="55"/>
      <c r="Y14" s="60"/>
      <c r="Z14" s="61"/>
      <c r="AA14" s="61"/>
      <c r="AB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78" ht="36" customHeight="1" thickBot="1">
      <c r="A15" s="2555" t="s">
        <v>11</v>
      </c>
      <c r="B15" s="2555" t="s">
        <v>12</v>
      </c>
      <c r="C15" s="2555" t="s">
        <v>13</v>
      </c>
      <c r="D15" s="2555" t="s">
        <v>14</v>
      </c>
      <c r="E15" s="2555" t="s">
        <v>15</v>
      </c>
      <c r="F15" s="2555" t="s">
        <v>16</v>
      </c>
      <c r="G15" s="2555" t="s">
        <v>17</v>
      </c>
      <c r="H15" s="2555" t="s">
        <v>18</v>
      </c>
      <c r="I15" s="2555" t="s">
        <v>19</v>
      </c>
      <c r="J15" s="2555" t="s">
        <v>20</v>
      </c>
      <c r="K15" s="2555" t="s">
        <v>21</v>
      </c>
      <c r="L15" s="2555" t="s">
        <v>22</v>
      </c>
      <c r="M15" s="2556" t="s">
        <v>23</v>
      </c>
      <c r="N15" s="2556" t="s">
        <v>24</v>
      </c>
      <c r="O15" s="2556" t="s">
        <v>25</v>
      </c>
      <c r="P15" s="2556" t="s">
        <v>26</v>
      </c>
      <c r="Q15" s="2556" t="s">
        <v>27</v>
      </c>
      <c r="R15" s="2556" t="s">
        <v>28</v>
      </c>
      <c r="S15" s="2556" t="s">
        <v>29</v>
      </c>
      <c r="T15" s="2556" t="s">
        <v>30</v>
      </c>
      <c r="U15" s="2556" t="s">
        <v>31</v>
      </c>
      <c r="V15" s="2556" t="s">
        <v>32</v>
      </c>
      <c r="W15" s="2556" t="s">
        <v>33</v>
      </c>
      <c r="X15" s="2556" t="s">
        <v>34</v>
      </c>
      <c r="Y15" s="2555" t="s">
        <v>35</v>
      </c>
      <c r="Z15" s="2555" t="s">
        <v>298</v>
      </c>
      <c r="AA15" s="2555" t="s">
        <v>1734</v>
      </c>
      <c r="AB15" s="2555" t="s">
        <v>36</v>
      </c>
      <c r="AC15" s="2557" t="s">
        <v>183</v>
      </c>
      <c r="AD15" s="2557" t="s">
        <v>299</v>
      </c>
      <c r="AE15" s="2557" t="s">
        <v>184</v>
      </c>
      <c r="AF15" s="2557" t="s">
        <v>185</v>
      </c>
      <c r="AG15" s="2557" t="s">
        <v>178</v>
      </c>
      <c r="AH15" s="2557" t="s">
        <v>186</v>
      </c>
      <c r="AI15" s="2557" t="s">
        <v>179</v>
      </c>
      <c r="AJ15" s="2557" t="s">
        <v>180</v>
      </c>
      <c r="AK15" s="3312" t="s">
        <v>1488</v>
      </c>
      <c r="AL15" s="3312" t="s">
        <v>299</v>
      </c>
      <c r="AM15" s="3312" t="s">
        <v>1490</v>
      </c>
      <c r="AN15" s="3312" t="s">
        <v>1491</v>
      </c>
      <c r="AO15" s="3312" t="s">
        <v>178</v>
      </c>
      <c r="AP15" s="3312" t="s">
        <v>1492</v>
      </c>
      <c r="AQ15" s="3312" t="s">
        <v>179</v>
      </c>
      <c r="AR15" s="3312" t="s">
        <v>180</v>
      </c>
      <c r="AS15" s="3312" t="s">
        <v>1488</v>
      </c>
      <c r="AT15" s="3312" t="s">
        <v>1489</v>
      </c>
      <c r="AU15" s="3312" t="s">
        <v>1490</v>
      </c>
      <c r="AV15" s="3312" t="s">
        <v>1491</v>
      </c>
      <c r="AW15" s="3312" t="s">
        <v>178</v>
      </c>
      <c r="AX15" s="3312" t="s">
        <v>1492</v>
      </c>
      <c r="AY15" s="3312" t="s">
        <v>179</v>
      </c>
      <c r="AZ15" s="3312" t="s">
        <v>180</v>
      </c>
      <c r="BA15" s="3312" t="s">
        <v>1493</v>
      </c>
      <c r="BB15" s="3312" t="s">
        <v>1494</v>
      </c>
      <c r="BC15" s="3312" t="s">
        <v>1495</v>
      </c>
      <c r="BD15" s="3312" t="s">
        <v>1496</v>
      </c>
      <c r="BE15" s="3312" t="s">
        <v>178</v>
      </c>
      <c r="BF15" s="3312" t="s">
        <v>1497</v>
      </c>
      <c r="BG15" s="3312" t="s">
        <v>179</v>
      </c>
      <c r="BH15" s="3312" t="s">
        <v>180</v>
      </c>
      <c r="BI15" s="3312" t="s">
        <v>1498</v>
      </c>
      <c r="BJ15" s="3312" t="s">
        <v>1499</v>
      </c>
      <c r="BK15" s="3312" t="s">
        <v>1500</v>
      </c>
      <c r="BL15" s="3312" t="s">
        <v>1501</v>
      </c>
      <c r="BM15" s="3312" t="s">
        <v>178</v>
      </c>
      <c r="BN15" s="3312" t="s">
        <v>1502</v>
      </c>
      <c r="BO15" s="3312" t="s">
        <v>179</v>
      </c>
      <c r="BP15" s="3312" t="s">
        <v>180</v>
      </c>
      <c r="BQ15" s="3312" t="s">
        <v>1503</v>
      </c>
      <c r="BR15" s="3312" t="s">
        <v>1504</v>
      </c>
      <c r="BS15" s="3312" t="s">
        <v>1505</v>
      </c>
      <c r="BT15" s="3312" t="s">
        <v>1506</v>
      </c>
      <c r="BU15" s="3312" t="s">
        <v>178</v>
      </c>
      <c r="BV15" s="3312" t="s">
        <v>1507</v>
      </c>
      <c r="BW15" s="3312" t="s">
        <v>179</v>
      </c>
      <c r="BX15" s="3312" t="s">
        <v>180</v>
      </c>
      <c r="BY15" s="3313" t="s">
        <v>181</v>
      </c>
      <c r="BZ15" s="3312" t="s">
        <v>182</v>
      </c>
    </row>
    <row r="16" spans="1:78" ht="57" customHeight="1" thickBot="1">
      <c r="A16" s="3857">
        <v>1</v>
      </c>
      <c r="B16" s="3859" t="s">
        <v>1735</v>
      </c>
      <c r="C16" s="3861" t="s">
        <v>1736</v>
      </c>
      <c r="D16" s="2558" t="s">
        <v>1737</v>
      </c>
      <c r="E16" s="2559" t="s">
        <v>69</v>
      </c>
      <c r="F16" s="2560" t="s">
        <v>1738</v>
      </c>
      <c r="G16" s="2560" t="s">
        <v>1739</v>
      </c>
      <c r="H16" s="2560" t="s">
        <v>1740</v>
      </c>
      <c r="I16" s="2561">
        <v>0.111</v>
      </c>
      <c r="J16" s="2560" t="s">
        <v>1741</v>
      </c>
      <c r="K16" s="2562">
        <v>42370</v>
      </c>
      <c r="L16" s="2562">
        <v>42735</v>
      </c>
      <c r="M16" s="3470">
        <v>1</v>
      </c>
      <c r="N16" s="3470"/>
      <c r="O16" s="3470">
        <v>1</v>
      </c>
      <c r="P16" s="3470"/>
      <c r="Q16" s="3470">
        <v>1</v>
      </c>
      <c r="R16" s="3470"/>
      <c r="S16" s="3470">
        <v>1</v>
      </c>
      <c r="T16" s="3470"/>
      <c r="U16" s="3470">
        <v>1</v>
      </c>
      <c r="V16" s="3470"/>
      <c r="W16" s="3470">
        <v>1</v>
      </c>
      <c r="X16" s="3470"/>
      <c r="Y16" s="3311">
        <v>1</v>
      </c>
      <c r="Z16" s="2565">
        <v>0</v>
      </c>
      <c r="AA16" s="2566"/>
      <c r="AB16" s="2567"/>
      <c r="AC16" s="2568">
        <f>SUM(M16:N16)</f>
        <v>1</v>
      </c>
      <c r="AD16" s="2569">
        <f>IF(AC16=0,0%,100%)</f>
        <v>1</v>
      </c>
      <c r="AE16" s="2570"/>
      <c r="AF16" s="2570"/>
      <c r="AG16" s="2570"/>
      <c r="AH16" s="2570"/>
      <c r="AI16" s="2570"/>
      <c r="AJ16" s="2570"/>
      <c r="AK16" s="3032">
        <v>1</v>
      </c>
      <c r="AL16" s="2969">
        <f>IF(AK16=0,0%,100%)</f>
        <v>1</v>
      </c>
      <c r="AM16" s="3032">
        <v>1</v>
      </c>
      <c r="AN16" s="2969">
        <v>1</v>
      </c>
      <c r="AO16" s="2968"/>
      <c r="AP16" s="2969">
        <f>3/6</f>
        <v>0.5</v>
      </c>
      <c r="AQ16" s="2968"/>
      <c r="AR16" s="2968"/>
      <c r="AS16" s="2968"/>
      <c r="AT16" s="2968"/>
      <c r="AU16" s="2968"/>
      <c r="AV16" s="2968"/>
      <c r="AW16" s="2968"/>
      <c r="AX16" s="2968"/>
      <c r="AY16" s="2968"/>
      <c r="AZ16" s="2968"/>
      <c r="BA16" s="2968"/>
      <c r="BB16" s="2968"/>
      <c r="BC16" s="2968"/>
      <c r="BD16" s="2968"/>
      <c r="BE16" s="2968"/>
      <c r="BF16" s="2968"/>
      <c r="BG16" s="2968"/>
      <c r="BH16" s="2968"/>
      <c r="BI16" s="2968"/>
      <c r="BJ16" s="2968"/>
      <c r="BK16" s="2968"/>
      <c r="BL16" s="2968"/>
      <c r="BM16" s="2968"/>
      <c r="BN16" s="2968"/>
      <c r="BO16" s="2968"/>
      <c r="BP16" s="2968"/>
      <c r="BQ16" s="2968"/>
      <c r="BR16" s="2968"/>
      <c r="BS16" s="2968"/>
      <c r="BT16" s="2968"/>
      <c r="BU16" s="2968"/>
      <c r="BV16" s="2968"/>
      <c r="BW16" s="2968"/>
      <c r="BX16" s="2968"/>
      <c r="BY16" s="3314"/>
      <c r="BZ16" s="2977"/>
    </row>
    <row r="17" spans="1:78" ht="54.75" customHeight="1" thickBot="1">
      <c r="A17" s="3857"/>
      <c r="B17" s="3859"/>
      <c r="C17" s="3861"/>
      <c r="D17" s="2571" t="s">
        <v>1742</v>
      </c>
      <c r="E17" s="2572" t="s">
        <v>69</v>
      </c>
      <c r="F17" s="2573" t="s">
        <v>1738</v>
      </c>
      <c r="G17" s="2573" t="s">
        <v>1743</v>
      </c>
      <c r="H17" s="2573" t="s">
        <v>1740</v>
      </c>
      <c r="I17" s="2574">
        <v>0.111</v>
      </c>
      <c r="J17" s="2573" t="s">
        <v>1744</v>
      </c>
      <c r="K17" s="2575">
        <v>42370</v>
      </c>
      <c r="L17" s="2575">
        <v>42735</v>
      </c>
      <c r="M17" s="3470">
        <v>1</v>
      </c>
      <c r="N17" s="3470"/>
      <c r="O17" s="3470">
        <v>1</v>
      </c>
      <c r="P17" s="3470"/>
      <c r="Q17" s="3470">
        <v>1</v>
      </c>
      <c r="R17" s="3470"/>
      <c r="S17" s="3470">
        <v>1</v>
      </c>
      <c r="T17" s="3470"/>
      <c r="U17" s="3470">
        <v>1</v>
      </c>
      <c r="V17" s="3470"/>
      <c r="W17" s="3470">
        <v>1</v>
      </c>
      <c r="X17" s="3470"/>
      <c r="Y17" s="3311">
        <v>1</v>
      </c>
      <c r="Z17" s="2579">
        <v>0</v>
      </c>
      <c r="AA17" s="2580"/>
      <c r="AB17" s="2581"/>
      <c r="AC17" s="2582">
        <f aca="true" t="shared" si="0" ref="AC17:AC30">SUM(M17:N17)</f>
        <v>1</v>
      </c>
      <c r="AD17" s="2583">
        <f aca="true" t="shared" si="1" ref="AD17:AD39">IF(AC17=0,0%,100%)</f>
        <v>1</v>
      </c>
      <c r="AE17" s="2584"/>
      <c r="AF17" s="2584"/>
      <c r="AG17" s="2584"/>
      <c r="AH17" s="2584"/>
      <c r="AI17" s="2584"/>
      <c r="AJ17" s="2584"/>
      <c r="AK17" s="3032">
        <v>1</v>
      </c>
      <c r="AL17" s="2969">
        <f aca="true" t="shared" si="2" ref="AL17:AL39">IF(AK17=0,0%,100%)</f>
        <v>1</v>
      </c>
      <c r="AM17" s="2969">
        <f>43/45</f>
        <v>0.9555555555555556</v>
      </c>
      <c r="AN17" s="2969">
        <f>AM17/AK17</f>
        <v>0.9555555555555556</v>
      </c>
      <c r="AO17" s="2968"/>
      <c r="AP17" s="2969">
        <f>3/6</f>
        <v>0.5</v>
      </c>
      <c r="AQ17" s="2968"/>
      <c r="AR17" s="2968"/>
      <c r="AS17" s="2968"/>
      <c r="AT17" s="2968"/>
      <c r="AU17" s="2968"/>
      <c r="AV17" s="2968"/>
      <c r="AW17" s="2968"/>
      <c r="AX17" s="2968"/>
      <c r="AY17" s="2968"/>
      <c r="AZ17" s="2968"/>
      <c r="BA17" s="2968"/>
      <c r="BB17" s="2968"/>
      <c r="BC17" s="2968"/>
      <c r="BD17" s="2968"/>
      <c r="BE17" s="2968"/>
      <c r="BF17" s="2968"/>
      <c r="BG17" s="2968"/>
      <c r="BH17" s="2968"/>
      <c r="BI17" s="2968"/>
      <c r="BJ17" s="2968"/>
      <c r="BK17" s="2968"/>
      <c r="BL17" s="2968"/>
      <c r="BM17" s="2968"/>
      <c r="BN17" s="2968"/>
      <c r="BO17" s="2968"/>
      <c r="BP17" s="2968"/>
      <c r="BQ17" s="2968"/>
      <c r="BR17" s="2968"/>
      <c r="BS17" s="2968"/>
      <c r="BT17" s="2968"/>
      <c r="BU17" s="2968"/>
      <c r="BV17" s="2968"/>
      <c r="BW17" s="2968"/>
      <c r="BX17" s="2968"/>
      <c r="BY17" s="3314" t="s">
        <v>2076</v>
      </c>
      <c r="BZ17" s="2978"/>
    </row>
    <row r="18" spans="1:78" ht="57" customHeight="1">
      <c r="A18" s="3857"/>
      <c r="B18" s="3859"/>
      <c r="C18" s="3861"/>
      <c r="D18" s="2571" t="s">
        <v>1745</v>
      </c>
      <c r="E18" s="2572" t="s">
        <v>69</v>
      </c>
      <c r="F18" s="2573" t="s">
        <v>1738</v>
      </c>
      <c r="G18" s="2573" t="s">
        <v>1746</v>
      </c>
      <c r="H18" s="2573" t="s">
        <v>1740</v>
      </c>
      <c r="I18" s="2574">
        <v>0.111</v>
      </c>
      <c r="J18" s="2573" t="s">
        <v>1747</v>
      </c>
      <c r="K18" s="2575">
        <v>42370</v>
      </c>
      <c r="L18" s="2575">
        <v>42735</v>
      </c>
      <c r="M18" s="3470">
        <v>1</v>
      </c>
      <c r="N18" s="3470"/>
      <c r="O18" s="3470">
        <v>1</v>
      </c>
      <c r="P18" s="3470"/>
      <c r="Q18" s="3470">
        <v>1</v>
      </c>
      <c r="R18" s="3470"/>
      <c r="S18" s="3470">
        <v>1</v>
      </c>
      <c r="T18" s="3470"/>
      <c r="U18" s="3470">
        <v>1</v>
      </c>
      <c r="V18" s="3470"/>
      <c r="W18" s="3470">
        <v>1</v>
      </c>
      <c r="X18" s="3470"/>
      <c r="Y18" s="3311">
        <v>1</v>
      </c>
      <c r="Z18" s="2579">
        <v>0</v>
      </c>
      <c r="AA18" s="2580"/>
      <c r="AB18" s="2581"/>
      <c r="AC18" s="2582">
        <f t="shared" si="0"/>
        <v>1</v>
      </c>
      <c r="AD18" s="2583">
        <f t="shared" si="1"/>
        <v>1</v>
      </c>
      <c r="AE18" s="2584"/>
      <c r="AF18" s="2584"/>
      <c r="AG18" s="2584"/>
      <c r="AH18" s="2584"/>
      <c r="AI18" s="2584"/>
      <c r="AJ18" s="2584"/>
      <c r="AK18" s="3032">
        <v>1</v>
      </c>
      <c r="AL18" s="2969">
        <f t="shared" si="2"/>
        <v>1</v>
      </c>
      <c r="AM18" s="3032">
        <v>1</v>
      </c>
      <c r="AN18" s="2969">
        <v>1</v>
      </c>
      <c r="AO18" s="2968"/>
      <c r="AP18" s="2969">
        <f>3/6</f>
        <v>0.5</v>
      </c>
      <c r="AQ18" s="2968"/>
      <c r="AR18" s="2968"/>
      <c r="AS18" s="2968"/>
      <c r="AT18" s="2968"/>
      <c r="AU18" s="2968"/>
      <c r="AV18" s="2968"/>
      <c r="AW18" s="2968"/>
      <c r="AX18" s="2968"/>
      <c r="AY18" s="2968"/>
      <c r="AZ18" s="2968"/>
      <c r="BA18" s="2968"/>
      <c r="BB18" s="2968"/>
      <c r="BC18" s="2968"/>
      <c r="BD18" s="2968"/>
      <c r="BE18" s="2968"/>
      <c r="BF18" s="2968"/>
      <c r="BG18" s="2968"/>
      <c r="BH18" s="2968"/>
      <c r="BI18" s="2968"/>
      <c r="BJ18" s="2968"/>
      <c r="BK18" s="2968"/>
      <c r="BL18" s="2968"/>
      <c r="BM18" s="2968"/>
      <c r="BN18" s="2968"/>
      <c r="BO18" s="2968"/>
      <c r="BP18" s="2968"/>
      <c r="BQ18" s="2968"/>
      <c r="BR18" s="2968"/>
      <c r="BS18" s="2968"/>
      <c r="BT18" s="2968"/>
      <c r="BU18" s="2968"/>
      <c r="BV18" s="2968"/>
      <c r="BW18" s="2968"/>
      <c r="BX18" s="2968"/>
      <c r="BY18" s="3314" t="s">
        <v>2077</v>
      </c>
      <c r="BZ18" s="2978"/>
    </row>
    <row r="19" spans="1:78" ht="57" customHeight="1" thickBot="1">
      <c r="A19" s="3857"/>
      <c r="B19" s="3859"/>
      <c r="C19" s="3861"/>
      <c r="D19" s="2571" t="s">
        <v>1748</v>
      </c>
      <c r="E19" s="2572" t="s">
        <v>69</v>
      </c>
      <c r="F19" s="2573">
        <v>4</v>
      </c>
      <c r="G19" s="2573" t="s">
        <v>1749</v>
      </c>
      <c r="H19" s="2573" t="s">
        <v>1740</v>
      </c>
      <c r="I19" s="2574">
        <v>0.111</v>
      </c>
      <c r="J19" s="2573" t="s">
        <v>300</v>
      </c>
      <c r="K19" s="2575">
        <v>42400</v>
      </c>
      <c r="L19" s="2575">
        <v>42735</v>
      </c>
      <c r="M19" s="2576"/>
      <c r="N19" s="2576"/>
      <c r="O19" s="2576">
        <v>1</v>
      </c>
      <c r="P19" s="2576"/>
      <c r="Q19" s="2576"/>
      <c r="R19" s="2577">
        <v>1</v>
      </c>
      <c r="S19" s="2577"/>
      <c r="T19" s="2576"/>
      <c r="U19" s="2577">
        <v>1</v>
      </c>
      <c r="V19" s="2577"/>
      <c r="W19" s="2577"/>
      <c r="X19" s="2577">
        <v>1</v>
      </c>
      <c r="Y19" s="2585">
        <v>4</v>
      </c>
      <c r="Z19" s="2579">
        <v>0</v>
      </c>
      <c r="AA19" s="2580"/>
      <c r="AB19" s="2581"/>
      <c r="AC19" s="2582">
        <f t="shared" si="0"/>
        <v>0</v>
      </c>
      <c r="AD19" s="2583">
        <f t="shared" si="1"/>
        <v>0</v>
      </c>
      <c r="AE19" s="2584"/>
      <c r="AF19" s="2584"/>
      <c r="AG19" s="2584"/>
      <c r="AH19" s="2584"/>
      <c r="AI19" s="2584"/>
      <c r="AJ19" s="2584"/>
      <c r="AK19" s="2968">
        <f>SUM(M19:R19)</f>
        <v>2</v>
      </c>
      <c r="AL19" s="2969">
        <f t="shared" si="2"/>
        <v>1</v>
      </c>
      <c r="AM19" s="2968">
        <v>2</v>
      </c>
      <c r="AN19" s="2969">
        <f aca="true" t="shared" si="3" ref="AN19:AN27">AM19/AK19</f>
        <v>1</v>
      </c>
      <c r="AO19" s="2968"/>
      <c r="AP19" s="2969">
        <f>AM19/Y19</f>
        <v>0.5</v>
      </c>
      <c r="AQ19" s="2968"/>
      <c r="AR19" s="2968"/>
      <c r="AS19" s="2968"/>
      <c r="AT19" s="2968"/>
      <c r="AU19" s="2968"/>
      <c r="AV19" s="2968"/>
      <c r="AW19" s="2968"/>
      <c r="AX19" s="2968"/>
      <c r="AY19" s="2968"/>
      <c r="AZ19" s="2968"/>
      <c r="BA19" s="2968"/>
      <c r="BB19" s="2968"/>
      <c r="BC19" s="2968"/>
      <c r="BD19" s="2968"/>
      <c r="BE19" s="2968"/>
      <c r="BF19" s="2968"/>
      <c r="BG19" s="2968"/>
      <c r="BH19" s="2968"/>
      <c r="BI19" s="2968"/>
      <c r="BJ19" s="2968"/>
      <c r="BK19" s="2968"/>
      <c r="BL19" s="2968"/>
      <c r="BM19" s="2968"/>
      <c r="BN19" s="2968"/>
      <c r="BO19" s="2968"/>
      <c r="BP19" s="2968"/>
      <c r="BQ19" s="2968"/>
      <c r="BR19" s="2968"/>
      <c r="BS19" s="2968"/>
      <c r="BT19" s="2968"/>
      <c r="BU19" s="2968"/>
      <c r="BV19" s="2968"/>
      <c r="BW19" s="2968"/>
      <c r="BX19" s="2968"/>
      <c r="BY19" s="3314" t="s">
        <v>2078</v>
      </c>
      <c r="BZ19" s="2978"/>
    </row>
    <row r="20" spans="1:78" ht="48" customHeight="1" thickBot="1">
      <c r="A20" s="3857"/>
      <c r="B20" s="3859"/>
      <c r="C20" s="3861"/>
      <c r="D20" s="2571" t="s">
        <v>1750</v>
      </c>
      <c r="E20" s="2572" t="s">
        <v>69</v>
      </c>
      <c r="F20" s="2573" t="s">
        <v>1738</v>
      </c>
      <c r="G20" s="2573" t="s">
        <v>1751</v>
      </c>
      <c r="H20" s="2573" t="s">
        <v>1740</v>
      </c>
      <c r="I20" s="2574">
        <v>0.111</v>
      </c>
      <c r="J20" s="2573" t="s">
        <v>1747</v>
      </c>
      <c r="K20" s="2575">
        <v>42370</v>
      </c>
      <c r="L20" s="2575">
        <v>42735</v>
      </c>
      <c r="M20" s="3470">
        <v>1</v>
      </c>
      <c r="N20" s="3470"/>
      <c r="O20" s="3470">
        <v>1</v>
      </c>
      <c r="P20" s="3470"/>
      <c r="Q20" s="3470">
        <v>1</v>
      </c>
      <c r="R20" s="3470"/>
      <c r="S20" s="3470">
        <v>1</v>
      </c>
      <c r="T20" s="3470"/>
      <c r="U20" s="3470">
        <v>1</v>
      </c>
      <c r="V20" s="3470"/>
      <c r="W20" s="3470">
        <v>1</v>
      </c>
      <c r="X20" s="3470"/>
      <c r="Y20" s="3311">
        <v>1</v>
      </c>
      <c r="Z20" s="2579">
        <v>0</v>
      </c>
      <c r="AA20" s="2580"/>
      <c r="AB20" s="2581"/>
      <c r="AC20" s="2582">
        <f t="shared" si="0"/>
        <v>1</v>
      </c>
      <c r="AD20" s="2583">
        <f t="shared" si="1"/>
        <v>1</v>
      </c>
      <c r="AE20" s="2584"/>
      <c r="AF20" s="2584"/>
      <c r="AG20" s="2584"/>
      <c r="AH20" s="2584"/>
      <c r="AI20" s="2584"/>
      <c r="AJ20" s="2584"/>
      <c r="AK20" s="3032">
        <v>1</v>
      </c>
      <c r="AL20" s="2969">
        <f t="shared" si="2"/>
        <v>1</v>
      </c>
      <c r="AM20" s="3032">
        <v>1</v>
      </c>
      <c r="AN20" s="2969">
        <f t="shared" si="3"/>
        <v>1</v>
      </c>
      <c r="AO20" s="2968"/>
      <c r="AP20" s="2969">
        <f>3/6</f>
        <v>0.5</v>
      </c>
      <c r="AQ20" s="2968"/>
      <c r="AR20" s="2968"/>
      <c r="AS20" s="2968"/>
      <c r="AT20" s="2968"/>
      <c r="AU20" s="2968"/>
      <c r="AV20" s="2968"/>
      <c r="AW20" s="2968"/>
      <c r="AX20" s="2968"/>
      <c r="AY20" s="2968"/>
      <c r="AZ20" s="2968"/>
      <c r="BA20" s="2968"/>
      <c r="BB20" s="2968"/>
      <c r="BC20" s="2968"/>
      <c r="BD20" s="2968"/>
      <c r="BE20" s="2968"/>
      <c r="BF20" s="2968"/>
      <c r="BG20" s="2968"/>
      <c r="BH20" s="2968"/>
      <c r="BI20" s="2968"/>
      <c r="BJ20" s="2968"/>
      <c r="BK20" s="2968"/>
      <c r="BL20" s="2968"/>
      <c r="BM20" s="2968"/>
      <c r="BN20" s="2968"/>
      <c r="BO20" s="2968"/>
      <c r="BP20" s="2968"/>
      <c r="BQ20" s="2968"/>
      <c r="BR20" s="2968"/>
      <c r="BS20" s="2968"/>
      <c r="BT20" s="2968"/>
      <c r="BU20" s="2968"/>
      <c r="BV20" s="2968"/>
      <c r="BW20" s="2968"/>
      <c r="BX20" s="2968"/>
      <c r="BY20" s="3314" t="s">
        <v>2079</v>
      </c>
      <c r="BZ20" s="2978"/>
    </row>
    <row r="21" spans="1:78" ht="57.75" customHeight="1" thickBot="1">
      <c r="A21" s="3857"/>
      <c r="B21" s="3859"/>
      <c r="C21" s="3861"/>
      <c r="D21" s="2571" t="s">
        <v>1752</v>
      </c>
      <c r="E21" s="2572" t="s">
        <v>69</v>
      </c>
      <c r="F21" s="2573" t="s">
        <v>1738</v>
      </c>
      <c r="G21" s="2573" t="s">
        <v>1753</v>
      </c>
      <c r="H21" s="2573" t="s">
        <v>1740</v>
      </c>
      <c r="I21" s="2574">
        <v>0.111</v>
      </c>
      <c r="J21" s="2573" t="s">
        <v>300</v>
      </c>
      <c r="K21" s="2575">
        <v>42370</v>
      </c>
      <c r="L21" s="2575">
        <v>42735</v>
      </c>
      <c r="M21" s="3470">
        <v>1</v>
      </c>
      <c r="N21" s="3470"/>
      <c r="O21" s="3470">
        <v>1</v>
      </c>
      <c r="P21" s="3470"/>
      <c r="Q21" s="3470">
        <v>1</v>
      </c>
      <c r="R21" s="3470"/>
      <c r="S21" s="3470">
        <v>1</v>
      </c>
      <c r="T21" s="3470"/>
      <c r="U21" s="3470">
        <v>1</v>
      </c>
      <c r="V21" s="3470"/>
      <c r="W21" s="3470">
        <v>1</v>
      </c>
      <c r="X21" s="3470"/>
      <c r="Y21" s="3311">
        <v>1</v>
      </c>
      <c r="Z21" s="2579">
        <v>0</v>
      </c>
      <c r="AA21" s="2580"/>
      <c r="AB21" s="2581"/>
      <c r="AC21" s="2582">
        <f t="shared" si="0"/>
        <v>1</v>
      </c>
      <c r="AD21" s="2583">
        <f t="shared" si="1"/>
        <v>1</v>
      </c>
      <c r="AE21" s="2584"/>
      <c r="AF21" s="2584"/>
      <c r="AG21" s="2584"/>
      <c r="AH21" s="2584"/>
      <c r="AI21" s="2584"/>
      <c r="AJ21" s="2584"/>
      <c r="AK21" s="3032">
        <v>1</v>
      </c>
      <c r="AL21" s="2969">
        <f t="shared" si="2"/>
        <v>1</v>
      </c>
      <c r="AM21" s="3032">
        <v>1</v>
      </c>
      <c r="AN21" s="2969">
        <f t="shared" si="3"/>
        <v>1</v>
      </c>
      <c r="AO21" s="2968"/>
      <c r="AP21" s="2969">
        <f>3/6</f>
        <v>0.5</v>
      </c>
      <c r="AQ21" s="2968"/>
      <c r="AR21" s="2968"/>
      <c r="AS21" s="2968"/>
      <c r="AT21" s="2968"/>
      <c r="AU21" s="2968"/>
      <c r="AV21" s="2968"/>
      <c r="AW21" s="2968"/>
      <c r="AX21" s="2968"/>
      <c r="AY21" s="2968"/>
      <c r="AZ21" s="2968"/>
      <c r="BA21" s="2968"/>
      <c r="BB21" s="2968"/>
      <c r="BC21" s="2968"/>
      <c r="BD21" s="2968"/>
      <c r="BE21" s="2968"/>
      <c r="BF21" s="2968"/>
      <c r="BG21" s="2968"/>
      <c r="BH21" s="2968"/>
      <c r="BI21" s="2968"/>
      <c r="BJ21" s="2968"/>
      <c r="BK21" s="2968"/>
      <c r="BL21" s="2968"/>
      <c r="BM21" s="2968"/>
      <c r="BN21" s="2968"/>
      <c r="BO21" s="2968"/>
      <c r="BP21" s="2968"/>
      <c r="BQ21" s="2968"/>
      <c r="BR21" s="2968"/>
      <c r="BS21" s="2968"/>
      <c r="BT21" s="2968"/>
      <c r="BU21" s="2968"/>
      <c r="BV21" s="2968"/>
      <c r="BW21" s="2968"/>
      <c r="BX21" s="2968"/>
      <c r="BY21" s="3314" t="s">
        <v>2080</v>
      </c>
      <c r="BZ21" s="2979"/>
    </row>
    <row r="22" spans="1:78" ht="57" customHeight="1">
      <c r="A22" s="3857"/>
      <c r="B22" s="3859"/>
      <c r="C22" s="3861"/>
      <c r="D22" s="2571" t="s">
        <v>1754</v>
      </c>
      <c r="E22" s="2572" t="s">
        <v>69</v>
      </c>
      <c r="F22" s="2573" t="s">
        <v>1738</v>
      </c>
      <c r="G22" s="2573" t="s">
        <v>1755</v>
      </c>
      <c r="H22" s="2573" t="s">
        <v>1740</v>
      </c>
      <c r="I22" s="2574">
        <v>0.111</v>
      </c>
      <c r="J22" s="2573" t="s">
        <v>300</v>
      </c>
      <c r="K22" s="2575">
        <v>42370</v>
      </c>
      <c r="L22" s="2575">
        <v>42735</v>
      </c>
      <c r="M22" s="3470">
        <v>1</v>
      </c>
      <c r="N22" s="3470"/>
      <c r="O22" s="3470">
        <v>1</v>
      </c>
      <c r="P22" s="3470"/>
      <c r="Q22" s="3470">
        <v>1</v>
      </c>
      <c r="R22" s="3470"/>
      <c r="S22" s="3470">
        <v>1</v>
      </c>
      <c r="T22" s="3470"/>
      <c r="U22" s="3470">
        <v>1</v>
      </c>
      <c r="V22" s="3470"/>
      <c r="W22" s="3470">
        <v>1</v>
      </c>
      <c r="X22" s="3470"/>
      <c r="Y22" s="3311">
        <v>1</v>
      </c>
      <c r="Z22" s="2579">
        <v>0</v>
      </c>
      <c r="AA22" s="2580"/>
      <c r="AB22" s="2581"/>
      <c r="AC22" s="2582">
        <f t="shared" si="0"/>
        <v>1</v>
      </c>
      <c r="AD22" s="2583">
        <f t="shared" si="1"/>
        <v>1</v>
      </c>
      <c r="AE22" s="2584"/>
      <c r="AF22" s="2584"/>
      <c r="AG22" s="2584"/>
      <c r="AH22" s="2584"/>
      <c r="AI22" s="2584"/>
      <c r="AJ22" s="2584"/>
      <c r="AK22" s="3032">
        <v>1</v>
      </c>
      <c r="AL22" s="2969">
        <f t="shared" si="2"/>
        <v>1</v>
      </c>
      <c r="AM22" s="3032">
        <v>1</v>
      </c>
      <c r="AN22" s="2969">
        <f t="shared" si="3"/>
        <v>1</v>
      </c>
      <c r="AO22" s="2968"/>
      <c r="AP22" s="2969">
        <f>3/6</f>
        <v>0.5</v>
      </c>
      <c r="AQ22" s="2968"/>
      <c r="AR22" s="2968"/>
      <c r="AS22" s="2968"/>
      <c r="AT22" s="2968"/>
      <c r="AU22" s="2968"/>
      <c r="AV22" s="2968"/>
      <c r="AW22" s="2968"/>
      <c r="AX22" s="2968"/>
      <c r="AY22" s="2968"/>
      <c r="AZ22" s="2968"/>
      <c r="BA22" s="2968"/>
      <c r="BB22" s="2968"/>
      <c r="BC22" s="2968"/>
      <c r="BD22" s="2968"/>
      <c r="BE22" s="2968"/>
      <c r="BF22" s="2968"/>
      <c r="BG22" s="2968"/>
      <c r="BH22" s="2968"/>
      <c r="BI22" s="2968"/>
      <c r="BJ22" s="2968"/>
      <c r="BK22" s="2968"/>
      <c r="BL22" s="2968"/>
      <c r="BM22" s="2968"/>
      <c r="BN22" s="2968"/>
      <c r="BO22" s="2968"/>
      <c r="BP22" s="2968"/>
      <c r="BQ22" s="2968"/>
      <c r="BR22" s="2968"/>
      <c r="BS22" s="2968"/>
      <c r="BT22" s="2968"/>
      <c r="BU22" s="2968"/>
      <c r="BV22" s="2968"/>
      <c r="BW22" s="2968"/>
      <c r="BX22" s="2968"/>
      <c r="BY22" s="3314" t="s">
        <v>2081</v>
      </c>
      <c r="BZ22" s="2979"/>
    </row>
    <row r="23" spans="1:78" ht="36" customHeight="1" thickBot="1">
      <c r="A23" s="3857"/>
      <c r="B23" s="3859"/>
      <c r="C23" s="3862"/>
      <c r="D23" s="2586" t="s">
        <v>1756</v>
      </c>
      <c r="E23" s="2587" t="s">
        <v>69</v>
      </c>
      <c r="F23" s="2588">
        <v>4</v>
      </c>
      <c r="G23" s="2588" t="s">
        <v>1757</v>
      </c>
      <c r="H23" s="2588" t="s">
        <v>1740</v>
      </c>
      <c r="I23" s="2589">
        <v>0.111</v>
      </c>
      <c r="J23" s="2588" t="s">
        <v>300</v>
      </c>
      <c r="K23" s="2590">
        <v>42370</v>
      </c>
      <c r="L23" s="2590">
        <v>42735</v>
      </c>
      <c r="M23" s="2591"/>
      <c r="N23" s="2591"/>
      <c r="O23" s="2591">
        <v>1</v>
      </c>
      <c r="P23" s="2591"/>
      <c r="Q23" s="2591"/>
      <c r="R23" s="2592">
        <v>1</v>
      </c>
      <c r="S23" s="2592"/>
      <c r="T23" s="2591"/>
      <c r="U23" s="2592">
        <v>1</v>
      </c>
      <c r="V23" s="2592"/>
      <c r="W23" s="2592"/>
      <c r="X23" s="2592">
        <v>1</v>
      </c>
      <c r="Y23" s="2593">
        <v>4</v>
      </c>
      <c r="Z23" s="2594">
        <v>0</v>
      </c>
      <c r="AA23" s="2595"/>
      <c r="AB23" s="2596"/>
      <c r="AC23" s="2597">
        <f t="shared" si="0"/>
        <v>0</v>
      </c>
      <c r="AD23" s="2598">
        <f t="shared" si="1"/>
        <v>0</v>
      </c>
      <c r="AE23" s="2599"/>
      <c r="AF23" s="2599"/>
      <c r="AG23" s="2599"/>
      <c r="AH23" s="2599"/>
      <c r="AI23" s="2599"/>
      <c r="AJ23" s="2599"/>
      <c r="AK23" s="2968">
        <f>SUM(M23:R23)</f>
        <v>2</v>
      </c>
      <c r="AL23" s="2969">
        <f t="shared" si="2"/>
        <v>1</v>
      </c>
      <c r="AM23" s="2968">
        <v>2</v>
      </c>
      <c r="AN23" s="2969">
        <f t="shared" si="3"/>
        <v>1</v>
      </c>
      <c r="AO23" s="2968"/>
      <c r="AP23" s="2969">
        <f>AM23/Y23</f>
        <v>0.5</v>
      </c>
      <c r="AQ23" s="2968"/>
      <c r="AR23" s="2968"/>
      <c r="AS23" s="2968"/>
      <c r="AT23" s="2968"/>
      <c r="AU23" s="2968"/>
      <c r="AV23" s="2968"/>
      <c r="AW23" s="2968"/>
      <c r="AX23" s="2968"/>
      <c r="AY23" s="2968"/>
      <c r="AZ23" s="2968"/>
      <c r="BA23" s="2968"/>
      <c r="BB23" s="2968"/>
      <c r="BC23" s="2968"/>
      <c r="BD23" s="2968"/>
      <c r="BE23" s="2968"/>
      <c r="BF23" s="2968"/>
      <c r="BG23" s="2968"/>
      <c r="BH23" s="2968"/>
      <c r="BI23" s="2968"/>
      <c r="BJ23" s="2968"/>
      <c r="BK23" s="2968"/>
      <c r="BL23" s="2968"/>
      <c r="BM23" s="2968"/>
      <c r="BN23" s="2968"/>
      <c r="BO23" s="2968"/>
      <c r="BP23" s="2968"/>
      <c r="BQ23" s="2968"/>
      <c r="BR23" s="2968"/>
      <c r="BS23" s="2968"/>
      <c r="BT23" s="2968"/>
      <c r="BU23" s="2968"/>
      <c r="BV23" s="2968"/>
      <c r="BW23" s="2968"/>
      <c r="BX23" s="2968"/>
      <c r="BY23" s="3314" t="s">
        <v>2082</v>
      </c>
      <c r="BZ23" s="2979"/>
    </row>
    <row r="24" spans="1:78" ht="38.25">
      <c r="A24" s="3857"/>
      <c r="B24" s="3859"/>
      <c r="C24" s="3863" t="s">
        <v>1758</v>
      </c>
      <c r="D24" s="2600" t="s">
        <v>1759</v>
      </c>
      <c r="E24" s="2559" t="s">
        <v>69</v>
      </c>
      <c r="F24" s="2560">
        <v>4</v>
      </c>
      <c r="G24" s="2560" t="s">
        <v>1760</v>
      </c>
      <c r="H24" s="2560" t="s">
        <v>1740</v>
      </c>
      <c r="I24" s="2561">
        <v>0.111</v>
      </c>
      <c r="J24" s="2560" t="s">
        <v>1761</v>
      </c>
      <c r="K24" s="2562">
        <v>42370</v>
      </c>
      <c r="L24" s="2562">
        <v>42735</v>
      </c>
      <c r="M24" s="2601"/>
      <c r="N24" s="2601"/>
      <c r="O24" s="2601">
        <v>1</v>
      </c>
      <c r="P24" s="2601"/>
      <c r="Q24" s="2601"/>
      <c r="R24" s="2601">
        <v>1</v>
      </c>
      <c r="S24" s="2601"/>
      <c r="T24" s="2601"/>
      <c r="U24" s="2563">
        <v>1</v>
      </c>
      <c r="V24" s="2563"/>
      <c r="W24" s="2563"/>
      <c r="X24" s="2563">
        <v>1</v>
      </c>
      <c r="Y24" s="2564">
        <f aca="true" t="shared" si="4" ref="Y24:Y30">SUM(M24:X24)</f>
        <v>4</v>
      </c>
      <c r="Z24" s="2565">
        <v>0</v>
      </c>
      <c r="AA24" s="2566"/>
      <c r="AB24" s="2567"/>
      <c r="AC24" s="2602">
        <f t="shared" si="0"/>
        <v>0</v>
      </c>
      <c r="AD24" s="2603">
        <f t="shared" si="1"/>
        <v>0</v>
      </c>
      <c r="AE24" s="2604"/>
      <c r="AF24" s="2604"/>
      <c r="AG24" s="2604"/>
      <c r="AH24" s="2604"/>
      <c r="AI24" s="2604"/>
      <c r="AJ24" s="2604"/>
      <c r="AK24" s="2968">
        <f>SUM(M24:R24)</f>
        <v>2</v>
      </c>
      <c r="AL24" s="2969">
        <f t="shared" si="2"/>
        <v>1</v>
      </c>
      <c r="AM24" s="2968">
        <v>2</v>
      </c>
      <c r="AN24" s="2969">
        <f t="shared" si="3"/>
        <v>1</v>
      </c>
      <c r="AO24" s="2968"/>
      <c r="AP24" s="2969">
        <f>AM24/Y24</f>
        <v>0.5</v>
      </c>
      <c r="AQ24" s="2968"/>
      <c r="AR24" s="2968"/>
      <c r="AS24" s="2968"/>
      <c r="AT24" s="2968"/>
      <c r="AU24" s="2968"/>
      <c r="AV24" s="2968"/>
      <c r="AW24" s="2968"/>
      <c r="AX24" s="2968"/>
      <c r="AY24" s="2968"/>
      <c r="AZ24" s="2968"/>
      <c r="BA24" s="2968"/>
      <c r="BB24" s="2968"/>
      <c r="BC24" s="2968"/>
      <c r="BD24" s="2968"/>
      <c r="BE24" s="2968"/>
      <c r="BF24" s="2968"/>
      <c r="BG24" s="2968"/>
      <c r="BH24" s="2968"/>
      <c r="BI24" s="2968"/>
      <c r="BJ24" s="2968"/>
      <c r="BK24" s="2968"/>
      <c r="BL24" s="2968"/>
      <c r="BM24" s="2968"/>
      <c r="BN24" s="2968"/>
      <c r="BO24" s="2968"/>
      <c r="BP24" s="2968"/>
      <c r="BQ24" s="2968"/>
      <c r="BR24" s="2968"/>
      <c r="BS24" s="2968"/>
      <c r="BT24" s="2968"/>
      <c r="BU24" s="2968"/>
      <c r="BV24" s="2968"/>
      <c r="BW24" s="2968"/>
      <c r="BX24" s="2968"/>
      <c r="BY24" s="3314" t="s">
        <v>2083</v>
      </c>
      <c r="BZ24" s="2979"/>
    </row>
    <row r="25" spans="1:78" ht="84.75" customHeight="1" thickBot="1">
      <c r="A25" s="3857"/>
      <c r="B25" s="3859"/>
      <c r="C25" s="3864"/>
      <c r="D25" s="2605" t="s">
        <v>1762</v>
      </c>
      <c r="E25" s="2572" t="s">
        <v>69</v>
      </c>
      <c r="F25" s="2573">
        <v>1</v>
      </c>
      <c r="G25" s="2573"/>
      <c r="H25" s="2573" t="s">
        <v>1740</v>
      </c>
      <c r="I25" s="2574">
        <v>0.111</v>
      </c>
      <c r="J25" s="2573"/>
      <c r="K25" s="2575">
        <v>42370</v>
      </c>
      <c r="L25" s="2575">
        <v>42735</v>
      </c>
      <c r="M25" s="2606"/>
      <c r="N25" s="2606"/>
      <c r="O25" s="2606"/>
      <c r="P25" s="2606"/>
      <c r="Q25" s="2606">
        <v>1</v>
      </c>
      <c r="R25" s="2606"/>
      <c r="S25" s="2606"/>
      <c r="T25" s="2606"/>
      <c r="U25" s="2577"/>
      <c r="V25" s="2577"/>
      <c r="W25" s="2577"/>
      <c r="X25" s="2577"/>
      <c r="Y25" s="2585">
        <v>1</v>
      </c>
      <c r="Z25" s="2579">
        <v>0</v>
      </c>
      <c r="AA25" s="2580"/>
      <c r="AB25" s="2581"/>
      <c r="AC25" s="2582">
        <f t="shared" si="0"/>
        <v>0</v>
      </c>
      <c r="AD25" s="2583">
        <f t="shared" si="1"/>
        <v>0</v>
      </c>
      <c r="AE25" s="2584"/>
      <c r="AF25" s="2584"/>
      <c r="AG25" s="2584"/>
      <c r="AH25" s="2584"/>
      <c r="AI25" s="2584"/>
      <c r="AJ25" s="2584"/>
      <c r="AK25" s="2968">
        <f>SUM(M25:R25)</f>
        <v>1</v>
      </c>
      <c r="AL25" s="2969">
        <f t="shared" si="2"/>
        <v>1</v>
      </c>
      <c r="AM25" s="2968">
        <v>1</v>
      </c>
      <c r="AN25" s="2969">
        <f t="shared" si="3"/>
        <v>1</v>
      </c>
      <c r="AO25" s="2968"/>
      <c r="AP25" s="2969">
        <f>AM25/Y25</f>
        <v>1</v>
      </c>
      <c r="AQ25" s="2968"/>
      <c r="AR25" s="2968"/>
      <c r="AS25" s="2968"/>
      <c r="AT25" s="2968"/>
      <c r="AU25" s="2968"/>
      <c r="AV25" s="2968"/>
      <c r="AW25" s="2968"/>
      <c r="AX25" s="2968"/>
      <c r="AY25" s="2968"/>
      <c r="AZ25" s="2968"/>
      <c r="BA25" s="2968"/>
      <c r="BB25" s="2968"/>
      <c r="BC25" s="2968"/>
      <c r="BD25" s="2968"/>
      <c r="BE25" s="2968"/>
      <c r="BF25" s="2968"/>
      <c r="BG25" s="2968"/>
      <c r="BH25" s="2968"/>
      <c r="BI25" s="2968"/>
      <c r="BJ25" s="2968"/>
      <c r="BK25" s="2968"/>
      <c r="BL25" s="2968"/>
      <c r="BM25" s="2968"/>
      <c r="BN25" s="2968"/>
      <c r="BO25" s="2968"/>
      <c r="BP25" s="2968"/>
      <c r="BQ25" s="2968"/>
      <c r="BR25" s="2968"/>
      <c r="BS25" s="2968"/>
      <c r="BT25" s="2968"/>
      <c r="BU25" s="2968"/>
      <c r="BV25" s="2968"/>
      <c r="BW25" s="2968"/>
      <c r="BX25" s="2968"/>
      <c r="BY25" s="3314" t="s">
        <v>2084</v>
      </c>
      <c r="BZ25" s="2979"/>
    </row>
    <row r="26" spans="1:78" ht="88.5" customHeight="1">
      <c r="A26" s="3857"/>
      <c r="B26" s="3859"/>
      <c r="C26" s="3864"/>
      <c r="D26" s="2605" t="s">
        <v>1763</v>
      </c>
      <c r="E26" s="2572" t="s">
        <v>69</v>
      </c>
      <c r="F26" s="2573" t="s">
        <v>1738</v>
      </c>
      <c r="G26" s="2573" t="s">
        <v>1764</v>
      </c>
      <c r="H26" s="2573" t="s">
        <v>1740</v>
      </c>
      <c r="I26" s="2574">
        <v>0.111</v>
      </c>
      <c r="J26" s="2573"/>
      <c r="K26" s="2575">
        <v>42370</v>
      </c>
      <c r="L26" s="2575">
        <v>42735</v>
      </c>
      <c r="M26" s="3470">
        <v>1</v>
      </c>
      <c r="N26" s="3470"/>
      <c r="O26" s="3470">
        <v>1</v>
      </c>
      <c r="P26" s="3470"/>
      <c r="Q26" s="3470">
        <v>1</v>
      </c>
      <c r="R26" s="3470"/>
      <c r="S26" s="3470">
        <v>1</v>
      </c>
      <c r="T26" s="3470"/>
      <c r="U26" s="3470">
        <v>1</v>
      </c>
      <c r="V26" s="3470"/>
      <c r="W26" s="3470">
        <v>1</v>
      </c>
      <c r="X26" s="3470"/>
      <c r="Y26" s="3311">
        <v>1</v>
      </c>
      <c r="Z26" s="2579">
        <v>0</v>
      </c>
      <c r="AA26" s="2580"/>
      <c r="AB26" s="2581"/>
      <c r="AC26" s="2582">
        <f t="shared" si="0"/>
        <v>1</v>
      </c>
      <c r="AD26" s="2583">
        <f t="shared" si="1"/>
        <v>1</v>
      </c>
      <c r="AE26" s="2584"/>
      <c r="AF26" s="2584"/>
      <c r="AG26" s="2584"/>
      <c r="AH26" s="2584"/>
      <c r="AI26" s="2584"/>
      <c r="AJ26" s="2584"/>
      <c r="AK26" s="3032">
        <v>1</v>
      </c>
      <c r="AL26" s="2969">
        <f t="shared" si="2"/>
        <v>1</v>
      </c>
      <c r="AM26" s="3032">
        <v>1</v>
      </c>
      <c r="AN26" s="2969">
        <f t="shared" si="3"/>
        <v>1</v>
      </c>
      <c r="AO26" s="2968"/>
      <c r="AP26" s="2969">
        <f>3/6</f>
        <v>0.5</v>
      </c>
      <c r="AQ26" s="2968"/>
      <c r="AR26" s="2968"/>
      <c r="AS26" s="2968"/>
      <c r="AT26" s="2968"/>
      <c r="AU26" s="2968"/>
      <c r="AV26" s="2968"/>
      <c r="AW26" s="2968"/>
      <c r="AX26" s="2968"/>
      <c r="AY26" s="2968"/>
      <c r="AZ26" s="2968"/>
      <c r="BA26" s="2968"/>
      <c r="BB26" s="2968"/>
      <c r="BC26" s="2968"/>
      <c r="BD26" s="2968"/>
      <c r="BE26" s="2968"/>
      <c r="BF26" s="2968"/>
      <c r="BG26" s="2968"/>
      <c r="BH26" s="2968"/>
      <c r="BI26" s="2968"/>
      <c r="BJ26" s="2968"/>
      <c r="BK26" s="2968"/>
      <c r="BL26" s="2968"/>
      <c r="BM26" s="2968"/>
      <c r="BN26" s="2968"/>
      <c r="BO26" s="2968"/>
      <c r="BP26" s="2968"/>
      <c r="BQ26" s="2968"/>
      <c r="BR26" s="2968"/>
      <c r="BS26" s="2968"/>
      <c r="BT26" s="2968"/>
      <c r="BU26" s="2968"/>
      <c r="BV26" s="2968"/>
      <c r="BW26" s="2968"/>
      <c r="BX26" s="2968"/>
      <c r="BY26" s="3314" t="s">
        <v>2085</v>
      </c>
      <c r="BZ26" s="2979"/>
    </row>
    <row r="27" spans="1:78" ht="54.75" customHeight="1">
      <c r="A27" s="3857"/>
      <c r="B27" s="3859"/>
      <c r="C27" s="3864"/>
      <c r="D27" s="2605" t="s">
        <v>1765</v>
      </c>
      <c r="E27" s="2572" t="s">
        <v>69</v>
      </c>
      <c r="F27" s="2573">
        <v>1</v>
      </c>
      <c r="G27" s="2573"/>
      <c r="H27" s="2573" t="s">
        <v>1740</v>
      </c>
      <c r="I27" s="2574">
        <v>0.111</v>
      </c>
      <c r="J27" s="2573"/>
      <c r="K27" s="2575">
        <v>42370</v>
      </c>
      <c r="L27" s="2575">
        <v>42735</v>
      </c>
      <c r="M27" s="2606"/>
      <c r="N27" s="2606"/>
      <c r="O27" s="2606"/>
      <c r="P27" s="2606"/>
      <c r="Q27" s="2606">
        <v>1</v>
      </c>
      <c r="R27" s="2606"/>
      <c r="S27" s="2606"/>
      <c r="T27" s="2606"/>
      <c r="U27" s="2577"/>
      <c r="V27" s="2577"/>
      <c r="W27" s="2577"/>
      <c r="X27" s="2577"/>
      <c r="Y27" s="2578">
        <f t="shared" si="4"/>
        <v>1</v>
      </c>
      <c r="Z27" s="2579">
        <v>0</v>
      </c>
      <c r="AA27" s="2580"/>
      <c r="AB27" s="2581"/>
      <c r="AC27" s="2582">
        <f t="shared" si="0"/>
        <v>0</v>
      </c>
      <c r="AD27" s="2583">
        <f t="shared" si="1"/>
        <v>0</v>
      </c>
      <c r="AE27" s="2584"/>
      <c r="AF27" s="2584"/>
      <c r="AG27" s="2584"/>
      <c r="AH27" s="2584"/>
      <c r="AI27" s="2584"/>
      <c r="AJ27" s="2584"/>
      <c r="AK27" s="2968">
        <f>SUM(M27:R27)</f>
        <v>1</v>
      </c>
      <c r="AL27" s="2969">
        <f t="shared" si="2"/>
        <v>1</v>
      </c>
      <c r="AM27" s="2968">
        <v>1</v>
      </c>
      <c r="AN27" s="2969">
        <f t="shared" si="3"/>
        <v>1</v>
      </c>
      <c r="AO27" s="2968"/>
      <c r="AP27" s="2969">
        <f>AM27/Y27</f>
        <v>1</v>
      </c>
      <c r="AQ27" s="2968"/>
      <c r="AR27" s="2968"/>
      <c r="AS27" s="2968"/>
      <c r="AT27" s="2968"/>
      <c r="AU27" s="2968"/>
      <c r="AV27" s="2968"/>
      <c r="AW27" s="2968"/>
      <c r="AX27" s="2968"/>
      <c r="AY27" s="2968"/>
      <c r="AZ27" s="2968"/>
      <c r="BA27" s="2968"/>
      <c r="BB27" s="2968"/>
      <c r="BC27" s="2968"/>
      <c r="BD27" s="2968"/>
      <c r="BE27" s="2968"/>
      <c r="BF27" s="2968"/>
      <c r="BG27" s="2968"/>
      <c r="BH27" s="2968"/>
      <c r="BI27" s="2968"/>
      <c r="BJ27" s="2968"/>
      <c r="BK27" s="2968"/>
      <c r="BL27" s="2968"/>
      <c r="BM27" s="2968"/>
      <c r="BN27" s="2968"/>
      <c r="BO27" s="2968"/>
      <c r="BP27" s="2968"/>
      <c r="BQ27" s="2968"/>
      <c r="BR27" s="2968"/>
      <c r="BS27" s="2968"/>
      <c r="BT27" s="2968"/>
      <c r="BU27" s="2968"/>
      <c r="BV27" s="2968"/>
      <c r="BW27" s="2968"/>
      <c r="BX27" s="2968"/>
      <c r="BY27" s="3314" t="s">
        <v>2086</v>
      </c>
      <c r="BZ27" s="2979"/>
    </row>
    <row r="28" spans="1:78" ht="42" customHeight="1">
      <c r="A28" s="3857"/>
      <c r="B28" s="3859"/>
      <c r="C28" s="3864"/>
      <c r="D28" s="2605" t="s">
        <v>1766</v>
      </c>
      <c r="E28" s="2572" t="s">
        <v>69</v>
      </c>
      <c r="F28" s="2573">
        <f>SUM(M28:X28)</f>
        <v>1</v>
      </c>
      <c r="G28" s="2573" t="s">
        <v>1767</v>
      </c>
      <c r="H28" s="2573" t="s">
        <v>1740</v>
      </c>
      <c r="I28" s="2574">
        <v>0.111</v>
      </c>
      <c r="J28" s="2573"/>
      <c r="K28" s="2575">
        <v>42370</v>
      </c>
      <c r="L28" s="2575">
        <v>42735</v>
      </c>
      <c r="M28" s="2606"/>
      <c r="N28" s="2606"/>
      <c r="O28" s="2606"/>
      <c r="P28" s="2606"/>
      <c r="Q28" s="2606">
        <v>1</v>
      </c>
      <c r="R28" s="2606"/>
      <c r="S28" s="2606"/>
      <c r="T28" s="2606"/>
      <c r="U28" s="2577"/>
      <c r="V28" s="2577"/>
      <c r="W28" s="2577"/>
      <c r="X28" s="2577"/>
      <c r="Y28" s="2578">
        <f t="shared" si="4"/>
        <v>1</v>
      </c>
      <c r="Z28" s="2579">
        <v>0</v>
      </c>
      <c r="AA28" s="2580"/>
      <c r="AB28" s="2581"/>
      <c r="AC28" s="2582">
        <f t="shared" si="0"/>
        <v>0</v>
      </c>
      <c r="AD28" s="2583">
        <f t="shared" si="1"/>
        <v>0</v>
      </c>
      <c r="AE28" s="2584"/>
      <c r="AF28" s="2584"/>
      <c r="AG28" s="2584"/>
      <c r="AH28" s="2584"/>
      <c r="AI28" s="2584"/>
      <c r="AJ28" s="2584"/>
      <c r="AK28" s="2968">
        <f>SUM(M28:R28)</f>
        <v>1</v>
      </c>
      <c r="AL28" s="2969">
        <f t="shared" si="2"/>
        <v>1</v>
      </c>
      <c r="AM28" s="2968">
        <v>1</v>
      </c>
      <c r="AN28" s="2969">
        <f>AM28/AK28</f>
        <v>1</v>
      </c>
      <c r="AO28" s="2968"/>
      <c r="AP28" s="2969">
        <f>AM28/Y28</f>
        <v>1</v>
      </c>
      <c r="AQ28" s="2968"/>
      <c r="AR28" s="2968"/>
      <c r="AS28" s="2968"/>
      <c r="AT28" s="2968"/>
      <c r="AU28" s="2968"/>
      <c r="AV28" s="2968"/>
      <c r="AW28" s="2968"/>
      <c r="AX28" s="2968"/>
      <c r="AY28" s="2968"/>
      <c r="AZ28" s="2968"/>
      <c r="BA28" s="2968"/>
      <c r="BB28" s="2968"/>
      <c r="BC28" s="2968"/>
      <c r="BD28" s="2968"/>
      <c r="BE28" s="2968"/>
      <c r="BF28" s="2968"/>
      <c r="BG28" s="2968"/>
      <c r="BH28" s="2968"/>
      <c r="BI28" s="2970"/>
      <c r="BJ28" s="2970"/>
      <c r="BK28" s="2970"/>
      <c r="BL28" s="2970"/>
      <c r="BM28" s="2970"/>
      <c r="BN28" s="2970"/>
      <c r="BO28" s="2970"/>
      <c r="BP28" s="2970"/>
      <c r="BQ28" s="2968"/>
      <c r="BR28" s="2968"/>
      <c r="BS28" s="2968"/>
      <c r="BT28" s="2968"/>
      <c r="BU28" s="2968"/>
      <c r="BV28" s="2968"/>
      <c r="BW28" s="2968"/>
      <c r="BX28" s="2968"/>
      <c r="BY28" s="3314" t="s">
        <v>2087</v>
      </c>
      <c r="BZ28" s="2978"/>
    </row>
    <row r="29" spans="1:78" ht="36.75" customHeight="1">
      <c r="A29" s="3857"/>
      <c r="B29" s="3859"/>
      <c r="C29" s="3864"/>
      <c r="D29" s="2605" t="s">
        <v>1768</v>
      </c>
      <c r="E29" s="2572" t="s">
        <v>69</v>
      </c>
      <c r="F29" s="2573">
        <f>SUM(M29:X29)</f>
        <v>1</v>
      </c>
      <c r="G29" s="2573" t="s">
        <v>1767</v>
      </c>
      <c r="H29" s="2573" t="s">
        <v>1740</v>
      </c>
      <c r="I29" s="2574">
        <v>0.111</v>
      </c>
      <c r="J29" s="2573"/>
      <c r="K29" s="2575">
        <v>42370</v>
      </c>
      <c r="L29" s="2575">
        <v>42735</v>
      </c>
      <c r="M29" s="2606"/>
      <c r="N29" s="2606"/>
      <c r="O29" s="2606"/>
      <c r="P29" s="2606"/>
      <c r="Q29" s="2606"/>
      <c r="R29" s="2606">
        <v>1</v>
      </c>
      <c r="S29" s="2606"/>
      <c r="T29" s="2606"/>
      <c r="U29" s="2577"/>
      <c r="V29" s="2577"/>
      <c r="W29" s="2577"/>
      <c r="X29" s="2577"/>
      <c r="Y29" s="2578">
        <f t="shared" si="4"/>
        <v>1</v>
      </c>
      <c r="Z29" s="2579">
        <v>50000000</v>
      </c>
      <c r="AA29" s="2607"/>
      <c r="AB29" s="2581" t="s">
        <v>1251</v>
      </c>
      <c r="AC29" s="2582">
        <f t="shared" si="0"/>
        <v>0</v>
      </c>
      <c r="AD29" s="2583">
        <f t="shared" si="1"/>
        <v>0</v>
      </c>
      <c r="AE29" s="2584"/>
      <c r="AF29" s="2584"/>
      <c r="AG29" s="2584"/>
      <c r="AH29" s="2584"/>
      <c r="AI29" s="2584"/>
      <c r="AJ29" s="2584"/>
      <c r="AK29" s="2968">
        <f>SUM(M29:R29)</f>
        <v>1</v>
      </c>
      <c r="AL29" s="2969">
        <f t="shared" si="2"/>
        <v>1</v>
      </c>
      <c r="AM29" s="2968">
        <v>1</v>
      </c>
      <c r="AN29" s="2969">
        <f>AM29/AK29</f>
        <v>1</v>
      </c>
      <c r="AO29" s="2968"/>
      <c r="AP29" s="2969">
        <f>AM29/Y29</f>
        <v>1</v>
      </c>
      <c r="AQ29" s="2968"/>
      <c r="AR29" s="2968"/>
      <c r="AS29" s="2968"/>
      <c r="AT29" s="2968"/>
      <c r="AU29" s="2968"/>
      <c r="AV29" s="2968"/>
      <c r="AW29" s="2968"/>
      <c r="AX29" s="2968"/>
      <c r="AY29" s="2968"/>
      <c r="AZ29" s="2968"/>
      <c r="BA29" s="2968"/>
      <c r="BB29" s="2968"/>
      <c r="BC29" s="2968"/>
      <c r="BD29" s="2968"/>
      <c r="BE29" s="2968"/>
      <c r="BF29" s="2968"/>
      <c r="BG29" s="2968"/>
      <c r="BH29" s="2968"/>
      <c r="BI29" s="2970"/>
      <c r="BJ29" s="2970"/>
      <c r="BK29" s="2970"/>
      <c r="BL29" s="2970"/>
      <c r="BM29" s="2970"/>
      <c r="BN29" s="2970"/>
      <c r="BO29" s="2970"/>
      <c r="BP29" s="2970"/>
      <c r="BQ29" s="2968"/>
      <c r="BR29" s="2968"/>
      <c r="BS29" s="2968"/>
      <c r="BT29" s="2968"/>
      <c r="BU29" s="2968"/>
      <c r="BV29" s="2968"/>
      <c r="BW29" s="2968"/>
      <c r="BX29" s="2968"/>
      <c r="BY29" s="3314" t="s">
        <v>2088</v>
      </c>
      <c r="BZ29" s="2978"/>
    </row>
    <row r="30" spans="1:78" ht="36.75" customHeight="1" thickBot="1">
      <c r="A30" s="3858"/>
      <c r="B30" s="3860"/>
      <c r="C30" s="3865"/>
      <c r="D30" s="2608" t="s">
        <v>1769</v>
      </c>
      <c r="E30" s="2587" t="s">
        <v>69</v>
      </c>
      <c r="F30" s="2588">
        <v>1</v>
      </c>
      <c r="G30" s="2588"/>
      <c r="H30" s="2588" t="s">
        <v>1740</v>
      </c>
      <c r="I30" s="2589">
        <v>0.111</v>
      </c>
      <c r="J30" s="2588"/>
      <c r="K30" s="2590">
        <v>42370</v>
      </c>
      <c r="L30" s="2590">
        <v>42735</v>
      </c>
      <c r="M30" s="2609"/>
      <c r="N30" s="2609"/>
      <c r="O30" s="2609"/>
      <c r="P30" s="2609"/>
      <c r="Q30" s="2609"/>
      <c r="R30" s="2609">
        <v>1</v>
      </c>
      <c r="S30" s="2609"/>
      <c r="T30" s="2609"/>
      <c r="U30" s="2592"/>
      <c r="V30" s="2592"/>
      <c r="W30" s="2592"/>
      <c r="X30" s="2592"/>
      <c r="Y30" s="2593">
        <f t="shared" si="4"/>
        <v>1</v>
      </c>
      <c r="Z30" s="2610">
        <v>35000000</v>
      </c>
      <c r="AA30" s="2611"/>
      <c r="AB30" s="2581" t="s">
        <v>1251</v>
      </c>
      <c r="AC30" s="2597">
        <f t="shared" si="0"/>
        <v>0</v>
      </c>
      <c r="AD30" s="2598">
        <f t="shared" si="1"/>
        <v>0</v>
      </c>
      <c r="AE30" s="2599"/>
      <c r="AF30" s="2599"/>
      <c r="AG30" s="2599"/>
      <c r="AH30" s="2599"/>
      <c r="AI30" s="2599"/>
      <c r="AJ30" s="2599"/>
      <c r="AK30" s="2968">
        <f>SUM(M30:R30)</f>
        <v>1</v>
      </c>
      <c r="AL30" s="2969">
        <f t="shared" si="2"/>
        <v>1</v>
      </c>
      <c r="AM30" s="2970">
        <v>0</v>
      </c>
      <c r="AN30" s="2969">
        <f>AM30/AK30</f>
        <v>0</v>
      </c>
      <c r="AO30" s="2970"/>
      <c r="AP30" s="2969">
        <f>AM30/Y30</f>
        <v>0</v>
      </c>
      <c r="AQ30" s="2970"/>
      <c r="AR30" s="2970"/>
      <c r="AS30" s="2970"/>
      <c r="AT30" s="2970"/>
      <c r="AU30" s="2970"/>
      <c r="AV30" s="2970"/>
      <c r="AW30" s="2970"/>
      <c r="AX30" s="2970"/>
      <c r="AY30" s="2970"/>
      <c r="AZ30" s="2970"/>
      <c r="BA30" s="2970"/>
      <c r="BB30" s="2970"/>
      <c r="BC30" s="2970"/>
      <c r="BD30" s="2970"/>
      <c r="BE30" s="2970"/>
      <c r="BF30" s="2970"/>
      <c r="BG30" s="2970"/>
      <c r="BH30" s="2970"/>
      <c r="BI30" s="2970"/>
      <c r="BJ30" s="2970"/>
      <c r="BK30" s="2970"/>
      <c r="BL30" s="2970"/>
      <c r="BM30" s="2970"/>
      <c r="BN30" s="2970"/>
      <c r="BO30" s="2970"/>
      <c r="BP30" s="2970"/>
      <c r="BQ30" s="2970"/>
      <c r="BR30" s="2970"/>
      <c r="BS30" s="2970"/>
      <c r="BT30" s="2970"/>
      <c r="BU30" s="2970"/>
      <c r="BV30" s="2970"/>
      <c r="BW30" s="2970"/>
      <c r="BX30" s="2970"/>
      <c r="BY30" s="3314" t="s">
        <v>2089</v>
      </c>
      <c r="BZ30" s="2980"/>
    </row>
    <row r="31" spans="1:78" ht="24" customHeight="1" thickBot="1">
      <c r="A31" s="3866" t="s">
        <v>38</v>
      </c>
      <c r="B31" s="3867"/>
      <c r="C31" s="3867"/>
      <c r="D31" s="3868"/>
      <c r="E31" s="2612"/>
      <c r="F31" s="2612"/>
      <c r="G31" s="2612"/>
      <c r="H31" s="2612"/>
      <c r="I31" s="2613">
        <v>1</v>
      </c>
      <c r="J31" s="2612"/>
      <c r="K31" s="2612"/>
      <c r="L31" s="2612"/>
      <c r="M31" s="2612"/>
      <c r="N31" s="2612"/>
      <c r="O31" s="2612"/>
      <c r="P31" s="2612"/>
      <c r="Q31" s="2612"/>
      <c r="R31" s="2612"/>
      <c r="S31" s="2612"/>
      <c r="T31" s="2612"/>
      <c r="U31" s="2612"/>
      <c r="V31" s="2612"/>
      <c r="W31" s="2612"/>
      <c r="X31" s="2612"/>
      <c r="Y31" s="2614"/>
      <c r="Z31" s="2615">
        <f>SUM(Z29:Z30)</f>
        <v>85000000</v>
      </c>
      <c r="AA31" s="2615"/>
      <c r="AB31" s="2616"/>
      <c r="AC31" s="2617"/>
      <c r="AD31" s="2618"/>
      <c r="AE31" s="2618"/>
      <c r="AF31" s="2618"/>
      <c r="AG31" s="2618"/>
      <c r="AH31" s="2618"/>
      <c r="AI31" s="2618"/>
      <c r="AJ31" s="2618"/>
      <c r="AK31" s="2719"/>
      <c r="AL31" s="2721">
        <v>1</v>
      </c>
      <c r="AM31" s="2719"/>
      <c r="AN31" s="2721">
        <f>AVERAGE(AN16:AN30)</f>
        <v>0.9303703703703704</v>
      </c>
      <c r="AO31" s="2719"/>
      <c r="AP31" s="2721">
        <f>AVERAGE(AP16:AP30)</f>
        <v>0.6</v>
      </c>
      <c r="AQ31" s="2719"/>
      <c r="AR31" s="2719"/>
      <c r="AS31" s="2719"/>
      <c r="AT31" s="2719"/>
      <c r="AU31" s="2719"/>
      <c r="AV31" s="2719"/>
      <c r="AW31" s="2719"/>
      <c r="AX31" s="2719"/>
      <c r="AY31" s="2719"/>
      <c r="AZ31" s="2719"/>
      <c r="BA31" s="2719"/>
      <c r="BB31" s="2719"/>
      <c r="BC31" s="2719"/>
      <c r="BD31" s="2719"/>
      <c r="BE31" s="2719"/>
      <c r="BF31" s="2719"/>
      <c r="BG31" s="2719"/>
      <c r="BH31" s="2719"/>
      <c r="BI31" s="2719"/>
      <c r="BJ31" s="2719"/>
      <c r="BK31" s="2719"/>
      <c r="BL31" s="2719"/>
      <c r="BM31" s="2719"/>
      <c r="BN31" s="2719"/>
      <c r="BO31" s="2719"/>
      <c r="BP31" s="2719"/>
      <c r="BQ31" s="2719"/>
      <c r="BR31" s="2719"/>
      <c r="BS31" s="2719"/>
      <c r="BT31" s="2719"/>
      <c r="BU31" s="2719"/>
      <c r="BV31" s="2719"/>
      <c r="BW31" s="2719"/>
      <c r="BX31" s="2719"/>
      <c r="BY31" s="2720"/>
      <c r="BZ31" s="2719"/>
    </row>
    <row r="32" spans="1:78" ht="26.25" thickBot="1">
      <c r="A32" s="2619">
        <v>2</v>
      </c>
      <c r="B32" s="2619" t="s">
        <v>301</v>
      </c>
      <c r="C32" s="2620" t="s">
        <v>302</v>
      </c>
      <c r="D32" s="2621" t="s">
        <v>303</v>
      </c>
      <c r="E32" s="2622" t="s">
        <v>69</v>
      </c>
      <c r="F32" s="2623">
        <v>2</v>
      </c>
      <c r="G32" s="2624" t="s">
        <v>67</v>
      </c>
      <c r="H32" s="2624" t="s">
        <v>1740</v>
      </c>
      <c r="I32" s="2625">
        <v>1</v>
      </c>
      <c r="J32" s="2624" t="s">
        <v>304</v>
      </c>
      <c r="K32" s="2626">
        <v>42370</v>
      </c>
      <c r="L32" s="2626">
        <v>42735</v>
      </c>
      <c r="M32" s="2627"/>
      <c r="N32" s="2627"/>
      <c r="O32" s="2627"/>
      <c r="P32" s="2627"/>
      <c r="Q32" s="2627">
        <v>1</v>
      </c>
      <c r="R32" s="2627"/>
      <c r="S32" s="2627"/>
      <c r="T32" s="2627"/>
      <c r="U32" s="2628"/>
      <c r="V32" s="2628"/>
      <c r="W32" s="2628">
        <v>1</v>
      </c>
      <c r="X32" s="2628"/>
      <c r="Y32" s="2629">
        <f>SUM(M32:X32)</f>
        <v>2</v>
      </c>
      <c r="Z32" s="2630">
        <v>0</v>
      </c>
      <c r="AA32" s="2631"/>
      <c r="AB32" s="2632"/>
      <c r="AC32" s="2633">
        <f>SUM(M32:N32)</f>
        <v>0</v>
      </c>
      <c r="AD32" s="2634">
        <f t="shared" si="1"/>
        <v>0</v>
      </c>
      <c r="AE32" s="2635"/>
      <c r="AF32" s="2635"/>
      <c r="AG32" s="2635"/>
      <c r="AH32" s="2635"/>
      <c r="AI32" s="2635"/>
      <c r="AJ32" s="2635"/>
      <c r="AK32" s="2972">
        <f>SUM(M32:R32)</f>
        <v>1</v>
      </c>
      <c r="AL32" s="2973">
        <f t="shared" si="2"/>
        <v>1</v>
      </c>
      <c r="AM32" s="2972">
        <v>1</v>
      </c>
      <c r="AN32" s="2973">
        <f>AM32/AK32</f>
        <v>1</v>
      </c>
      <c r="AO32" s="2972"/>
      <c r="AP32" s="2973">
        <f>AM32/Y32</f>
        <v>0.5</v>
      </c>
      <c r="AQ32" s="2972"/>
      <c r="AR32" s="2972"/>
      <c r="AS32" s="2972"/>
      <c r="AT32" s="2972"/>
      <c r="AU32" s="2972"/>
      <c r="AV32" s="2972"/>
      <c r="AW32" s="2972"/>
      <c r="AX32" s="2972"/>
      <c r="AY32" s="2972"/>
      <c r="AZ32" s="2972"/>
      <c r="BA32" s="2972"/>
      <c r="BB32" s="2972"/>
      <c r="BC32" s="2972"/>
      <c r="BD32" s="2972"/>
      <c r="BE32" s="2972"/>
      <c r="BF32" s="2972"/>
      <c r="BG32" s="2972"/>
      <c r="BH32" s="2972"/>
      <c r="BI32" s="2972"/>
      <c r="BJ32" s="2972"/>
      <c r="BK32" s="2972"/>
      <c r="BL32" s="2972"/>
      <c r="BM32" s="2972"/>
      <c r="BN32" s="2972"/>
      <c r="BO32" s="2972"/>
      <c r="BP32" s="2972"/>
      <c r="BQ32" s="2972"/>
      <c r="BR32" s="2972"/>
      <c r="BS32" s="2972"/>
      <c r="BT32" s="2972"/>
      <c r="BU32" s="2972"/>
      <c r="BV32" s="2972"/>
      <c r="BW32" s="2972"/>
      <c r="BX32" s="2972"/>
      <c r="BY32" s="3316" t="s">
        <v>2090</v>
      </c>
      <c r="BZ32" s="2974"/>
    </row>
    <row r="33" spans="1:78" ht="24" customHeight="1" thickBot="1">
      <c r="A33" s="3869" t="s">
        <v>38</v>
      </c>
      <c r="B33" s="3870"/>
      <c r="C33" s="3870"/>
      <c r="D33" s="3871"/>
      <c r="E33" s="2636"/>
      <c r="F33" s="2636"/>
      <c r="G33" s="2636"/>
      <c r="H33" s="2636"/>
      <c r="I33" s="2637">
        <f>SUM(I32)</f>
        <v>1</v>
      </c>
      <c r="J33" s="2636"/>
      <c r="K33" s="2636"/>
      <c r="L33" s="2636"/>
      <c r="M33" s="2636"/>
      <c r="N33" s="2636"/>
      <c r="O33" s="2636"/>
      <c r="P33" s="2636"/>
      <c r="Q33" s="2636"/>
      <c r="R33" s="2636"/>
      <c r="S33" s="2636"/>
      <c r="T33" s="2636"/>
      <c r="U33" s="2636"/>
      <c r="V33" s="2636"/>
      <c r="W33" s="2636"/>
      <c r="X33" s="2636"/>
      <c r="Y33" s="2638"/>
      <c r="Z33" s="2639">
        <f>SUM(Z32:Z32)</f>
        <v>0</v>
      </c>
      <c r="AA33" s="2639"/>
      <c r="AB33" s="2640"/>
      <c r="AC33" s="2641"/>
      <c r="AD33" s="2642"/>
      <c r="AE33" s="2642"/>
      <c r="AF33" s="2642"/>
      <c r="AG33" s="2642"/>
      <c r="AH33" s="2642"/>
      <c r="AI33" s="2642"/>
      <c r="AJ33" s="2642"/>
      <c r="AK33" s="2722"/>
      <c r="AL33" s="2723">
        <v>1</v>
      </c>
      <c r="AM33" s="2722"/>
      <c r="AN33" s="2723">
        <f>AVERAGE(AN32)</f>
        <v>1</v>
      </c>
      <c r="AO33" s="2722"/>
      <c r="AP33" s="2723">
        <f>AVERAGE(AP32)</f>
        <v>0.5</v>
      </c>
      <c r="AQ33" s="2722"/>
      <c r="AR33" s="2722"/>
      <c r="AS33" s="2722"/>
      <c r="AT33" s="2722"/>
      <c r="AU33" s="2722"/>
      <c r="AV33" s="2722"/>
      <c r="AW33" s="2722"/>
      <c r="AX33" s="2722"/>
      <c r="AY33" s="2722"/>
      <c r="AZ33" s="2722"/>
      <c r="BA33" s="2722"/>
      <c r="BB33" s="2722"/>
      <c r="BC33" s="2722"/>
      <c r="BD33" s="2722"/>
      <c r="BE33" s="2722"/>
      <c r="BF33" s="2722"/>
      <c r="BG33" s="2722"/>
      <c r="BH33" s="2722"/>
      <c r="BI33" s="2722"/>
      <c r="BJ33" s="2722"/>
      <c r="BK33" s="2722"/>
      <c r="BL33" s="2722"/>
      <c r="BM33" s="2722"/>
      <c r="BN33" s="2722"/>
      <c r="BO33" s="2722"/>
      <c r="BP33" s="2722"/>
      <c r="BQ33" s="2722"/>
      <c r="BR33" s="2722"/>
      <c r="BS33" s="2722"/>
      <c r="BT33" s="2722"/>
      <c r="BU33" s="2722"/>
      <c r="BV33" s="2722"/>
      <c r="BW33" s="2722"/>
      <c r="BX33" s="2722"/>
      <c r="BY33" s="2724"/>
      <c r="BZ33" s="2722"/>
    </row>
    <row r="34" spans="1:78" ht="105.75" customHeight="1">
      <c r="A34" s="3872">
        <v>3</v>
      </c>
      <c r="B34" s="3872" t="s">
        <v>305</v>
      </c>
      <c r="C34" s="3861" t="s">
        <v>306</v>
      </c>
      <c r="D34" s="2643" t="s">
        <v>1770</v>
      </c>
      <c r="E34" s="2644" t="s">
        <v>69</v>
      </c>
      <c r="F34" s="2645" t="s">
        <v>68</v>
      </c>
      <c r="G34" s="2646" t="s">
        <v>56</v>
      </c>
      <c r="H34" s="2646" t="s">
        <v>1740</v>
      </c>
      <c r="I34" s="2647">
        <v>0.16666666666666669</v>
      </c>
      <c r="J34" s="2646" t="s">
        <v>57</v>
      </c>
      <c r="K34" s="2648">
        <v>42370</v>
      </c>
      <c r="L34" s="2648">
        <v>42735</v>
      </c>
      <c r="M34" s="3470">
        <v>1</v>
      </c>
      <c r="N34" s="3470"/>
      <c r="O34" s="3470">
        <v>1</v>
      </c>
      <c r="P34" s="3470"/>
      <c r="Q34" s="3470">
        <v>1</v>
      </c>
      <c r="R34" s="3470"/>
      <c r="S34" s="3470">
        <v>1</v>
      </c>
      <c r="T34" s="3470"/>
      <c r="U34" s="3470">
        <v>1</v>
      </c>
      <c r="V34" s="3470"/>
      <c r="W34" s="3470">
        <v>1</v>
      </c>
      <c r="X34" s="3470"/>
      <c r="Y34" s="3311">
        <v>1</v>
      </c>
      <c r="Z34" s="2649">
        <v>0</v>
      </c>
      <c r="AA34" s="2650"/>
      <c r="AB34" s="2651"/>
      <c r="AC34" s="2652">
        <f>SUM(M34:N34)</f>
        <v>1</v>
      </c>
      <c r="AD34" s="2653">
        <f t="shared" si="1"/>
        <v>1</v>
      </c>
      <c r="AE34" s="2654"/>
      <c r="AF34" s="2654"/>
      <c r="AG34" s="2654"/>
      <c r="AH34" s="2654"/>
      <c r="AI34" s="2654"/>
      <c r="AJ34" s="2654"/>
      <c r="AK34" s="3032">
        <v>1</v>
      </c>
      <c r="AL34" s="2969">
        <f t="shared" si="2"/>
        <v>1</v>
      </c>
      <c r="AM34" s="3032">
        <v>1</v>
      </c>
      <c r="AN34" s="2969">
        <v>1</v>
      </c>
      <c r="AO34" s="2968"/>
      <c r="AP34" s="2969">
        <f>3/6</f>
        <v>0.5</v>
      </c>
      <c r="AQ34" s="2968"/>
      <c r="AR34" s="2968"/>
      <c r="AS34" s="2968"/>
      <c r="AT34" s="2968"/>
      <c r="AU34" s="2968"/>
      <c r="AV34" s="2968"/>
      <c r="AW34" s="2968"/>
      <c r="AX34" s="2968"/>
      <c r="AY34" s="2968"/>
      <c r="AZ34" s="2968"/>
      <c r="BA34" s="2968"/>
      <c r="BB34" s="2968"/>
      <c r="BC34" s="2968"/>
      <c r="BD34" s="2968"/>
      <c r="BE34" s="2968"/>
      <c r="BF34" s="2968"/>
      <c r="BG34" s="2968"/>
      <c r="BH34" s="2968"/>
      <c r="BI34" s="2968"/>
      <c r="BJ34" s="2968"/>
      <c r="BK34" s="2968"/>
      <c r="BL34" s="2968"/>
      <c r="BM34" s="2968"/>
      <c r="BN34" s="2968"/>
      <c r="BO34" s="2968"/>
      <c r="BP34" s="2968"/>
      <c r="BQ34" s="2968"/>
      <c r="BR34" s="2968"/>
      <c r="BS34" s="2968"/>
      <c r="BT34" s="2968"/>
      <c r="BU34" s="2968"/>
      <c r="BV34" s="2968"/>
      <c r="BW34" s="2968"/>
      <c r="BX34" s="2968"/>
      <c r="BY34" s="3314" t="s">
        <v>2091</v>
      </c>
      <c r="BZ34" s="3315"/>
    </row>
    <row r="35" spans="1:78" ht="26.25" thickBot="1">
      <c r="A35" s="3872"/>
      <c r="B35" s="3872"/>
      <c r="C35" s="3874"/>
      <c r="D35" s="2655" t="s">
        <v>307</v>
      </c>
      <c r="E35" s="2656" t="s">
        <v>69</v>
      </c>
      <c r="F35" s="2657">
        <v>4</v>
      </c>
      <c r="G35" s="2658" t="s">
        <v>59</v>
      </c>
      <c r="H35" s="2658" t="s">
        <v>1740</v>
      </c>
      <c r="I35" s="2659">
        <v>0.16666666666666669</v>
      </c>
      <c r="J35" s="2658" t="s">
        <v>60</v>
      </c>
      <c r="K35" s="2660">
        <v>42370</v>
      </c>
      <c r="L35" s="2660">
        <v>42735</v>
      </c>
      <c r="M35" s="2661"/>
      <c r="N35" s="2661"/>
      <c r="O35" s="2661"/>
      <c r="P35" s="2661">
        <v>1</v>
      </c>
      <c r="Q35" s="2661"/>
      <c r="R35" s="2661"/>
      <c r="S35" s="2661"/>
      <c r="T35" s="2661">
        <v>1</v>
      </c>
      <c r="U35" s="2661"/>
      <c r="V35" s="2661">
        <v>1</v>
      </c>
      <c r="W35" s="2661"/>
      <c r="X35" s="2661">
        <v>1</v>
      </c>
      <c r="Y35" s="2662">
        <f>SUM(M35:X35)</f>
        <v>4</v>
      </c>
      <c r="Z35" s="2663">
        <v>0</v>
      </c>
      <c r="AA35" s="2664"/>
      <c r="AB35" s="2665"/>
      <c r="AC35" s="2597">
        <f>SUM(M35:N35)</f>
        <v>0</v>
      </c>
      <c r="AD35" s="2598">
        <f t="shared" si="1"/>
        <v>0</v>
      </c>
      <c r="AE35" s="2599"/>
      <c r="AF35" s="2599"/>
      <c r="AG35" s="2599"/>
      <c r="AH35" s="2599"/>
      <c r="AI35" s="2599"/>
      <c r="AJ35" s="2599"/>
      <c r="AK35" s="2968">
        <f>SUM(M35:R35)</f>
        <v>1</v>
      </c>
      <c r="AL35" s="2969">
        <f t="shared" si="2"/>
        <v>1</v>
      </c>
      <c r="AM35" s="2968">
        <v>1</v>
      </c>
      <c r="AN35" s="2969">
        <f>AM35/AK35</f>
        <v>1</v>
      </c>
      <c r="AO35" s="2968"/>
      <c r="AP35" s="2969">
        <f>AM35/Y35</f>
        <v>0.25</v>
      </c>
      <c r="AQ35" s="2968"/>
      <c r="AR35" s="2968"/>
      <c r="AS35" s="2968"/>
      <c r="AT35" s="2968"/>
      <c r="AU35" s="2968"/>
      <c r="AV35" s="2968"/>
      <c r="AW35" s="2968"/>
      <c r="AX35" s="2968"/>
      <c r="AY35" s="2968"/>
      <c r="AZ35" s="2968"/>
      <c r="BA35" s="2968"/>
      <c r="BB35" s="2968"/>
      <c r="BC35" s="2968"/>
      <c r="BD35" s="2968"/>
      <c r="BE35" s="2968"/>
      <c r="BF35" s="2968"/>
      <c r="BG35" s="2968"/>
      <c r="BH35" s="2968"/>
      <c r="BI35" s="2968"/>
      <c r="BJ35" s="2968"/>
      <c r="BK35" s="2968"/>
      <c r="BL35" s="2968"/>
      <c r="BM35" s="2968"/>
      <c r="BN35" s="2968"/>
      <c r="BO35" s="2968"/>
      <c r="BP35" s="2968"/>
      <c r="BQ35" s="2968"/>
      <c r="BR35" s="2968"/>
      <c r="BS35" s="2968"/>
      <c r="BT35" s="2968"/>
      <c r="BU35" s="2968"/>
      <c r="BV35" s="2968"/>
      <c r="BW35" s="2968"/>
      <c r="BX35" s="2968"/>
      <c r="BY35" s="3314"/>
      <c r="BZ35" s="3315"/>
    </row>
    <row r="36" spans="1:78" ht="26.25" thickBot="1">
      <c r="A36" s="3872"/>
      <c r="B36" s="3872"/>
      <c r="C36" s="3875" t="s">
        <v>308</v>
      </c>
      <c r="D36" s="2558" t="s">
        <v>309</v>
      </c>
      <c r="E36" s="2666" t="s">
        <v>69</v>
      </c>
      <c r="F36" s="2667">
        <v>12</v>
      </c>
      <c r="G36" s="2667" t="s">
        <v>310</v>
      </c>
      <c r="H36" s="2668" t="s">
        <v>1740</v>
      </c>
      <c r="I36" s="2669">
        <v>0.16666666666666669</v>
      </c>
      <c r="J36" s="2668" t="s">
        <v>311</v>
      </c>
      <c r="K36" s="2670">
        <v>42370</v>
      </c>
      <c r="L36" s="2670">
        <v>42735</v>
      </c>
      <c r="M36" s="2671"/>
      <c r="N36" s="2671">
        <v>1</v>
      </c>
      <c r="O36" s="2671"/>
      <c r="P36" s="2671">
        <v>1</v>
      </c>
      <c r="Q36" s="2671">
        <v>1</v>
      </c>
      <c r="R36" s="2671">
        <v>1</v>
      </c>
      <c r="S36" s="2671">
        <v>1</v>
      </c>
      <c r="T36" s="2671">
        <v>1</v>
      </c>
      <c r="U36" s="2671">
        <v>1</v>
      </c>
      <c r="V36" s="2671">
        <v>1</v>
      </c>
      <c r="W36" s="2671">
        <v>1</v>
      </c>
      <c r="X36" s="2671">
        <v>1</v>
      </c>
      <c r="Y36" s="2672">
        <f>SUM(M36:X36)</f>
        <v>10</v>
      </c>
      <c r="Z36" s="2673">
        <v>0</v>
      </c>
      <c r="AA36" s="2674"/>
      <c r="AB36" s="2567"/>
      <c r="AC36" s="2602">
        <f>SUM(M36:N36)</f>
        <v>1</v>
      </c>
      <c r="AD36" s="2603">
        <f t="shared" si="1"/>
        <v>1</v>
      </c>
      <c r="AE36" s="2675">
        <v>0</v>
      </c>
      <c r="AF36" s="2604"/>
      <c r="AG36" s="2604"/>
      <c r="AH36" s="2604"/>
      <c r="AI36" s="2604"/>
      <c r="AJ36" s="2604"/>
      <c r="AK36" s="2968">
        <f>SUM(M36:R36)</f>
        <v>4</v>
      </c>
      <c r="AL36" s="2969">
        <f t="shared" si="2"/>
        <v>1</v>
      </c>
      <c r="AM36" s="2968">
        <v>6</v>
      </c>
      <c r="AN36" s="2969">
        <v>1</v>
      </c>
      <c r="AO36" s="2968"/>
      <c r="AP36" s="2969">
        <f>AM36/Y36</f>
        <v>0.6</v>
      </c>
      <c r="AQ36" s="2968"/>
      <c r="AR36" s="2968"/>
      <c r="AS36" s="2968"/>
      <c r="AT36" s="2968"/>
      <c r="AU36" s="2968"/>
      <c r="AV36" s="2968"/>
      <c r="AW36" s="2968"/>
      <c r="AX36" s="2968"/>
      <c r="AY36" s="2968"/>
      <c r="AZ36" s="2968"/>
      <c r="BA36" s="2968"/>
      <c r="BB36" s="2968"/>
      <c r="BC36" s="2968"/>
      <c r="BD36" s="2968"/>
      <c r="BE36" s="2968"/>
      <c r="BF36" s="2968"/>
      <c r="BG36" s="2968"/>
      <c r="BH36" s="2968"/>
      <c r="BI36" s="2968"/>
      <c r="BJ36" s="2968"/>
      <c r="BK36" s="2968"/>
      <c r="BL36" s="2968"/>
      <c r="BM36" s="2968"/>
      <c r="BN36" s="2968"/>
      <c r="BO36" s="2968"/>
      <c r="BP36" s="2968"/>
      <c r="BQ36" s="2968"/>
      <c r="BR36" s="2968"/>
      <c r="BS36" s="2968"/>
      <c r="BT36" s="2968"/>
      <c r="BU36" s="2968"/>
      <c r="BV36" s="2968"/>
      <c r="BW36" s="2968"/>
      <c r="BX36" s="2968"/>
      <c r="BY36" s="3314" t="s">
        <v>2092</v>
      </c>
      <c r="BZ36" s="3315"/>
    </row>
    <row r="37" spans="1:78" ht="39" thickBot="1">
      <c r="A37" s="3872"/>
      <c r="B37" s="3872"/>
      <c r="C37" s="3861"/>
      <c r="D37" s="2571" t="s">
        <v>312</v>
      </c>
      <c r="E37" s="2676" t="s">
        <v>69</v>
      </c>
      <c r="F37" s="2677">
        <v>12</v>
      </c>
      <c r="G37" s="2678" t="s">
        <v>310</v>
      </c>
      <c r="H37" s="2678" t="s">
        <v>1740</v>
      </c>
      <c r="I37" s="2679">
        <v>0.16666666666666669</v>
      </c>
      <c r="J37" s="2678" t="s">
        <v>311</v>
      </c>
      <c r="K37" s="2680">
        <v>42370</v>
      </c>
      <c r="L37" s="2680">
        <v>42735</v>
      </c>
      <c r="M37" s="2681"/>
      <c r="N37" s="2681">
        <v>1</v>
      </c>
      <c r="O37" s="2681"/>
      <c r="P37" s="2681">
        <v>1</v>
      </c>
      <c r="Q37" s="2681">
        <v>1</v>
      </c>
      <c r="R37" s="2681">
        <v>1</v>
      </c>
      <c r="S37" s="2681">
        <v>1</v>
      </c>
      <c r="T37" s="2681">
        <v>1</v>
      </c>
      <c r="U37" s="2681">
        <v>1</v>
      </c>
      <c r="V37" s="2681">
        <v>1</v>
      </c>
      <c r="W37" s="2681">
        <v>1</v>
      </c>
      <c r="X37" s="2681">
        <v>1</v>
      </c>
      <c r="Y37" s="2672">
        <f>SUM(M37:X37)</f>
        <v>10</v>
      </c>
      <c r="Z37" s="2682">
        <v>0</v>
      </c>
      <c r="AA37" s="2683"/>
      <c r="AB37" s="2581"/>
      <c r="AC37" s="2582">
        <f>SUM(M37:N37)</f>
        <v>1</v>
      </c>
      <c r="AD37" s="2583">
        <f t="shared" si="1"/>
        <v>1</v>
      </c>
      <c r="AE37" s="2684">
        <v>0</v>
      </c>
      <c r="AF37" s="2584"/>
      <c r="AG37" s="2584"/>
      <c r="AH37" s="2584"/>
      <c r="AI37" s="2584"/>
      <c r="AJ37" s="2584"/>
      <c r="AK37" s="2968">
        <f>SUM(M37:R37)</f>
        <v>4</v>
      </c>
      <c r="AL37" s="2969">
        <f t="shared" si="2"/>
        <v>1</v>
      </c>
      <c r="AM37" s="2968">
        <v>6</v>
      </c>
      <c r="AN37" s="2969">
        <v>1</v>
      </c>
      <c r="AO37" s="2968"/>
      <c r="AP37" s="2969">
        <f>AM37/Y37</f>
        <v>0.6</v>
      </c>
      <c r="AQ37" s="2968"/>
      <c r="AR37" s="2968"/>
      <c r="AS37" s="2968"/>
      <c r="AT37" s="2968"/>
      <c r="AU37" s="2968"/>
      <c r="AV37" s="2968"/>
      <c r="AW37" s="2968"/>
      <c r="AX37" s="2968"/>
      <c r="AY37" s="2968"/>
      <c r="AZ37" s="2968"/>
      <c r="BA37" s="2968"/>
      <c r="BB37" s="2968"/>
      <c r="BC37" s="2968"/>
      <c r="BD37" s="2968"/>
      <c r="BE37" s="2968"/>
      <c r="BF37" s="2968"/>
      <c r="BG37" s="2968"/>
      <c r="BH37" s="2968"/>
      <c r="BI37" s="2968"/>
      <c r="BJ37" s="2968"/>
      <c r="BK37" s="2968"/>
      <c r="BL37" s="2968"/>
      <c r="BM37" s="2968"/>
      <c r="BN37" s="2968"/>
      <c r="BO37" s="2968"/>
      <c r="BP37" s="2968"/>
      <c r="BQ37" s="2968"/>
      <c r="BR37" s="2968"/>
      <c r="BS37" s="2968"/>
      <c r="BT37" s="2968"/>
      <c r="BU37" s="2968"/>
      <c r="BV37" s="2968"/>
      <c r="BW37" s="2968"/>
      <c r="BX37" s="2968"/>
      <c r="BY37" s="3314" t="s">
        <v>2092</v>
      </c>
      <c r="BZ37" s="3315"/>
    </row>
    <row r="38" spans="1:78" ht="39" thickBot="1">
      <c r="A38" s="3872"/>
      <c r="B38" s="3872"/>
      <c r="C38" s="3861"/>
      <c r="D38" s="2685" t="s">
        <v>1771</v>
      </c>
      <c r="E38" s="2676" t="s">
        <v>69</v>
      </c>
      <c r="F38" s="2677" t="s">
        <v>62</v>
      </c>
      <c r="G38" s="2678" t="s">
        <v>63</v>
      </c>
      <c r="H38" s="2678" t="s">
        <v>1740</v>
      </c>
      <c r="I38" s="2679">
        <v>0.16666666666666669</v>
      </c>
      <c r="J38" s="2678" t="s">
        <v>64</v>
      </c>
      <c r="K38" s="2680">
        <v>42370</v>
      </c>
      <c r="L38" s="2680">
        <v>42735</v>
      </c>
      <c r="M38" s="3470">
        <v>1</v>
      </c>
      <c r="N38" s="3470"/>
      <c r="O38" s="3470">
        <v>1</v>
      </c>
      <c r="P38" s="3470"/>
      <c r="Q38" s="3470">
        <v>1</v>
      </c>
      <c r="R38" s="3470"/>
      <c r="S38" s="3470">
        <v>1</v>
      </c>
      <c r="T38" s="3470"/>
      <c r="U38" s="3470">
        <v>1</v>
      </c>
      <c r="V38" s="3470"/>
      <c r="W38" s="3470">
        <v>1</v>
      </c>
      <c r="X38" s="3470"/>
      <c r="Y38" s="3311">
        <v>1</v>
      </c>
      <c r="Z38" s="2682">
        <v>0</v>
      </c>
      <c r="AA38" s="2683"/>
      <c r="AB38" s="2581"/>
      <c r="AC38" s="2582">
        <f>SUM(M38:N38)</f>
        <v>1</v>
      </c>
      <c r="AD38" s="2583">
        <f t="shared" si="1"/>
        <v>1</v>
      </c>
      <c r="AE38" s="2584"/>
      <c r="AF38" s="2584"/>
      <c r="AG38" s="2584"/>
      <c r="AH38" s="2584"/>
      <c r="AI38" s="2584"/>
      <c r="AJ38" s="2584"/>
      <c r="AK38" s="3032">
        <v>1</v>
      </c>
      <c r="AL38" s="2969">
        <f t="shared" si="2"/>
        <v>1</v>
      </c>
      <c r="AM38" s="3032">
        <v>1</v>
      </c>
      <c r="AN38" s="2969">
        <v>1</v>
      </c>
      <c r="AO38" s="2968"/>
      <c r="AP38" s="2969">
        <f>3/6</f>
        <v>0.5</v>
      </c>
      <c r="AQ38" s="2968"/>
      <c r="AR38" s="2968"/>
      <c r="AS38" s="2968"/>
      <c r="AT38" s="2968"/>
      <c r="AU38" s="2968"/>
      <c r="AV38" s="2968"/>
      <c r="AW38" s="2968"/>
      <c r="AX38" s="2968"/>
      <c r="AY38" s="2968"/>
      <c r="AZ38" s="2968"/>
      <c r="BA38" s="2968"/>
      <c r="BB38" s="2968"/>
      <c r="BC38" s="2968"/>
      <c r="BD38" s="2968"/>
      <c r="BE38" s="2968"/>
      <c r="BF38" s="2968"/>
      <c r="BG38" s="2968"/>
      <c r="BH38" s="2968"/>
      <c r="BI38" s="2968"/>
      <c r="BJ38" s="2968"/>
      <c r="BK38" s="2968"/>
      <c r="BL38" s="2968"/>
      <c r="BM38" s="2968"/>
      <c r="BN38" s="2968"/>
      <c r="BO38" s="2968"/>
      <c r="BP38" s="2968"/>
      <c r="BQ38" s="2968"/>
      <c r="BR38" s="2968"/>
      <c r="BS38" s="2968"/>
      <c r="BT38" s="2968"/>
      <c r="BU38" s="2968"/>
      <c r="BV38" s="2968"/>
      <c r="BW38" s="2968"/>
      <c r="BX38" s="2968"/>
      <c r="BY38" s="3314"/>
      <c r="BZ38" s="3315"/>
    </row>
    <row r="39" spans="1:78" ht="26.25" thickBot="1">
      <c r="A39" s="3873"/>
      <c r="B39" s="3873"/>
      <c r="C39" s="3874"/>
      <c r="D39" s="2655" t="s">
        <v>1772</v>
      </c>
      <c r="E39" s="2656" t="s">
        <v>69</v>
      </c>
      <c r="F39" s="2658" t="s">
        <v>66</v>
      </c>
      <c r="G39" s="2658" t="s">
        <v>67</v>
      </c>
      <c r="H39" s="2658" t="s">
        <v>1740</v>
      </c>
      <c r="I39" s="2659">
        <v>0.16666666666666669</v>
      </c>
      <c r="J39" s="2658" t="s">
        <v>65</v>
      </c>
      <c r="K39" s="2660">
        <v>42370</v>
      </c>
      <c r="L39" s="2660">
        <v>42735</v>
      </c>
      <c r="M39" s="3470">
        <v>1</v>
      </c>
      <c r="N39" s="3470"/>
      <c r="O39" s="3470">
        <v>1</v>
      </c>
      <c r="P39" s="3470"/>
      <c r="Q39" s="3470">
        <v>1</v>
      </c>
      <c r="R39" s="3470"/>
      <c r="S39" s="3470">
        <v>1</v>
      </c>
      <c r="T39" s="3470"/>
      <c r="U39" s="3470">
        <v>1</v>
      </c>
      <c r="V39" s="3470"/>
      <c r="W39" s="3470">
        <v>1</v>
      </c>
      <c r="X39" s="3470"/>
      <c r="Y39" s="3311">
        <v>1</v>
      </c>
      <c r="Z39" s="2663">
        <v>0</v>
      </c>
      <c r="AA39" s="2664"/>
      <c r="AB39" s="2665"/>
      <c r="AC39" s="2597">
        <f>SUM(M39:N39)</f>
        <v>1</v>
      </c>
      <c r="AD39" s="2598">
        <f t="shared" si="1"/>
        <v>1</v>
      </c>
      <c r="AE39" s="2599"/>
      <c r="AF39" s="2599"/>
      <c r="AG39" s="2599"/>
      <c r="AH39" s="2599"/>
      <c r="AI39" s="2599"/>
      <c r="AJ39" s="2599"/>
      <c r="AK39" s="3032">
        <v>1</v>
      </c>
      <c r="AL39" s="2969">
        <f t="shared" si="2"/>
        <v>1</v>
      </c>
      <c r="AM39" s="3032">
        <v>1</v>
      </c>
      <c r="AN39" s="2969">
        <v>1</v>
      </c>
      <c r="AO39" s="2968"/>
      <c r="AP39" s="2969">
        <f>3/6</f>
        <v>0.5</v>
      </c>
      <c r="AQ39" s="2968"/>
      <c r="AR39" s="2968"/>
      <c r="AS39" s="2968"/>
      <c r="AT39" s="2968"/>
      <c r="AU39" s="2968"/>
      <c r="AV39" s="2968"/>
      <c r="AW39" s="2968"/>
      <c r="AX39" s="2968"/>
      <c r="AY39" s="2968"/>
      <c r="AZ39" s="2968"/>
      <c r="BA39" s="2968"/>
      <c r="BB39" s="2968"/>
      <c r="BC39" s="2968"/>
      <c r="BD39" s="2968"/>
      <c r="BE39" s="2968"/>
      <c r="BF39" s="2968"/>
      <c r="BG39" s="2968"/>
      <c r="BH39" s="2968"/>
      <c r="BI39" s="2968"/>
      <c r="BJ39" s="2968"/>
      <c r="BK39" s="2968"/>
      <c r="BL39" s="2968"/>
      <c r="BM39" s="2968"/>
      <c r="BN39" s="2968"/>
      <c r="BO39" s="2968"/>
      <c r="BP39" s="2968"/>
      <c r="BQ39" s="2968"/>
      <c r="BR39" s="2968"/>
      <c r="BS39" s="2968"/>
      <c r="BT39" s="2968"/>
      <c r="BU39" s="2968"/>
      <c r="BV39" s="2968"/>
      <c r="BW39" s="2968"/>
      <c r="BX39" s="2968"/>
      <c r="BY39" s="3314"/>
      <c r="BZ39" s="3315"/>
    </row>
    <row r="40" spans="1:78" ht="24" customHeight="1" thickBot="1">
      <c r="A40" s="3876" t="s">
        <v>38</v>
      </c>
      <c r="B40" s="3877"/>
      <c r="C40" s="3877"/>
      <c r="D40" s="3878"/>
      <c r="E40" s="2686"/>
      <c r="F40" s="2686"/>
      <c r="G40" s="2686"/>
      <c r="H40" s="2687"/>
      <c r="I40" s="2688">
        <f>SUM(I34:I39)</f>
        <v>1.0000000000000002</v>
      </c>
      <c r="J40" s="2686"/>
      <c r="K40" s="2686"/>
      <c r="L40" s="2686"/>
      <c r="M40" s="2686"/>
      <c r="N40" s="2686"/>
      <c r="O40" s="2686"/>
      <c r="P40" s="2686"/>
      <c r="Q40" s="2686"/>
      <c r="R40" s="2686"/>
      <c r="S40" s="2686"/>
      <c r="T40" s="2686"/>
      <c r="U40" s="2686"/>
      <c r="V40" s="2686"/>
      <c r="W40" s="2686"/>
      <c r="X40" s="2686"/>
      <c r="Y40" s="2689"/>
      <c r="Z40" s="2690">
        <v>0</v>
      </c>
      <c r="AA40" s="2691"/>
      <c r="AB40" s="2692"/>
      <c r="AC40" s="2693"/>
      <c r="AD40" s="2694"/>
      <c r="AE40" s="2694"/>
      <c r="AF40" s="2694"/>
      <c r="AG40" s="2694"/>
      <c r="AH40" s="2694"/>
      <c r="AI40" s="2694"/>
      <c r="AJ40" s="2694"/>
      <c r="AK40" s="2717"/>
      <c r="AL40" s="2721">
        <v>1</v>
      </c>
      <c r="AM40" s="2717"/>
      <c r="AN40" s="2721">
        <f>AVERAGE(AN34:AN39)</f>
        <v>1</v>
      </c>
      <c r="AO40" s="2717"/>
      <c r="AP40" s="2721">
        <f>AVERAGE(AP34:AP39)</f>
        <v>0.4916666666666667</v>
      </c>
      <c r="AQ40" s="2717"/>
      <c r="AR40" s="2717"/>
      <c r="AS40" s="2717"/>
      <c r="AT40" s="2717"/>
      <c r="AU40" s="2717"/>
      <c r="AV40" s="2717"/>
      <c r="AW40" s="2717"/>
      <c r="AX40" s="2717"/>
      <c r="AY40" s="2717"/>
      <c r="AZ40" s="2717"/>
      <c r="BA40" s="2717"/>
      <c r="BB40" s="2717"/>
      <c r="BC40" s="2717"/>
      <c r="BD40" s="2717"/>
      <c r="BE40" s="2717"/>
      <c r="BF40" s="2717"/>
      <c r="BG40" s="2717"/>
      <c r="BH40" s="2717"/>
      <c r="BI40" s="2717"/>
      <c r="BJ40" s="2717"/>
      <c r="BK40" s="2717"/>
      <c r="BL40" s="2717"/>
      <c r="BM40" s="2717"/>
      <c r="BN40" s="2717"/>
      <c r="BO40" s="2717"/>
      <c r="BP40" s="2717"/>
      <c r="BQ40" s="2717"/>
      <c r="BR40" s="2717"/>
      <c r="BS40" s="2717"/>
      <c r="BT40" s="2717"/>
      <c r="BU40" s="2717"/>
      <c r="BV40" s="2717"/>
      <c r="BW40" s="2717"/>
      <c r="BX40" s="2717"/>
      <c r="BY40" s="2718"/>
      <c r="BZ40" s="2717"/>
    </row>
    <row r="41" spans="1:78" ht="24" customHeight="1" thickBot="1">
      <c r="A41" s="3854" t="s">
        <v>39</v>
      </c>
      <c r="B41" s="3855"/>
      <c r="C41" s="3855"/>
      <c r="D41" s="3856"/>
      <c r="E41" s="2695"/>
      <c r="F41" s="2695"/>
      <c r="G41" s="2695"/>
      <c r="H41" s="2696"/>
      <c r="I41" s="2697">
        <v>1</v>
      </c>
      <c r="J41" s="2696"/>
      <c r="K41" s="2696"/>
      <c r="L41" s="2696"/>
      <c r="M41" s="2696"/>
      <c r="N41" s="2696"/>
      <c r="O41" s="2696"/>
      <c r="P41" s="2696"/>
      <c r="Q41" s="2696"/>
      <c r="R41" s="2696"/>
      <c r="S41" s="2696"/>
      <c r="T41" s="2696"/>
      <c r="U41" s="2696"/>
      <c r="V41" s="2696"/>
      <c r="W41" s="2696"/>
      <c r="X41" s="2696"/>
      <c r="Y41" s="2698"/>
      <c r="Z41" s="2699">
        <f>Z40+Z33+Z31</f>
        <v>85000000</v>
      </c>
      <c r="AA41" s="2700"/>
      <c r="AB41" s="2701"/>
      <c r="AC41" s="2702"/>
      <c r="AD41" s="2703"/>
      <c r="AE41" s="2703"/>
      <c r="AF41" s="2703"/>
      <c r="AG41" s="2703"/>
      <c r="AH41" s="2703"/>
      <c r="AI41" s="2703"/>
      <c r="AJ41" s="2703"/>
      <c r="AK41" s="2727"/>
      <c r="AL41" s="2728">
        <v>1</v>
      </c>
      <c r="AM41" s="2727"/>
      <c r="AN41" s="2728">
        <f>AVERAGE(AN40,AN33,AN31)</f>
        <v>0.9767901234567901</v>
      </c>
      <c r="AO41" s="2727"/>
      <c r="AP41" s="2728">
        <f>AVERAGE(AP40,AP33,AP31)</f>
        <v>0.5305555555555556</v>
      </c>
      <c r="AQ41" s="2727"/>
      <c r="AR41" s="2727"/>
      <c r="AS41" s="2727"/>
      <c r="AT41" s="2727"/>
      <c r="AU41" s="2727"/>
      <c r="AV41" s="2727"/>
      <c r="AW41" s="2727"/>
      <c r="AX41" s="2727"/>
      <c r="AY41" s="2727"/>
      <c r="AZ41" s="2727"/>
      <c r="BA41" s="2727"/>
      <c r="BB41" s="2727"/>
      <c r="BC41" s="2727"/>
      <c r="BD41" s="2727"/>
      <c r="BE41" s="2727"/>
      <c r="BF41" s="2727"/>
      <c r="BG41" s="2727"/>
      <c r="BH41" s="2727"/>
      <c r="BI41" s="2727"/>
      <c r="BJ41" s="2727"/>
      <c r="BK41" s="2727"/>
      <c r="BL41" s="2727"/>
      <c r="BM41" s="2727"/>
      <c r="BN41" s="2727"/>
      <c r="BO41" s="2727"/>
      <c r="BP41" s="2727"/>
      <c r="BQ41" s="2727"/>
      <c r="BR41" s="2727"/>
      <c r="BS41" s="2727"/>
      <c r="BT41" s="2727"/>
      <c r="BU41" s="2727"/>
      <c r="BV41" s="2727"/>
      <c r="BW41" s="2727"/>
      <c r="BX41" s="2727"/>
      <c r="BY41" s="2729"/>
      <c r="BZ41" s="2727"/>
    </row>
    <row r="42" spans="1:78" ht="24" customHeight="1" thickBot="1">
      <c r="A42" s="2704"/>
      <c r="B42" s="2705"/>
      <c r="C42" s="2706"/>
      <c r="D42" s="2706"/>
      <c r="E42" s="2706"/>
      <c r="F42" s="2707"/>
      <c r="G42" s="2706"/>
      <c r="H42" s="2706"/>
      <c r="I42" s="2708">
        <v>1</v>
      </c>
      <c r="J42" s="2706"/>
      <c r="K42" s="2709"/>
      <c r="L42" s="2709"/>
      <c r="M42" s="2706"/>
      <c r="N42" s="2706"/>
      <c r="O42" s="2706"/>
      <c r="P42" s="2706"/>
      <c r="Q42" s="2706"/>
      <c r="R42" s="2706"/>
      <c r="S42" s="2706"/>
      <c r="T42" s="2706"/>
      <c r="U42" s="2706"/>
      <c r="V42" s="2706"/>
      <c r="W42" s="2706"/>
      <c r="X42" s="2706"/>
      <c r="Y42" s="2710"/>
      <c r="Z42" s="2711">
        <f>Z41</f>
        <v>85000000</v>
      </c>
      <c r="AA42" s="2711"/>
      <c r="AB42" s="2712"/>
      <c r="AC42" s="2713"/>
      <c r="AD42" s="2714"/>
      <c r="AE42" s="2714"/>
      <c r="AF42" s="2714"/>
      <c r="AG42" s="2714"/>
      <c r="AH42" s="2714"/>
      <c r="AI42" s="2714"/>
      <c r="AJ42" s="2714"/>
      <c r="AK42" s="2725"/>
      <c r="AL42" s="2726">
        <v>1</v>
      </c>
      <c r="AM42" s="2725"/>
      <c r="AN42" s="2726">
        <f>AVERAGE(AN41)</f>
        <v>0.9767901234567901</v>
      </c>
      <c r="AO42" s="2725"/>
      <c r="AP42" s="2726">
        <f>AVERAGE(AP41)</f>
        <v>0.5305555555555556</v>
      </c>
      <c r="AQ42" s="2725"/>
      <c r="AR42" s="2725"/>
      <c r="AS42" s="2725"/>
      <c r="AT42" s="2725"/>
      <c r="AU42" s="2725"/>
      <c r="AV42" s="2725"/>
      <c r="AW42" s="2725"/>
      <c r="AX42" s="2725"/>
      <c r="AY42" s="2725"/>
      <c r="AZ42" s="2725"/>
      <c r="BA42" s="2725"/>
      <c r="BB42" s="2725"/>
      <c r="BC42" s="2725"/>
      <c r="BD42" s="2725"/>
      <c r="BE42" s="2725"/>
      <c r="BF42" s="2725"/>
      <c r="BG42" s="2725"/>
      <c r="BH42" s="2725"/>
      <c r="BI42" s="2725"/>
      <c r="BJ42" s="2725"/>
      <c r="BK42" s="2725"/>
      <c r="BL42" s="2725"/>
      <c r="BM42" s="2725"/>
      <c r="BN42" s="2725"/>
      <c r="BO42" s="2725"/>
      <c r="BP42" s="2725"/>
      <c r="BQ42" s="2725"/>
      <c r="BR42" s="2725"/>
      <c r="BS42" s="2725"/>
      <c r="BT42" s="2725"/>
      <c r="BU42" s="2725"/>
      <c r="BV42" s="2725"/>
      <c r="BW42" s="2725"/>
      <c r="BX42" s="2725"/>
      <c r="BY42" s="2725"/>
      <c r="BZ42" s="2725"/>
    </row>
    <row r="43" spans="37:76" ht="16.5">
      <c r="AK43" s="2715"/>
      <c r="AL43" s="2715"/>
      <c r="AM43" s="2715"/>
      <c r="AN43" s="2715"/>
      <c r="AO43" s="2715"/>
      <c r="AP43" s="2715"/>
      <c r="AQ43" s="2715"/>
      <c r="AR43" s="2715"/>
      <c r="AS43" s="2715"/>
      <c r="AT43" s="2715"/>
      <c r="AU43" s="2715"/>
      <c r="AV43" s="2715"/>
      <c r="AW43" s="2715"/>
      <c r="AX43" s="2715"/>
      <c r="AY43" s="2715"/>
      <c r="AZ43" s="2715"/>
      <c r="BA43" s="2715"/>
      <c r="BB43" s="2715"/>
      <c r="BC43" s="2715"/>
      <c r="BD43" s="2715"/>
      <c r="BE43" s="2715"/>
      <c r="BF43" s="2715"/>
      <c r="BG43" s="2715"/>
      <c r="BH43" s="2715"/>
      <c r="BI43" s="2715"/>
      <c r="BJ43" s="2715"/>
      <c r="BK43" s="2715"/>
      <c r="BL43" s="2715"/>
      <c r="BM43" s="2715"/>
      <c r="BN43" s="2715"/>
      <c r="BO43" s="2715"/>
      <c r="BP43" s="2715"/>
      <c r="BQ43" s="2715"/>
      <c r="BR43" s="2715"/>
      <c r="BS43" s="2715"/>
      <c r="BT43" s="2715"/>
      <c r="BU43" s="2715"/>
      <c r="BV43" s="2715"/>
      <c r="BW43" s="2715"/>
      <c r="BX43" s="2715"/>
    </row>
    <row r="44" spans="37:76" ht="16.5">
      <c r="AK44" s="2716"/>
      <c r="AL44" s="2716"/>
      <c r="AM44" s="2716"/>
      <c r="AN44" s="2716"/>
      <c r="AO44" s="2716"/>
      <c r="AP44" s="2716"/>
      <c r="AQ44" s="2716"/>
      <c r="AR44" s="2716"/>
      <c r="AS44" s="2716"/>
      <c r="AT44" s="2716"/>
      <c r="AU44" s="2716"/>
      <c r="AV44" s="2716"/>
      <c r="AW44" s="2716"/>
      <c r="AX44" s="2716"/>
      <c r="AY44" s="2716"/>
      <c r="AZ44" s="2716"/>
      <c r="BA44" s="2716"/>
      <c r="BB44" s="2716"/>
      <c r="BC44" s="2716"/>
      <c r="BD44" s="2716"/>
      <c r="BE44" s="2716"/>
      <c r="BF44" s="2716"/>
      <c r="BG44" s="2716"/>
      <c r="BH44" s="2716"/>
      <c r="BI44" s="2716"/>
      <c r="BJ44" s="2716"/>
      <c r="BK44" s="2716"/>
      <c r="BL44" s="2716"/>
      <c r="BM44" s="2716"/>
      <c r="BN44" s="2716"/>
      <c r="BO44" s="2716"/>
      <c r="BP44" s="2716"/>
      <c r="BQ44" s="2716"/>
      <c r="BR44" s="2716"/>
      <c r="BS44" s="2716"/>
      <c r="BT44" s="2716"/>
      <c r="BU44" s="2716"/>
      <c r="BV44" s="2716"/>
      <c r="BW44" s="2716"/>
      <c r="BX44" s="2716"/>
    </row>
    <row r="45" spans="37:76" ht="16.5">
      <c r="AK45" s="2716"/>
      <c r="AL45" s="2716"/>
      <c r="AM45" s="2716"/>
      <c r="AN45" s="2716"/>
      <c r="AO45" s="2716"/>
      <c r="AP45" s="2716"/>
      <c r="AQ45" s="2716"/>
      <c r="AR45" s="2716"/>
      <c r="AS45" s="2716"/>
      <c r="AT45" s="2716"/>
      <c r="AU45" s="2716"/>
      <c r="AV45" s="2716"/>
      <c r="AW45" s="2716"/>
      <c r="AX45" s="2716"/>
      <c r="AY45" s="2716"/>
      <c r="AZ45" s="2716"/>
      <c r="BA45" s="2716"/>
      <c r="BB45" s="2716"/>
      <c r="BC45" s="2716"/>
      <c r="BD45" s="2716"/>
      <c r="BE45" s="2716"/>
      <c r="BF45" s="2716"/>
      <c r="BG45" s="2716"/>
      <c r="BH45" s="2716"/>
      <c r="BI45" s="2716"/>
      <c r="BJ45" s="2716"/>
      <c r="BK45" s="2716"/>
      <c r="BL45" s="2716"/>
      <c r="BM45" s="2716"/>
      <c r="BN45" s="2716"/>
      <c r="BO45" s="2716"/>
      <c r="BP45" s="2716"/>
      <c r="BQ45" s="2716"/>
      <c r="BR45" s="2716"/>
      <c r="BS45" s="2716"/>
      <c r="BT45" s="2716"/>
      <c r="BU45" s="2716"/>
      <c r="BV45" s="2716"/>
      <c r="BW45" s="2716"/>
      <c r="BX45" s="2716"/>
    </row>
    <row r="46" spans="37:76" ht="16.5">
      <c r="AK46" s="2715"/>
      <c r="AL46" s="2715"/>
      <c r="AM46" s="2715"/>
      <c r="AN46" s="2715"/>
      <c r="AO46" s="2715"/>
      <c r="AP46" s="2715"/>
      <c r="AQ46" s="2715"/>
      <c r="AR46" s="2715"/>
      <c r="AS46" s="2715"/>
      <c r="AT46" s="2715"/>
      <c r="AU46" s="2715"/>
      <c r="AV46" s="2715"/>
      <c r="AW46" s="2715"/>
      <c r="AX46" s="2715"/>
      <c r="AY46" s="2715"/>
      <c r="AZ46" s="2715"/>
      <c r="BA46" s="2715"/>
      <c r="BB46" s="2715"/>
      <c r="BC46" s="2715"/>
      <c r="BD46" s="2715"/>
      <c r="BE46" s="2715"/>
      <c r="BF46" s="2715"/>
      <c r="BG46" s="2715"/>
      <c r="BH46" s="2715"/>
      <c r="BI46" s="2715"/>
      <c r="BJ46" s="2715"/>
      <c r="BK46" s="2715"/>
      <c r="BL46" s="2715"/>
      <c r="BM46" s="2715"/>
      <c r="BN46" s="2715"/>
      <c r="BO46" s="2715"/>
      <c r="BP46" s="2715"/>
      <c r="BQ46" s="2715"/>
      <c r="BR46" s="2715"/>
      <c r="BS46" s="2715"/>
      <c r="BT46" s="2715"/>
      <c r="BU46" s="2715"/>
      <c r="BV46" s="2715"/>
      <c r="BW46" s="2715"/>
      <c r="BX46" s="2715"/>
    </row>
    <row r="47" spans="37:76" ht="16.5">
      <c r="AK47" s="2715"/>
      <c r="AL47" s="2715"/>
      <c r="AM47" s="2715"/>
      <c r="AN47" s="2715"/>
      <c r="AO47" s="2715"/>
      <c r="AP47" s="2715"/>
      <c r="AQ47" s="2715"/>
      <c r="AR47" s="2715"/>
      <c r="AS47" s="2715"/>
      <c r="AT47" s="2715"/>
      <c r="AU47" s="2715"/>
      <c r="AV47" s="2715"/>
      <c r="AW47" s="2715"/>
      <c r="AX47" s="2715"/>
      <c r="AY47" s="2715"/>
      <c r="AZ47" s="2715"/>
      <c r="BA47" s="2715"/>
      <c r="BB47" s="2715"/>
      <c r="BC47" s="2715"/>
      <c r="BD47" s="2715"/>
      <c r="BE47" s="2715"/>
      <c r="BF47" s="2715"/>
      <c r="BG47" s="2715"/>
      <c r="BH47" s="2715"/>
      <c r="BI47" s="2715"/>
      <c r="BJ47" s="2715"/>
      <c r="BK47" s="2715"/>
      <c r="BL47" s="2715"/>
      <c r="BM47" s="2715"/>
      <c r="BN47" s="2715"/>
      <c r="BO47" s="2715"/>
      <c r="BP47" s="2715"/>
      <c r="BQ47" s="2715"/>
      <c r="BR47" s="2715"/>
      <c r="BS47" s="2715"/>
      <c r="BT47" s="2715"/>
      <c r="BU47" s="2715"/>
      <c r="BV47" s="2715"/>
      <c r="BW47" s="2715"/>
      <c r="BX47" s="2715"/>
    </row>
    <row r="48" spans="37:76" ht="16.5">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row>
    <row r="52" s="54" customFormat="1" ht="16.5"/>
    <row r="53" s="54" customFormat="1" ht="16.5"/>
    <row r="54" s="54" customFormat="1" ht="16.5"/>
    <row r="56" s="54" customFormat="1" ht="16.5"/>
    <row r="62" s="54" customFormat="1" ht="16.5"/>
    <row r="66" s="54" customFormat="1" ht="16.5"/>
    <row r="67" s="54" customFormat="1" ht="16.5"/>
    <row r="69" s="54" customFormat="1" ht="16.5"/>
    <row r="71" s="54" customFormat="1" ht="16.5"/>
    <row r="72" s="54" customFormat="1" ht="16.5"/>
    <row r="79" s="54" customFormat="1" ht="16.5"/>
    <row r="82" s="54" customFormat="1" ht="16.5"/>
    <row r="83" s="54" customFormat="1" ht="16.5"/>
    <row r="84" s="54" customFormat="1" ht="16.5"/>
  </sheetData>
  <sheetProtection/>
  <mergeCells count="89">
    <mergeCell ref="A41:D41"/>
    <mergeCell ref="A16:A30"/>
    <mergeCell ref="B16:B30"/>
    <mergeCell ref="C16:C23"/>
    <mergeCell ref="C24:C30"/>
    <mergeCell ref="A31:D31"/>
    <mergeCell ref="A33:D33"/>
    <mergeCell ref="A34:A39"/>
    <mergeCell ref="B34:B39"/>
    <mergeCell ref="C34:C35"/>
    <mergeCell ref="C36:C39"/>
    <mergeCell ref="A40:D40"/>
    <mergeCell ref="A11:D11"/>
    <mergeCell ref="E11:AB11"/>
    <mergeCell ref="AC11:BZ11"/>
    <mergeCell ref="A13:D13"/>
    <mergeCell ref="E13:AB13"/>
    <mergeCell ref="AC13:BZ13"/>
    <mergeCell ref="A1:C4"/>
    <mergeCell ref="D1:AI2"/>
    <mergeCell ref="AJ1:BY4"/>
    <mergeCell ref="BZ1:BZ4"/>
    <mergeCell ref="D3:AI4"/>
    <mergeCell ref="A5:AB5"/>
    <mergeCell ref="AC5:BZ9"/>
    <mergeCell ref="A6:AB6"/>
    <mergeCell ref="A7:AB7"/>
    <mergeCell ref="A8:AB8"/>
    <mergeCell ref="A9:AB9"/>
    <mergeCell ref="W16:X16"/>
    <mergeCell ref="M17:N17"/>
    <mergeCell ref="O17:P17"/>
    <mergeCell ref="Q17:R17"/>
    <mergeCell ref="S17:T17"/>
    <mergeCell ref="U17:V17"/>
    <mergeCell ref="W17:X17"/>
    <mergeCell ref="M16:N16"/>
    <mergeCell ref="O16:P16"/>
    <mergeCell ref="Q16:R16"/>
    <mergeCell ref="S16:T16"/>
    <mergeCell ref="U16:V16"/>
    <mergeCell ref="W18:X18"/>
    <mergeCell ref="M20:N20"/>
    <mergeCell ref="O20:P20"/>
    <mergeCell ref="Q20:R20"/>
    <mergeCell ref="S20:T20"/>
    <mergeCell ref="U20:V20"/>
    <mergeCell ref="W20:X20"/>
    <mergeCell ref="M18:N18"/>
    <mergeCell ref="O18:P18"/>
    <mergeCell ref="Q18:R18"/>
    <mergeCell ref="S18:T18"/>
    <mergeCell ref="U18:V18"/>
    <mergeCell ref="W21:X21"/>
    <mergeCell ref="M22:N22"/>
    <mergeCell ref="O22:P22"/>
    <mergeCell ref="Q22:R22"/>
    <mergeCell ref="S22:T22"/>
    <mergeCell ref="U22:V22"/>
    <mergeCell ref="W22:X22"/>
    <mergeCell ref="M21:N21"/>
    <mergeCell ref="O21:P21"/>
    <mergeCell ref="Q21:R21"/>
    <mergeCell ref="S21:T21"/>
    <mergeCell ref="U21:V21"/>
    <mergeCell ref="W26:X26"/>
    <mergeCell ref="M34:N34"/>
    <mergeCell ref="O34:P34"/>
    <mergeCell ref="Q34:R34"/>
    <mergeCell ref="S34:T34"/>
    <mergeCell ref="U34:V34"/>
    <mergeCell ref="W34:X34"/>
    <mergeCell ref="M26:N26"/>
    <mergeCell ref="O26:P26"/>
    <mergeCell ref="Q26:R26"/>
    <mergeCell ref="S26:T26"/>
    <mergeCell ref="U26:V26"/>
    <mergeCell ref="W38:X38"/>
    <mergeCell ref="M39:N39"/>
    <mergeCell ref="O39:P39"/>
    <mergeCell ref="Q39:R39"/>
    <mergeCell ref="S39:T39"/>
    <mergeCell ref="U39:V39"/>
    <mergeCell ref="W39:X39"/>
    <mergeCell ref="M38:N38"/>
    <mergeCell ref="O38:P38"/>
    <mergeCell ref="Q38:R38"/>
    <mergeCell ref="S38:T38"/>
    <mergeCell ref="U38:V38"/>
  </mergeCells>
  <printOptions/>
  <pageMargins left="0.7" right="0.7" top="0.75" bottom="0.75" header="0.3" footer="0.3"/>
  <pageSetup horizontalDpi="1200" verticalDpi="1200" orientation="portrait" r:id="rId2"/>
  <drawing r:id="rId1"/>
</worksheet>
</file>

<file path=xl/worksheets/sheet7.xml><?xml version="1.0" encoding="utf-8"?>
<worksheet xmlns="http://schemas.openxmlformats.org/spreadsheetml/2006/main" xmlns:r="http://schemas.openxmlformats.org/officeDocument/2006/relationships">
  <sheetPr>
    <tabColor rgb="FF00B050"/>
  </sheetPr>
  <dimension ref="A1:CB113"/>
  <sheetViews>
    <sheetView zoomScale="60" zoomScaleNormal="60" zoomScalePageLayoutView="70" workbookViewId="0" topLeftCell="I1">
      <selection activeCell="AP19" sqref="AP19"/>
    </sheetView>
  </sheetViews>
  <sheetFormatPr defaultColWidth="11.421875" defaultRowHeight="15"/>
  <cols>
    <col min="1" max="1" width="6.421875" style="496" customWidth="1"/>
    <col min="2" max="2" width="30.140625" style="1" customWidth="1"/>
    <col min="3" max="3" width="24.421875" style="496" customWidth="1"/>
    <col min="4" max="4" width="35.421875" style="21" customWidth="1"/>
    <col min="5" max="5" width="16.8515625" style="1" customWidth="1"/>
    <col min="6" max="6" width="13.7109375" style="1" customWidth="1"/>
    <col min="7" max="7" width="27.7109375" style="22" customWidth="1"/>
    <col min="8" max="8" width="18.00390625" style="1" customWidth="1"/>
    <col min="9" max="9" width="11.8515625" style="1" bestFit="1" customWidth="1"/>
    <col min="10" max="10" width="39.140625" style="1" customWidth="1"/>
    <col min="11" max="11" width="11.8515625" style="1" bestFit="1" customWidth="1"/>
    <col min="12" max="12" width="18.28125" style="1" bestFit="1" customWidth="1"/>
    <col min="13" max="23" width="4.421875" style="1" customWidth="1"/>
    <col min="24" max="24" width="11.421875" style="1" customWidth="1"/>
    <col min="25" max="25" width="14.421875" style="23" customWidth="1"/>
    <col min="26" max="26" width="24.140625" style="24" bestFit="1" customWidth="1"/>
    <col min="27" max="27" width="29.421875" style="24" customWidth="1"/>
    <col min="28" max="28" width="24.421875" style="1" customWidth="1"/>
    <col min="29" max="36" width="20.00390625" style="46" hidden="1" customWidth="1"/>
    <col min="37" max="37" width="45.00390625" style="199" hidden="1" customWidth="1"/>
    <col min="38" max="38" width="25.8515625" style="199" hidden="1" customWidth="1"/>
    <col min="39" max="46" width="15.421875" style="184" customWidth="1"/>
    <col min="47" max="78" width="15.421875" style="184" hidden="1" customWidth="1"/>
    <col min="79" max="79" width="91.140625" style="1039" customWidth="1"/>
    <col min="80" max="80" width="39.8515625" style="1039" customWidth="1"/>
    <col min="81" max="16384" width="11.421875" style="46" customWidth="1"/>
  </cols>
  <sheetData>
    <row r="1" spans="1:28" s="496" customFormat="1" ht="15" customHeight="1">
      <c r="A1" s="3907"/>
      <c r="B1" s="3908"/>
      <c r="C1" s="3909"/>
      <c r="D1" s="3916" t="s">
        <v>0</v>
      </c>
      <c r="E1" s="3917"/>
      <c r="F1" s="3917"/>
      <c r="G1" s="3917"/>
      <c r="H1" s="3917"/>
      <c r="I1" s="3917"/>
      <c r="J1" s="3917"/>
      <c r="K1" s="3917"/>
      <c r="L1" s="3917"/>
      <c r="M1" s="3917"/>
      <c r="N1" s="3917"/>
      <c r="O1" s="3917"/>
      <c r="P1" s="3917"/>
      <c r="Q1" s="3917"/>
      <c r="R1" s="3917"/>
      <c r="S1" s="3917"/>
      <c r="T1" s="3917"/>
      <c r="U1" s="3917"/>
      <c r="V1" s="3917"/>
      <c r="W1" s="3917"/>
      <c r="X1" s="3917"/>
      <c r="Y1" s="3917"/>
      <c r="Z1" s="3917"/>
      <c r="AA1" s="3917"/>
      <c r="AB1" s="3917"/>
    </row>
    <row r="2" spans="1:28" s="496" customFormat="1" ht="20.25" customHeight="1" thickBot="1">
      <c r="A2" s="3910"/>
      <c r="B2" s="3911"/>
      <c r="C2" s="3912"/>
      <c r="D2" s="3918"/>
      <c r="E2" s="3919"/>
      <c r="F2" s="3919"/>
      <c r="G2" s="3919"/>
      <c r="H2" s="3919"/>
      <c r="I2" s="3919"/>
      <c r="J2" s="3919"/>
      <c r="K2" s="3919"/>
      <c r="L2" s="3919"/>
      <c r="M2" s="3919"/>
      <c r="N2" s="3919"/>
      <c r="O2" s="3919"/>
      <c r="P2" s="3919"/>
      <c r="Q2" s="3919"/>
      <c r="R2" s="3919"/>
      <c r="S2" s="3919"/>
      <c r="T2" s="3919"/>
      <c r="U2" s="3919"/>
      <c r="V2" s="3919"/>
      <c r="W2" s="3919"/>
      <c r="X2" s="3919"/>
      <c r="Y2" s="3919"/>
      <c r="Z2" s="3919"/>
      <c r="AA2" s="3919"/>
      <c r="AB2" s="3919"/>
    </row>
    <row r="3" spans="1:28" s="496" customFormat="1" ht="19.5" customHeight="1">
      <c r="A3" s="3910"/>
      <c r="B3" s="3911"/>
      <c r="C3" s="3912"/>
      <c r="D3" s="3920" t="s">
        <v>3</v>
      </c>
      <c r="E3" s="3921"/>
      <c r="F3" s="3921"/>
      <c r="G3" s="3921"/>
      <c r="H3" s="3921"/>
      <c r="I3" s="3921"/>
      <c r="J3" s="3921"/>
      <c r="K3" s="3921"/>
      <c r="L3" s="3921"/>
      <c r="M3" s="3921"/>
      <c r="N3" s="3921"/>
      <c r="O3" s="3921"/>
      <c r="P3" s="3921"/>
      <c r="Q3" s="3921"/>
      <c r="R3" s="3921"/>
      <c r="S3" s="3921"/>
      <c r="T3" s="3921"/>
      <c r="U3" s="3921"/>
      <c r="V3" s="3921"/>
      <c r="W3" s="3921"/>
      <c r="X3" s="3921"/>
      <c r="Y3" s="3921"/>
      <c r="Z3" s="3921"/>
      <c r="AA3" s="3921"/>
      <c r="AB3" s="3921"/>
    </row>
    <row r="4" spans="1:28" s="496" customFormat="1" ht="21.75" customHeight="1" thickBot="1">
      <c r="A4" s="3913"/>
      <c r="B4" s="3914"/>
      <c r="C4" s="3915"/>
      <c r="D4" s="3922"/>
      <c r="E4" s="3923"/>
      <c r="F4" s="3923"/>
      <c r="G4" s="3923"/>
      <c r="H4" s="3923"/>
      <c r="I4" s="3923"/>
      <c r="J4" s="3923"/>
      <c r="K4" s="3923"/>
      <c r="L4" s="3923"/>
      <c r="M4" s="3923"/>
      <c r="N4" s="3923"/>
      <c r="O4" s="3923"/>
      <c r="P4" s="3923"/>
      <c r="Q4" s="3923"/>
      <c r="R4" s="3923"/>
      <c r="S4" s="3923"/>
      <c r="T4" s="3923"/>
      <c r="U4" s="3923"/>
      <c r="V4" s="3923"/>
      <c r="W4" s="3923"/>
      <c r="X4" s="3923"/>
      <c r="Y4" s="3923"/>
      <c r="Z4" s="3923"/>
      <c r="AA4" s="3923"/>
      <c r="AB4" s="3923"/>
    </row>
    <row r="5" spans="1:80" s="496" customFormat="1" ht="20.25" customHeight="1">
      <c r="A5" s="3924" t="s">
        <v>4</v>
      </c>
      <c r="B5" s="3925"/>
      <c r="C5" s="3925"/>
      <c r="D5" s="3925"/>
      <c r="E5" s="3925"/>
      <c r="F5" s="3925"/>
      <c r="G5" s="3925"/>
      <c r="H5" s="3925"/>
      <c r="I5" s="3925"/>
      <c r="J5" s="3925"/>
      <c r="K5" s="3925"/>
      <c r="L5" s="3925"/>
      <c r="M5" s="3925"/>
      <c r="N5" s="3925"/>
      <c r="O5" s="3925"/>
      <c r="P5" s="3925"/>
      <c r="Q5" s="3925"/>
      <c r="R5" s="3925"/>
      <c r="S5" s="3925"/>
      <c r="T5" s="3925"/>
      <c r="U5" s="3925"/>
      <c r="V5" s="3925"/>
      <c r="W5" s="3925"/>
      <c r="X5" s="3925"/>
      <c r="Y5" s="3925"/>
      <c r="Z5" s="3925"/>
      <c r="AA5" s="3925"/>
      <c r="AB5" s="3926"/>
      <c r="AC5" s="3927" t="s">
        <v>1774</v>
      </c>
      <c r="AD5" s="3928"/>
      <c r="AE5" s="3928"/>
      <c r="AF5" s="3928"/>
      <c r="AG5" s="3928"/>
      <c r="AH5" s="3928"/>
      <c r="AI5" s="3928"/>
      <c r="AJ5" s="3928"/>
      <c r="AK5" s="3928"/>
      <c r="AL5" s="3928"/>
      <c r="AM5" s="3928"/>
      <c r="AN5" s="3928"/>
      <c r="AO5" s="3928"/>
      <c r="AP5" s="3928"/>
      <c r="AQ5" s="3928"/>
      <c r="AR5" s="3928"/>
      <c r="AS5" s="3928"/>
      <c r="AT5" s="3928"/>
      <c r="AU5" s="3928"/>
      <c r="AV5" s="3928"/>
      <c r="AW5" s="3928"/>
      <c r="AX5" s="3928"/>
      <c r="AY5" s="3928"/>
      <c r="AZ5" s="3928"/>
      <c r="BA5" s="3928"/>
      <c r="BB5" s="3928"/>
      <c r="BC5" s="3928"/>
      <c r="BD5" s="3928"/>
      <c r="BE5" s="3928"/>
      <c r="BF5" s="3928"/>
      <c r="BG5" s="3928"/>
      <c r="BH5" s="3928"/>
      <c r="BI5" s="3928"/>
      <c r="BJ5" s="3928"/>
      <c r="BK5" s="3928"/>
      <c r="BL5" s="3928"/>
      <c r="BM5" s="3928"/>
      <c r="BN5" s="3928"/>
      <c r="BO5" s="3928"/>
      <c r="BP5" s="3928"/>
      <c r="BQ5" s="3928"/>
      <c r="BR5" s="3928"/>
      <c r="BS5" s="3928"/>
      <c r="BT5" s="3928"/>
      <c r="BU5" s="3928"/>
      <c r="BV5" s="3928"/>
      <c r="BW5" s="3928"/>
      <c r="BX5" s="3928"/>
      <c r="BY5" s="3928"/>
      <c r="BZ5" s="3928"/>
      <c r="CA5" s="3928"/>
      <c r="CB5" s="3928"/>
    </row>
    <row r="6" spans="1:80" s="496" customFormat="1" ht="15.75" customHeight="1">
      <c r="A6" s="3933" t="s">
        <v>5</v>
      </c>
      <c r="B6" s="3934"/>
      <c r="C6" s="3934"/>
      <c r="D6" s="3934"/>
      <c r="E6" s="3934"/>
      <c r="F6" s="3934"/>
      <c r="G6" s="3934"/>
      <c r="H6" s="3934"/>
      <c r="I6" s="3934"/>
      <c r="J6" s="3934"/>
      <c r="K6" s="3934"/>
      <c r="L6" s="3934"/>
      <c r="M6" s="3934"/>
      <c r="N6" s="3934"/>
      <c r="O6" s="3934"/>
      <c r="P6" s="3934"/>
      <c r="Q6" s="3934"/>
      <c r="R6" s="3934"/>
      <c r="S6" s="3934"/>
      <c r="T6" s="3934"/>
      <c r="U6" s="3934"/>
      <c r="V6" s="3934"/>
      <c r="W6" s="3934"/>
      <c r="X6" s="3934"/>
      <c r="Y6" s="3934"/>
      <c r="Z6" s="3934"/>
      <c r="AA6" s="3934"/>
      <c r="AB6" s="3935"/>
      <c r="AC6" s="3929"/>
      <c r="AD6" s="3930"/>
      <c r="AE6" s="3930"/>
      <c r="AF6" s="3930"/>
      <c r="AG6" s="3930"/>
      <c r="AH6" s="3930"/>
      <c r="AI6" s="3930"/>
      <c r="AJ6" s="3930"/>
      <c r="AK6" s="3930"/>
      <c r="AL6" s="3930"/>
      <c r="AM6" s="3930"/>
      <c r="AN6" s="3930"/>
      <c r="AO6" s="3930"/>
      <c r="AP6" s="3930"/>
      <c r="AQ6" s="3930"/>
      <c r="AR6" s="3930"/>
      <c r="AS6" s="3930"/>
      <c r="AT6" s="3930"/>
      <c r="AU6" s="3930"/>
      <c r="AV6" s="3930"/>
      <c r="AW6" s="3930"/>
      <c r="AX6" s="3930"/>
      <c r="AY6" s="3930"/>
      <c r="AZ6" s="3930"/>
      <c r="BA6" s="3930"/>
      <c r="BB6" s="3930"/>
      <c r="BC6" s="3930"/>
      <c r="BD6" s="3930"/>
      <c r="BE6" s="3930"/>
      <c r="BF6" s="3930"/>
      <c r="BG6" s="3930"/>
      <c r="BH6" s="3930"/>
      <c r="BI6" s="3930"/>
      <c r="BJ6" s="3930"/>
      <c r="BK6" s="3930"/>
      <c r="BL6" s="3930"/>
      <c r="BM6" s="3930"/>
      <c r="BN6" s="3930"/>
      <c r="BO6" s="3930"/>
      <c r="BP6" s="3930"/>
      <c r="BQ6" s="3930"/>
      <c r="BR6" s="3930"/>
      <c r="BS6" s="3930"/>
      <c r="BT6" s="3930"/>
      <c r="BU6" s="3930"/>
      <c r="BV6" s="3930"/>
      <c r="BW6" s="3930"/>
      <c r="BX6" s="3930"/>
      <c r="BY6" s="3930"/>
      <c r="BZ6" s="3930"/>
      <c r="CA6" s="3930"/>
      <c r="CB6" s="3930"/>
    </row>
    <row r="7" spans="1:80" s="496" customFormat="1" ht="15.75" customHeight="1">
      <c r="A7" s="3933"/>
      <c r="B7" s="3934"/>
      <c r="C7" s="3934"/>
      <c r="D7" s="3934"/>
      <c r="E7" s="3934"/>
      <c r="F7" s="3934"/>
      <c r="G7" s="3934"/>
      <c r="H7" s="3934"/>
      <c r="I7" s="3934"/>
      <c r="J7" s="3934"/>
      <c r="K7" s="3934"/>
      <c r="L7" s="3934"/>
      <c r="M7" s="3934"/>
      <c r="N7" s="3934"/>
      <c r="O7" s="3934"/>
      <c r="P7" s="3934"/>
      <c r="Q7" s="3934"/>
      <c r="R7" s="3934"/>
      <c r="S7" s="3934"/>
      <c r="T7" s="3934"/>
      <c r="U7" s="3934"/>
      <c r="V7" s="3934"/>
      <c r="W7" s="3934"/>
      <c r="X7" s="3934"/>
      <c r="Y7" s="3934"/>
      <c r="Z7" s="3934"/>
      <c r="AA7" s="3934"/>
      <c r="AB7" s="3935"/>
      <c r="AC7" s="3929"/>
      <c r="AD7" s="3930"/>
      <c r="AE7" s="3930"/>
      <c r="AF7" s="3930"/>
      <c r="AG7" s="3930"/>
      <c r="AH7" s="3930"/>
      <c r="AI7" s="3930"/>
      <c r="AJ7" s="3930"/>
      <c r="AK7" s="3930"/>
      <c r="AL7" s="3930"/>
      <c r="AM7" s="3930"/>
      <c r="AN7" s="3930"/>
      <c r="AO7" s="3930"/>
      <c r="AP7" s="3930"/>
      <c r="AQ7" s="3930"/>
      <c r="AR7" s="3930"/>
      <c r="AS7" s="3930"/>
      <c r="AT7" s="3930"/>
      <c r="AU7" s="3930"/>
      <c r="AV7" s="3930"/>
      <c r="AW7" s="3930"/>
      <c r="AX7" s="3930"/>
      <c r="AY7" s="3930"/>
      <c r="AZ7" s="3930"/>
      <c r="BA7" s="3930"/>
      <c r="BB7" s="3930"/>
      <c r="BC7" s="3930"/>
      <c r="BD7" s="3930"/>
      <c r="BE7" s="3930"/>
      <c r="BF7" s="3930"/>
      <c r="BG7" s="3930"/>
      <c r="BH7" s="3930"/>
      <c r="BI7" s="3930"/>
      <c r="BJ7" s="3930"/>
      <c r="BK7" s="3930"/>
      <c r="BL7" s="3930"/>
      <c r="BM7" s="3930"/>
      <c r="BN7" s="3930"/>
      <c r="BO7" s="3930"/>
      <c r="BP7" s="3930"/>
      <c r="BQ7" s="3930"/>
      <c r="BR7" s="3930"/>
      <c r="BS7" s="3930"/>
      <c r="BT7" s="3930"/>
      <c r="BU7" s="3930"/>
      <c r="BV7" s="3930"/>
      <c r="BW7" s="3930"/>
      <c r="BX7" s="3930"/>
      <c r="BY7" s="3930"/>
      <c r="BZ7" s="3930"/>
      <c r="CA7" s="3930"/>
      <c r="CB7" s="3930"/>
    </row>
    <row r="8" spans="1:80" s="496" customFormat="1" ht="15.75" customHeight="1">
      <c r="A8" s="3933" t="s">
        <v>6</v>
      </c>
      <c r="B8" s="3934"/>
      <c r="C8" s="3934"/>
      <c r="D8" s="3934"/>
      <c r="E8" s="3934"/>
      <c r="F8" s="3934"/>
      <c r="G8" s="3934"/>
      <c r="H8" s="3934"/>
      <c r="I8" s="3934"/>
      <c r="J8" s="3934"/>
      <c r="K8" s="3934"/>
      <c r="L8" s="3934"/>
      <c r="M8" s="3934"/>
      <c r="N8" s="3934"/>
      <c r="O8" s="3934"/>
      <c r="P8" s="3934"/>
      <c r="Q8" s="3934"/>
      <c r="R8" s="3934"/>
      <c r="S8" s="3934"/>
      <c r="T8" s="3934"/>
      <c r="U8" s="3934"/>
      <c r="V8" s="3934"/>
      <c r="W8" s="3934"/>
      <c r="X8" s="3934"/>
      <c r="Y8" s="3934"/>
      <c r="Z8" s="3934"/>
      <c r="AA8" s="3934"/>
      <c r="AB8" s="3935"/>
      <c r="AC8" s="3929"/>
      <c r="AD8" s="3930"/>
      <c r="AE8" s="3930"/>
      <c r="AF8" s="3930"/>
      <c r="AG8" s="3930"/>
      <c r="AH8" s="3930"/>
      <c r="AI8" s="3930"/>
      <c r="AJ8" s="3930"/>
      <c r="AK8" s="3930"/>
      <c r="AL8" s="3930"/>
      <c r="AM8" s="3930"/>
      <c r="AN8" s="3930"/>
      <c r="AO8" s="3930"/>
      <c r="AP8" s="3930"/>
      <c r="AQ8" s="3930"/>
      <c r="AR8" s="3930"/>
      <c r="AS8" s="3930"/>
      <c r="AT8" s="3930"/>
      <c r="AU8" s="3930"/>
      <c r="AV8" s="3930"/>
      <c r="AW8" s="3930"/>
      <c r="AX8" s="3930"/>
      <c r="AY8" s="3930"/>
      <c r="AZ8" s="3930"/>
      <c r="BA8" s="3930"/>
      <c r="BB8" s="3930"/>
      <c r="BC8" s="3930"/>
      <c r="BD8" s="3930"/>
      <c r="BE8" s="3930"/>
      <c r="BF8" s="3930"/>
      <c r="BG8" s="3930"/>
      <c r="BH8" s="3930"/>
      <c r="BI8" s="3930"/>
      <c r="BJ8" s="3930"/>
      <c r="BK8" s="3930"/>
      <c r="BL8" s="3930"/>
      <c r="BM8" s="3930"/>
      <c r="BN8" s="3930"/>
      <c r="BO8" s="3930"/>
      <c r="BP8" s="3930"/>
      <c r="BQ8" s="3930"/>
      <c r="BR8" s="3930"/>
      <c r="BS8" s="3930"/>
      <c r="BT8" s="3930"/>
      <c r="BU8" s="3930"/>
      <c r="BV8" s="3930"/>
      <c r="BW8" s="3930"/>
      <c r="BX8" s="3930"/>
      <c r="BY8" s="3930"/>
      <c r="BZ8" s="3930"/>
      <c r="CA8" s="3930"/>
      <c r="CB8" s="3930"/>
    </row>
    <row r="9" spans="1:80" s="496" customFormat="1" ht="15.75" customHeight="1" thickBot="1">
      <c r="A9" s="3936">
        <v>2016</v>
      </c>
      <c r="B9" s="3937"/>
      <c r="C9" s="3937"/>
      <c r="D9" s="3937"/>
      <c r="E9" s="3937"/>
      <c r="F9" s="3937"/>
      <c r="G9" s="3937"/>
      <c r="H9" s="3937"/>
      <c r="I9" s="3937"/>
      <c r="J9" s="3937"/>
      <c r="K9" s="3937"/>
      <c r="L9" s="3937"/>
      <c r="M9" s="3937"/>
      <c r="N9" s="3937"/>
      <c r="O9" s="3937"/>
      <c r="P9" s="3937"/>
      <c r="Q9" s="3937"/>
      <c r="R9" s="3937"/>
      <c r="S9" s="3937"/>
      <c r="T9" s="3937"/>
      <c r="U9" s="3937"/>
      <c r="V9" s="3937"/>
      <c r="W9" s="3937"/>
      <c r="X9" s="3937"/>
      <c r="Y9" s="3937"/>
      <c r="Z9" s="3937"/>
      <c r="AA9" s="3937"/>
      <c r="AB9" s="3938"/>
      <c r="AC9" s="3931"/>
      <c r="AD9" s="3932"/>
      <c r="AE9" s="3932"/>
      <c r="AF9" s="3932"/>
      <c r="AG9" s="3932"/>
      <c r="AH9" s="3932"/>
      <c r="AI9" s="3932"/>
      <c r="AJ9" s="3932"/>
      <c r="AK9" s="3932"/>
      <c r="AL9" s="3932"/>
      <c r="AM9" s="3932"/>
      <c r="AN9" s="3932"/>
      <c r="AO9" s="3932"/>
      <c r="AP9" s="3932"/>
      <c r="AQ9" s="3932"/>
      <c r="AR9" s="3932"/>
      <c r="AS9" s="3932"/>
      <c r="AT9" s="3932"/>
      <c r="AU9" s="3932"/>
      <c r="AV9" s="3932"/>
      <c r="AW9" s="3932"/>
      <c r="AX9" s="3932"/>
      <c r="AY9" s="3932"/>
      <c r="AZ9" s="3932"/>
      <c r="BA9" s="3932"/>
      <c r="BB9" s="3932"/>
      <c r="BC9" s="3932"/>
      <c r="BD9" s="3932"/>
      <c r="BE9" s="3932"/>
      <c r="BF9" s="3932"/>
      <c r="BG9" s="3932"/>
      <c r="BH9" s="3932"/>
      <c r="BI9" s="3932"/>
      <c r="BJ9" s="3932"/>
      <c r="BK9" s="3932"/>
      <c r="BL9" s="3932"/>
      <c r="BM9" s="3932"/>
      <c r="BN9" s="3932"/>
      <c r="BO9" s="3932"/>
      <c r="BP9" s="3932"/>
      <c r="BQ9" s="3932"/>
      <c r="BR9" s="3932"/>
      <c r="BS9" s="3932"/>
      <c r="BT9" s="3932"/>
      <c r="BU9" s="3932"/>
      <c r="BV9" s="3932"/>
      <c r="BW9" s="3932"/>
      <c r="BX9" s="3932"/>
      <c r="BY9" s="3932"/>
      <c r="BZ9" s="3932"/>
      <c r="CA9" s="3932"/>
      <c r="CB9" s="3932"/>
    </row>
    <row r="10" spans="1:80" s="496" customFormat="1" ht="15" customHeight="1" thickBot="1">
      <c r="A10" s="3"/>
      <c r="B10" s="4"/>
      <c r="C10" s="3"/>
      <c r="D10" s="3"/>
      <c r="E10" s="4"/>
      <c r="F10" s="5"/>
      <c r="G10" s="6"/>
      <c r="H10" s="4"/>
      <c r="I10" s="7"/>
      <c r="J10" s="4"/>
      <c r="K10" s="8"/>
      <c r="L10" s="8"/>
      <c r="M10" s="4"/>
      <c r="N10" s="4"/>
      <c r="O10" s="4"/>
      <c r="P10" s="4"/>
      <c r="Q10" s="4"/>
      <c r="R10" s="4"/>
      <c r="S10" s="4"/>
      <c r="T10" s="4"/>
      <c r="U10" s="4"/>
      <c r="V10" s="4"/>
      <c r="W10" s="4"/>
      <c r="X10" s="4"/>
      <c r="Y10" s="9"/>
      <c r="Z10" s="10"/>
      <c r="AA10" s="10"/>
      <c r="AB10" s="4"/>
      <c r="AC10" s="47"/>
      <c r="AD10" s="47"/>
      <c r="AE10" s="47"/>
      <c r="AF10" s="47"/>
      <c r="AG10" s="47"/>
      <c r="AH10" s="47"/>
      <c r="AI10" s="47"/>
      <c r="AJ10" s="47"/>
      <c r="AK10" s="221"/>
      <c r="AL10" s="47"/>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184"/>
      <c r="BK10" s="184"/>
      <c r="BL10" s="184"/>
      <c r="BM10" s="184"/>
      <c r="BN10" s="184"/>
      <c r="BO10" s="184"/>
      <c r="BP10" s="184"/>
      <c r="BQ10" s="184"/>
      <c r="BR10" s="184"/>
      <c r="BS10" s="184"/>
      <c r="BT10" s="184"/>
      <c r="BU10" s="184"/>
      <c r="BV10" s="184"/>
      <c r="BW10" s="184"/>
      <c r="BX10" s="184"/>
      <c r="BY10" s="184"/>
      <c r="BZ10" s="184"/>
      <c r="CA10" s="1039"/>
      <c r="CB10" s="1039"/>
    </row>
    <row r="11" spans="1:80" s="3" customFormat="1" ht="21" customHeight="1" thickBot="1">
      <c r="A11" s="3895" t="s">
        <v>7</v>
      </c>
      <c r="B11" s="3895"/>
      <c r="C11" s="3895"/>
      <c r="D11" s="3895"/>
      <c r="E11" s="3896" t="s">
        <v>8</v>
      </c>
      <c r="F11" s="3897"/>
      <c r="G11" s="3897"/>
      <c r="H11" s="3897"/>
      <c r="I11" s="3897"/>
      <c r="J11" s="3897"/>
      <c r="K11" s="3897"/>
      <c r="L11" s="3897"/>
      <c r="M11" s="3897"/>
      <c r="N11" s="3897"/>
      <c r="O11" s="3897"/>
      <c r="P11" s="3897"/>
      <c r="Q11" s="3897"/>
      <c r="R11" s="3897"/>
      <c r="S11" s="3897"/>
      <c r="T11" s="3897"/>
      <c r="U11" s="3897"/>
      <c r="V11" s="3897"/>
      <c r="W11" s="3897"/>
      <c r="X11" s="3897"/>
      <c r="Y11" s="3897"/>
      <c r="Z11" s="3897"/>
      <c r="AA11" s="3897"/>
      <c r="AB11" s="3898"/>
      <c r="AC11" s="3899" t="s">
        <v>8</v>
      </c>
      <c r="AD11" s="3900"/>
      <c r="AE11" s="3900"/>
      <c r="AF11" s="3900"/>
      <c r="AG11" s="3900"/>
      <c r="AH11" s="3900"/>
      <c r="AI11" s="3900"/>
      <c r="AJ11" s="3900"/>
      <c r="AK11" s="3900"/>
      <c r="AL11" s="3900"/>
      <c r="AM11" s="3900"/>
      <c r="AN11" s="3900"/>
      <c r="AO11" s="3900"/>
      <c r="AP11" s="3900"/>
      <c r="AQ11" s="3900"/>
      <c r="AR11" s="3900"/>
      <c r="AS11" s="3900"/>
      <c r="AT11" s="3900"/>
      <c r="AU11" s="3900"/>
      <c r="AV11" s="3900"/>
      <c r="AW11" s="3900"/>
      <c r="AX11" s="3900"/>
      <c r="AY11" s="3900"/>
      <c r="AZ11" s="3900"/>
      <c r="BA11" s="3900"/>
      <c r="BB11" s="3900"/>
      <c r="BC11" s="3900"/>
      <c r="BD11" s="3900"/>
      <c r="BE11" s="3900"/>
      <c r="BF11" s="3900"/>
      <c r="BG11" s="3900"/>
      <c r="BH11" s="3900"/>
      <c r="BI11" s="3900"/>
      <c r="BJ11" s="3900"/>
      <c r="BK11" s="3900"/>
      <c r="BL11" s="3900"/>
      <c r="BM11" s="3900"/>
      <c r="BN11" s="3900"/>
      <c r="BO11" s="3900"/>
      <c r="BP11" s="3900"/>
      <c r="BQ11" s="3900"/>
      <c r="BR11" s="3900"/>
      <c r="BS11" s="3900"/>
      <c r="BT11" s="3900"/>
      <c r="BU11" s="3900"/>
      <c r="BV11" s="3900"/>
      <c r="BW11" s="3900"/>
      <c r="BX11" s="3900"/>
      <c r="BY11" s="3900"/>
      <c r="BZ11" s="3900"/>
      <c r="CA11" s="3900"/>
      <c r="CB11" s="3900"/>
    </row>
    <row r="12" spans="2:80" s="11" customFormat="1" ht="23.25" customHeight="1" thickBot="1">
      <c r="B12" s="12"/>
      <c r="E12" s="12"/>
      <c r="F12" s="13"/>
      <c r="G12" s="14"/>
      <c r="H12" s="12"/>
      <c r="I12" s="15"/>
      <c r="J12" s="12"/>
      <c r="K12" s="16"/>
      <c r="L12" s="16"/>
      <c r="M12" s="12"/>
      <c r="N12" s="12"/>
      <c r="O12" s="12"/>
      <c r="P12" s="12"/>
      <c r="Q12" s="12"/>
      <c r="R12" s="12"/>
      <c r="S12" s="12"/>
      <c r="T12" s="12"/>
      <c r="U12" s="12"/>
      <c r="V12" s="12"/>
      <c r="W12" s="12"/>
      <c r="X12" s="12"/>
      <c r="Y12" s="17"/>
      <c r="Z12" s="18"/>
      <c r="AA12" s="18"/>
      <c r="AB12" s="12"/>
      <c r="AC12" s="48"/>
      <c r="AD12" s="48"/>
      <c r="AE12" s="48"/>
      <c r="AF12" s="48"/>
      <c r="AG12" s="48"/>
      <c r="AH12" s="48"/>
      <c r="AI12" s="48"/>
      <c r="AJ12" s="48"/>
      <c r="AK12" s="222"/>
      <c r="AL12" s="48"/>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1040"/>
      <c r="CB12" s="1040"/>
    </row>
    <row r="13" spans="1:80" s="4" customFormat="1" ht="21" customHeight="1" thickBot="1">
      <c r="A13" s="3901" t="s">
        <v>9</v>
      </c>
      <c r="B13" s="3902"/>
      <c r="C13" s="3902"/>
      <c r="D13" s="3903"/>
      <c r="E13" s="3904" t="s">
        <v>10</v>
      </c>
      <c r="F13" s="3905"/>
      <c r="G13" s="3905"/>
      <c r="H13" s="3905"/>
      <c r="I13" s="3905"/>
      <c r="J13" s="3905"/>
      <c r="K13" s="3905"/>
      <c r="L13" s="3905"/>
      <c r="M13" s="3905"/>
      <c r="N13" s="3905"/>
      <c r="O13" s="3905"/>
      <c r="P13" s="3905"/>
      <c r="Q13" s="3905"/>
      <c r="R13" s="3905"/>
      <c r="S13" s="3905"/>
      <c r="T13" s="3905"/>
      <c r="U13" s="3905"/>
      <c r="V13" s="3905"/>
      <c r="W13" s="3905"/>
      <c r="X13" s="3905"/>
      <c r="Y13" s="3905"/>
      <c r="Z13" s="3905"/>
      <c r="AA13" s="3905"/>
      <c r="AB13" s="3906"/>
      <c r="AC13" s="3901" t="s">
        <v>10</v>
      </c>
      <c r="AD13" s="3902"/>
      <c r="AE13" s="3902"/>
      <c r="AF13" s="3902"/>
      <c r="AG13" s="3902"/>
      <c r="AH13" s="3902"/>
      <c r="AI13" s="3902"/>
      <c r="AJ13" s="3902"/>
      <c r="AK13" s="3902"/>
      <c r="AL13" s="3902"/>
      <c r="AM13" s="3902"/>
      <c r="AN13" s="3902"/>
      <c r="AO13" s="3902"/>
      <c r="AP13" s="3902"/>
      <c r="AQ13" s="3902"/>
      <c r="AR13" s="3902"/>
      <c r="AS13" s="3902"/>
      <c r="AT13" s="3902"/>
      <c r="AU13" s="3902"/>
      <c r="AV13" s="3902"/>
      <c r="AW13" s="3902"/>
      <c r="AX13" s="3902"/>
      <c r="AY13" s="3902"/>
      <c r="AZ13" s="3902"/>
      <c r="BA13" s="3902"/>
      <c r="BB13" s="3902"/>
      <c r="BC13" s="3902"/>
      <c r="BD13" s="3902"/>
      <c r="BE13" s="3902"/>
      <c r="BF13" s="3902"/>
      <c r="BG13" s="3902"/>
      <c r="BH13" s="3902"/>
      <c r="BI13" s="3902"/>
      <c r="BJ13" s="3902"/>
      <c r="BK13" s="3902"/>
      <c r="BL13" s="3902"/>
      <c r="BM13" s="3902"/>
      <c r="BN13" s="3902"/>
      <c r="BO13" s="3902"/>
      <c r="BP13" s="3902"/>
      <c r="BQ13" s="3902"/>
      <c r="BR13" s="3902"/>
      <c r="BS13" s="3902"/>
      <c r="BT13" s="3902"/>
      <c r="BU13" s="3902"/>
      <c r="BV13" s="3902"/>
      <c r="BW13" s="3902"/>
      <c r="BX13" s="3902"/>
      <c r="BY13" s="3902"/>
      <c r="BZ13" s="3902"/>
      <c r="CA13" s="3902"/>
      <c r="CB13" s="3902"/>
    </row>
    <row r="14" spans="1:80" s="54" customFormat="1" ht="21.75" customHeight="1" thickBot="1">
      <c r="A14" s="55"/>
      <c r="B14" s="56"/>
      <c r="C14" s="55"/>
      <c r="D14" s="55"/>
      <c r="E14" s="55"/>
      <c r="F14" s="57"/>
      <c r="G14" s="55"/>
      <c r="H14" s="55"/>
      <c r="I14" s="58"/>
      <c r="J14" s="55"/>
      <c r="K14" s="59"/>
      <c r="L14" s="59"/>
      <c r="M14" s="55"/>
      <c r="N14" s="55"/>
      <c r="O14" s="55"/>
      <c r="P14" s="55"/>
      <c r="Q14" s="55"/>
      <c r="R14" s="55"/>
      <c r="S14" s="55"/>
      <c r="T14" s="55"/>
      <c r="U14" s="55"/>
      <c r="V14" s="55"/>
      <c r="W14" s="55"/>
      <c r="X14" s="55"/>
      <c r="Y14" s="60"/>
      <c r="Z14" s="61"/>
      <c r="AA14" s="61"/>
      <c r="AB14" s="55"/>
      <c r="AC14" s="3892" t="s">
        <v>1630</v>
      </c>
      <c r="AD14" s="3893"/>
      <c r="AE14" s="3893"/>
      <c r="AF14" s="3893"/>
      <c r="AG14" s="3893"/>
      <c r="AH14" s="3893"/>
      <c r="AI14" s="3893"/>
      <c r="AJ14" s="3893"/>
      <c r="AK14" s="3893"/>
      <c r="AL14" s="389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row>
    <row r="15" spans="1:80" s="19" customFormat="1" ht="39" thickBot="1">
      <c r="A15" s="639" t="s">
        <v>11</v>
      </c>
      <c r="B15" s="638" t="s">
        <v>12</v>
      </c>
      <c r="C15" s="639" t="s">
        <v>13</v>
      </c>
      <c r="D15" s="639" t="s">
        <v>14</v>
      </c>
      <c r="E15" s="640" t="s">
        <v>15</v>
      </c>
      <c r="F15" s="641" t="s">
        <v>16</v>
      </c>
      <c r="G15" s="642" t="s">
        <v>17</v>
      </c>
      <c r="H15" s="642" t="s">
        <v>18</v>
      </c>
      <c r="I15" s="643" t="s">
        <v>19</v>
      </c>
      <c r="J15" s="642" t="s">
        <v>20</v>
      </c>
      <c r="K15" s="642" t="s">
        <v>21</v>
      </c>
      <c r="L15" s="642" t="s">
        <v>22</v>
      </c>
      <c r="M15" s="644" t="s">
        <v>23</v>
      </c>
      <c r="N15" s="644" t="s">
        <v>24</v>
      </c>
      <c r="O15" s="644" t="s">
        <v>25</v>
      </c>
      <c r="P15" s="644" t="s">
        <v>26</v>
      </c>
      <c r="Q15" s="644" t="s">
        <v>27</v>
      </c>
      <c r="R15" s="644" t="s">
        <v>28</v>
      </c>
      <c r="S15" s="644" t="s">
        <v>29</v>
      </c>
      <c r="T15" s="644" t="s">
        <v>30</v>
      </c>
      <c r="U15" s="644" t="s">
        <v>31</v>
      </c>
      <c r="V15" s="644" t="s">
        <v>32</v>
      </c>
      <c r="W15" s="644" t="s">
        <v>33</v>
      </c>
      <c r="X15" s="644" t="s">
        <v>34</v>
      </c>
      <c r="Y15" s="1041" t="s">
        <v>35</v>
      </c>
      <c r="Z15" s="645" t="s">
        <v>170</v>
      </c>
      <c r="AA15" s="645" t="s">
        <v>1509</v>
      </c>
      <c r="AB15" s="646" t="s">
        <v>36</v>
      </c>
      <c r="AC15" s="1042" t="s">
        <v>183</v>
      </c>
      <c r="AD15" s="1042" t="s">
        <v>188</v>
      </c>
      <c r="AE15" s="1042" t="s">
        <v>184</v>
      </c>
      <c r="AF15" s="1042" t="s">
        <v>185</v>
      </c>
      <c r="AG15" s="1042" t="s">
        <v>178</v>
      </c>
      <c r="AH15" s="1042" t="s">
        <v>186</v>
      </c>
      <c r="AI15" s="1042" t="s">
        <v>179</v>
      </c>
      <c r="AJ15" s="1042" t="s">
        <v>180</v>
      </c>
      <c r="AK15" s="1042" t="s">
        <v>181</v>
      </c>
      <c r="AL15" s="1043" t="s">
        <v>182</v>
      </c>
      <c r="AM15" s="3200" t="s">
        <v>1523</v>
      </c>
      <c r="AN15" s="3200" t="s">
        <v>299</v>
      </c>
      <c r="AO15" s="3200" t="s">
        <v>1490</v>
      </c>
      <c r="AP15" s="3200" t="s">
        <v>1491</v>
      </c>
      <c r="AQ15" s="3200" t="s">
        <v>178</v>
      </c>
      <c r="AR15" s="3200" t="s">
        <v>1817</v>
      </c>
      <c r="AS15" s="3200" t="s">
        <v>179</v>
      </c>
      <c r="AT15" s="3200" t="s">
        <v>180</v>
      </c>
      <c r="AU15" s="3200" t="s">
        <v>1488</v>
      </c>
      <c r="AV15" s="3200" t="s">
        <v>1489</v>
      </c>
      <c r="AW15" s="3200" t="s">
        <v>1490</v>
      </c>
      <c r="AX15" s="3200" t="s">
        <v>1491</v>
      </c>
      <c r="AY15" s="3200" t="s">
        <v>178</v>
      </c>
      <c r="AZ15" s="3200" t="s">
        <v>1492</v>
      </c>
      <c r="BA15" s="3200" t="s">
        <v>179</v>
      </c>
      <c r="BB15" s="3200" t="s">
        <v>180</v>
      </c>
      <c r="BC15" s="3200" t="s">
        <v>1493</v>
      </c>
      <c r="BD15" s="3200" t="s">
        <v>1494</v>
      </c>
      <c r="BE15" s="3200" t="s">
        <v>1495</v>
      </c>
      <c r="BF15" s="3200" t="s">
        <v>1496</v>
      </c>
      <c r="BG15" s="3200" t="s">
        <v>178</v>
      </c>
      <c r="BH15" s="3200" t="s">
        <v>1497</v>
      </c>
      <c r="BI15" s="3200" t="s">
        <v>179</v>
      </c>
      <c r="BJ15" s="3200" t="s">
        <v>180</v>
      </c>
      <c r="BK15" s="3200" t="s">
        <v>1498</v>
      </c>
      <c r="BL15" s="3200" t="s">
        <v>1499</v>
      </c>
      <c r="BM15" s="3200" t="s">
        <v>1500</v>
      </c>
      <c r="BN15" s="3200" t="s">
        <v>1501</v>
      </c>
      <c r="BO15" s="3200" t="s">
        <v>178</v>
      </c>
      <c r="BP15" s="3200" t="s">
        <v>1502</v>
      </c>
      <c r="BQ15" s="3200" t="s">
        <v>179</v>
      </c>
      <c r="BR15" s="3200" t="s">
        <v>180</v>
      </c>
      <c r="BS15" s="3200" t="s">
        <v>1503</v>
      </c>
      <c r="BT15" s="3200" t="s">
        <v>1504</v>
      </c>
      <c r="BU15" s="3200" t="s">
        <v>1505</v>
      </c>
      <c r="BV15" s="3200" t="s">
        <v>1506</v>
      </c>
      <c r="BW15" s="3200" t="s">
        <v>178</v>
      </c>
      <c r="BX15" s="3200" t="s">
        <v>1507</v>
      </c>
      <c r="BY15" s="3200" t="s">
        <v>179</v>
      </c>
      <c r="BZ15" s="3200" t="s">
        <v>180</v>
      </c>
      <c r="CA15" s="3201" t="s">
        <v>181</v>
      </c>
      <c r="CB15" s="3202" t="s">
        <v>182</v>
      </c>
    </row>
    <row r="16" spans="1:80" s="20" customFormat="1" ht="56.25" customHeight="1">
      <c r="A16" s="3891">
        <v>1</v>
      </c>
      <c r="B16" s="3891" t="s">
        <v>173</v>
      </c>
      <c r="C16" s="3883" t="s">
        <v>233</v>
      </c>
      <c r="D16" s="1044" t="s">
        <v>243</v>
      </c>
      <c r="E16" s="1045" t="s">
        <v>69</v>
      </c>
      <c r="F16" s="1045">
        <v>1</v>
      </c>
      <c r="G16" s="1046" t="s">
        <v>72</v>
      </c>
      <c r="H16" s="1046" t="s">
        <v>171</v>
      </c>
      <c r="I16" s="1047">
        <v>0.1</v>
      </c>
      <c r="J16" s="1045" t="s">
        <v>216</v>
      </c>
      <c r="K16" s="1048">
        <v>42370</v>
      </c>
      <c r="L16" s="1048">
        <v>42400</v>
      </c>
      <c r="M16" s="1049">
        <v>1</v>
      </c>
      <c r="N16" s="1049"/>
      <c r="O16" s="1049"/>
      <c r="P16" s="1049"/>
      <c r="Q16" s="1049"/>
      <c r="R16" s="1049"/>
      <c r="S16" s="1049"/>
      <c r="T16" s="1049"/>
      <c r="U16" s="1049"/>
      <c r="V16" s="1049"/>
      <c r="W16" s="1049"/>
      <c r="X16" s="1049"/>
      <c r="Y16" s="1050">
        <f>SUM(M16:X16)</f>
        <v>1</v>
      </c>
      <c r="Z16" s="1051">
        <v>0</v>
      </c>
      <c r="AA16" s="1051"/>
      <c r="AB16" s="1052" t="s">
        <v>55</v>
      </c>
      <c r="AC16" s="1053">
        <f aca="true" t="shared" si="0" ref="AC16:AC25">SUM(M16:N16)</f>
        <v>1</v>
      </c>
      <c r="AD16" s="1054">
        <f aca="true" t="shared" si="1" ref="AD16:AD25">AC16/Y16</f>
        <v>1</v>
      </c>
      <c r="AE16" s="1053">
        <v>1</v>
      </c>
      <c r="AF16" s="1054"/>
      <c r="AG16" s="1053"/>
      <c r="AH16" s="1053"/>
      <c r="AI16" s="1053"/>
      <c r="AJ16" s="1055" t="e">
        <f aca="true" t="shared" si="2" ref="AJ16:AJ25">AI16/Z16</f>
        <v>#DIV/0!</v>
      </c>
      <c r="AK16" s="1056"/>
      <c r="AL16" s="1057"/>
      <c r="AM16" s="2981">
        <f>SUM(M16:R16)</f>
        <v>1</v>
      </c>
      <c r="AN16" s="2982">
        <f>IF(AM16=0,0%,100%)</f>
        <v>1</v>
      </c>
      <c r="AO16" s="3207">
        <v>1</v>
      </c>
      <c r="AP16" s="2982">
        <f>AO16/AM16</f>
        <v>1</v>
      </c>
      <c r="AQ16" s="2981"/>
      <c r="AR16" s="2982">
        <f>AO16/Y16</f>
        <v>1</v>
      </c>
      <c r="AS16" s="2981"/>
      <c r="AT16" s="2982"/>
      <c r="AU16" s="2981"/>
      <c r="AV16" s="2981"/>
      <c r="AW16" s="2981"/>
      <c r="AX16" s="2981"/>
      <c r="AY16" s="2981"/>
      <c r="AZ16" s="2981"/>
      <c r="BA16" s="2981"/>
      <c r="BB16" s="2981"/>
      <c r="BC16" s="2981"/>
      <c r="BD16" s="2981"/>
      <c r="BE16" s="2981"/>
      <c r="BF16" s="2981"/>
      <c r="BG16" s="2981"/>
      <c r="BH16" s="2981"/>
      <c r="BI16" s="2981"/>
      <c r="BJ16" s="2981"/>
      <c r="BK16" s="2981"/>
      <c r="BL16" s="2981"/>
      <c r="BM16" s="2981"/>
      <c r="BN16" s="2981"/>
      <c r="BO16" s="2981"/>
      <c r="BP16" s="2981"/>
      <c r="BQ16" s="2981"/>
      <c r="BR16" s="2981"/>
      <c r="BS16" s="2981"/>
      <c r="BT16" s="2981"/>
      <c r="BU16" s="2981"/>
      <c r="BV16" s="2981"/>
      <c r="BW16" s="2981"/>
      <c r="BX16" s="2981"/>
      <c r="BY16" s="2981"/>
      <c r="BZ16" s="2981"/>
      <c r="CA16" s="3208"/>
      <c r="CB16" s="3029"/>
    </row>
    <row r="17" spans="1:80" s="20" customFormat="1" ht="105" customHeight="1">
      <c r="A17" s="3891"/>
      <c r="B17" s="3891"/>
      <c r="C17" s="3883"/>
      <c r="D17" s="1044" t="s">
        <v>244</v>
      </c>
      <c r="E17" s="1045" t="s">
        <v>69</v>
      </c>
      <c r="F17" s="1045">
        <v>2</v>
      </c>
      <c r="G17" s="1046" t="s">
        <v>74</v>
      </c>
      <c r="H17" s="1046" t="s">
        <v>171</v>
      </c>
      <c r="I17" s="1047">
        <v>0.1</v>
      </c>
      <c r="J17" s="1045" t="s">
        <v>75</v>
      </c>
      <c r="K17" s="1048">
        <v>42370</v>
      </c>
      <c r="L17" s="1048">
        <v>42735</v>
      </c>
      <c r="M17" s="1049"/>
      <c r="N17" s="1049"/>
      <c r="O17" s="1049"/>
      <c r="P17" s="1049"/>
      <c r="Q17" s="1049"/>
      <c r="R17" s="1049"/>
      <c r="S17" s="1049">
        <v>1</v>
      </c>
      <c r="T17" s="1049"/>
      <c r="U17" s="1049"/>
      <c r="V17" s="1049"/>
      <c r="W17" s="1049">
        <v>1</v>
      </c>
      <c r="X17" s="1049"/>
      <c r="Y17" s="1050">
        <f aca="true" t="shared" si="3" ref="Y17:Y25">SUM(M17:X17)</f>
        <v>2</v>
      </c>
      <c r="Z17" s="1051">
        <v>0</v>
      </c>
      <c r="AA17" s="1051"/>
      <c r="AB17" s="1052" t="s">
        <v>55</v>
      </c>
      <c r="AC17" s="1053">
        <f t="shared" si="0"/>
        <v>0</v>
      </c>
      <c r="AD17" s="1054">
        <f t="shared" si="1"/>
        <v>0</v>
      </c>
      <c r="AE17" s="1053">
        <v>0</v>
      </c>
      <c r="AF17" s="1054"/>
      <c r="AG17" s="1053"/>
      <c r="AH17" s="1053"/>
      <c r="AI17" s="1053"/>
      <c r="AJ17" s="1055" t="e">
        <f t="shared" si="2"/>
        <v>#DIV/0!</v>
      </c>
      <c r="AK17" s="1056"/>
      <c r="AL17" s="1057"/>
      <c r="AM17" s="2981">
        <f aca="true" t="shared" si="4" ref="AM17:AM25">SUM(M17:R17)</f>
        <v>0</v>
      </c>
      <c r="AN17" s="2982">
        <f aca="true" t="shared" si="5" ref="AN17:AN75">IF(AM17=0,0%,100%)</f>
        <v>0</v>
      </c>
      <c r="AO17" s="3207">
        <v>0</v>
      </c>
      <c r="AP17" s="2982" t="s">
        <v>55</v>
      </c>
      <c r="AQ17" s="2981"/>
      <c r="AR17" s="2982">
        <f aca="true" t="shared" si="6" ref="AR17:AR25">AO17/Y17</f>
        <v>0</v>
      </c>
      <c r="AS17" s="2981"/>
      <c r="AT17" s="2982"/>
      <c r="AU17" s="2981"/>
      <c r="AV17" s="2981"/>
      <c r="AW17" s="2981"/>
      <c r="AX17" s="2981"/>
      <c r="AY17" s="2981"/>
      <c r="AZ17" s="2981"/>
      <c r="BA17" s="2981"/>
      <c r="BB17" s="2981"/>
      <c r="BC17" s="2981"/>
      <c r="BD17" s="2981"/>
      <c r="BE17" s="2981"/>
      <c r="BF17" s="2981"/>
      <c r="BG17" s="2981"/>
      <c r="BH17" s="2981"/>
      <c r="BI17" s="2981"/>
      <c r="BJ17" s="2981"/>
      <c r="BK17" s="2981"/>
      <c r="BL17" s="2981"/>
      <c r="BM17" s="2981"/>
      <c r="BN17" s="2981"/>
      <c r="BO17" s="2981"/>
      <c r="BP17" s="2981"/>
      <c r="BQ17" s="2981"/>
      <c r="BR17" s="2981"/>
      <c r="BS17" s="2981"/>
      <c r="BT17" s="2981"/>
      <c r="BU17" s="2981"/>
      <c r="BV17" s="2981"/>
      <c r="BW17" s="2981"/>
      <c r="BX17" s="2981"/>
      <c r="BY17" s="2981"/>
      <c r="BZ17" s="2981"/>
      <c r="CA17" s="3208"/>
      <c r="CB17" s="3029"/>
    </row>
    <row r="18" spans="1:80" s="20" customFormat="1" ht="105" customHeight="1">
      <c r="A18" s="3891"/>
      <c r="B18" s="3891"/>
      <c r="C18" s="3883"/>
      <c r="D18" s="1044" t="s">
        <v>245</v>
      </c>
      <c r="E18" s="1045" t="s">
        <v>190</v>
      </c>
      <c r="F18" s="1045"/>
      <c r="G18" s="1046" t="s">
        <v>191</v>
      </c>
      <c r="H18" s="1046" t="s">
        <v>73</v>
      </c>
      <c r="I18" s="1047">
        <v>0.1</v>
      </c>
      <c r="J18" s="1045" t="s">
        <v>192</v>
      </c>
      <c r="K18" s="1048">
        <v>42370</v>
      </c>
      <c r="L18" s="1048">
        <v>42735</v>
      </c>
      <c r="M18" s="1049"/>
      <c r="N18" s="1049"/>
      <c r="O18" s="1049"/>
      <c r="P18" s="1049"/>
      <c r="Q18" s="1049"/>
      <c r="R18" s="1049"/>
      <c r="S18" s="1049"/>
      <c r="T18" s="1049"/>
      <c r="U18" s="1049"/>
      <c r="V18" s="1049"/>
      <c r="W18" s="1049"/>
      <c r="X18" s="1049"/>
      <c r="Y18" s="1050">
        <f t="shared" si="3"/>
        <v>0</v>
      </c>
      <c r="Z18" s="1051"/>
      <c r="AA18" s="1051"/>
      <c r="AB18" s="1052"/>
      <c r="AC18" s="1053">
        <f t="shared" si="0"/>
        <v>0</v>
      </c>
      <c r="AD18" s="1054" t="e">
        <f t="shared" si="1"/>
        <v>#DIV/0!</v>
      </c>
      <c r="AE18" s="1053">
        <v>0</v>
      </c>
      <c r="AF18" s="1054"/>
      <c r="AG18" s="1053"/>
      <c r="AH18" s="1053"/>
      <c r="AI18" s="1053"/>
      <c r="AJ18" s="1055" t="e">
        <f t="shared" si="2"/>
        <v>#DIV/0!</v>
      </c>
      <c r="AK18" s="1056"/>
      <c r="AL18" s="1057"/>
      <c r="AM18" s="2981">
        <f t="shared" si="4"/>
        <v>0</v>
      </c>
      <c r="AN18" s="2982">
        <f t="shared" si="5"/>
        <v>0</v>
      </c>
      <c r="AO18" s="3207">
        <v>0</v>
      </c>
      <c r="AP18" s="2982" t="s">
        <v>55</v>
      </c>
      <c r="AQ18" s="2981"/>
      <c r="AR18" s="2982">
        <v>0</v>
      </c>
      <c r="AS18" s="2981"/>
      <c r="AT18" s="2982"/>
      <c r="AU18" s="2981"/>
      <c r="AV18" s="2981"/>
      <c r="AW18" s="2981"/>
      <c r="AX18" s="2981"/>
      <c r="AY18" s="2981"/>
      <c r="AZ18" s="2981"/>
      <c r="BA18" s="2981"/>
      <c r="BB18" s="2981"/>
      <c r="BC18" s="2981"/>
      <c r="BD18" s="2981"/>
      <c r="BE18" s="2981"/>
      <c r="BF18" s="2981"/>
      <c r="BG18" s="2981"/>
      <c r="BH18" s="2981"/>
      <c r="BI18" s="2981"/>
      <c r="BJ18" s="2981"/>
      <c r="BK18" s="2981"/>
      <c r="BL18" s="2981"/>
      <c r="BM18" s="2981"/>
      <c r="BN18" s="2981"/>
      <c r="BO18" s="2981"/>
      <c r="BP18" s="2981"/>
      <c r="BQ18" s="2981"/>
      <c r="BR18" s="2981"/>
      <c r="BS18" s="2981"/>
      <c r="BT18" s="2981"/>
      <c r="BU18" s="2981"/>
      <c r="BV18" s="2981"/>
      <c r="BW18" s="2981"/>
      <c r="BX18" s="2981"/>
      <c r="BY18" s="2981"/>
      <c r="BZ18" s="2981"/>
      <c r="CA18" s="3208"/>
      <c r="CB18" s="3029"/>
    </row>
    <row r="19" spans="1:80" s="20" customFormat="1" ht="82.5" customHeight="1">
      <c r="A19" s="3891"/>
      <c r="B19" s="3891"/>
      <c r="C19" s="3883"/>
      <c r="D19" s="1044" t="s">
        <v>246</v>
      </c>
      <c r="E19" s="1045" t="s">
        <v>76</v>
      </c>
      <c r="F19" s="1045">
        <v>11</v>
      </c>
      <c r="G19" s="1046" t="s">
        <v>77</v>
      </c>
      <c r="H19" s="1046" t="s">
        <v>171</v>
      </c>
      <c r="I19" s="1047">
        <v>0.1</v>
      </c>
      <c r="J19" s="1045" t="s">
        <v>215</v>
      </c>
      <c r="K19" s="1048">
        <v>42400</v>
      </c>
      <c r="L19" s="1048" t="s">
        <v>78</v>
      </c>
      <c r="M19" s="1049"/>
      <c r="N19" s="1049">
        <v>1</v>
      </c>
      <c r="O19" s="1049">
        <v>1</v>
      </c>
      <c r="P19" s="1049">
        <v>1</v>
      </c>
      <c r="Q19" s="1049">
        <v>1</v>
      </c>
      <c r="R19" s="1049">
        <v>1</v>
      </c>
      <c r="S19" s="1049">
        <v>1</v>
      </c>
      <c r="T19" s="1049">
        <v>1</v>
      </c>
      <c r="U19" s="1049">
        <v>1</v>
      </c>
      <c r="V19" s="1049">
        <v>1</v>
      </c>
      <c r="W19" s="1049">
        <v>1</v>
      </c>
      <c r="X19" s="1049">
        <v>1</v>
      </c>
      <c r="Y19" s="1050">
        <f t="shared" si="3"/>
        <v>11</v>
      </c>
      <c r="Z19" s="1051">
        <v>0</v>
      </c>
      <c r="AA19" s="1051"/>
      <c r="AB19" s="1052" t="s">
        <v>55</v>
      </c>
      <c r="AC19" s="1053">
        <f t="shared" si="0"/>
        <v>1</v>
      </c>
      <c r="AD19" s="1054">
        <f t="shared" si="1"/>
        <v>0.09090909090909091</v>
      </c>
      <c r="AE19" s="1053">
        <v>1</v>
      </c>
      <c r="AF19" s="1054"/>
      <c r="AG19" s="1053"/>
      <c r="AH19" s="1053"/>
      <c r="AI19" s="1053"/>
      <c r="AJ19" s="1055" t="e">
        <f t="shared" si="2"/>
        <v>#DIV/0!</v>
      </c>
      <c r="AK19" s="1056" t="s">
        <v>232</v>
      </c>
      <c r="AL19" s="1057"/>
      <c r="AM19" s="2981">
        <f t="shared" si="4"/>
        <v>5</v>
      </c>
      <c r="AN19" s="2982">
        <f t="shared" si="5"/>
        <v>1</v>
      </c>
      <c r="AO19" s="3207">
        <v>5</v>
      </c>
      <c r="AP19" s="2982">
        <f>AO19/AM19</f>
        <v>1</v>
      </c>
      <c r="AQ19" s="2981"/>
      <c r="AR19" s="2982">
        <f t="shared" si="6"/>
        <v>0.45454545454545453</v>
      </c>
      <c r="AS19" s="2981"/>
      <c r="AT19" s="2982"/>
      <c r="AU19" s="2981"/>
      <c r="AV19" s="2981"/>
      <c r="AW19" s="2981"/>
      <c r="AX19" s="2981"/>
      <c r="AY19" s="2981"/>
      <c r="AZ19" s="2981"/>
      <c r="BA19" s="2981"/>
      <c r="BB19" s="2981"/>
      <c r="BC19" s="2981"/>
      <c r="BD19" s="2981"/>
      <c r="BE19" s="2981"/>
      <c r="BF19" s="2981"/>
      <c r="BG19" s="2981"/>
      <c r="BH19" s="2981"/>
      <c r="BI19" s="2981"/>
      <c r="BJ19" s="2981"/>
      <c r="BK19" s="2981"/>
      <c r="BL19" s="2981"/>
      <c r="BM19" s="2981"/>
      <c r="BN19" s="2981"/>
      <c r="BO19" s="2981"/>
      <c r="BP19" s="2981"/>
      <c r="BQ19" s="2981"/>
      <c r="BR19" s="2981"/>
      <c r="BS19" s="2981"/>
      <c r="BT19" s="2981"/>
      <c r="BU19" s="2981"/>
      <c r="BV19" s="2981"/>
      <c r="BW19" s="2981"/>
      <c r="BX19" s="2981"/>
      <c r="BY19" s="2981"/>
      <c r="BZ19" s="2981"/>
      <c r="CA19" s="3208" t="s">
        <v>1917</v>
      </c>
      <c r="CB19" s="3029"/>
    </row>
    <row r="20" spans="1:80" s="20" customFormat="1" ht="71.25" customHeight="1">
      <c r="A20" s="3891"/>
      <c r="B20" s="3891"/>
      <c r="C20" s="3883" t="s">
        <v>234</v>
      </c>
      <c r="D20" s="1044" t="s">
        <v>247</v>
      </c>
      <c r="E20" s="1045" t="s">
        <v>37</v>
      </c>
      <c r="F20" s="1045">
        <v>1</v>
      </c>
      <c r="G20" s="1046" t="s">
        <v>56</v>
      </c>
      <c r="H20" s="1046" t="s">
        <v>172</v>
      </c>
      <c r="I20" s="1047">
        <v>0.1</v>
      </c>
      <c r="J20" s="1045" t="s">
        <v>79</v>
      </c>
      <c r="K20" s="1048">
        <v>42724</v>
      </c>
      <c r="L20" s="1048">
        <v>42384</v>
      </c>
      <c r="M20" s="1049">
        <v>1</v>
      </c>
      <c r="N20" s="1049"/>
      <c r="O20" s="1049"/>
      <c r="P20" s="1049"/>
      <c r="Q20" s="1049"/>
      <c r="R20" s="1049"/>
      <c r="S20" s="1049"/>
      <c r="T20" s="1049"/>
      <c r="U20" s="1049"/>
      <c r="V20" s="1049"/>
      <c r="W20" s="1049"/>
      <c r="X20" s="1049"/>
      <c r="Y20" s="1050">
        <f t="shared" si="3"/>
        <v>1</v>
      </c>
      <c r="Z20" s="1051">
        <v>0</v>
      </c>
      <c r="AA20" s="1051"/>
      <c r="AB20" s="1052" t="s">
        <v>55</v>
      </c>
      <c r="AC20" s="1053">
        <f t="shared" si="0"/>
        <v>1</v>
      </c>
      <c r="AD20" s="1054">
        <f t="shared" si="1"/>
        <v>1</v>
      </c>
      <c r="AE20" s="1053">
        <v>1</v>
      </c>
      <c r="AF20" s="1054"/>
      <c r="AG20" s="1053"/>
      <c r="AH20" s="1053"/>
      <c r="AI20" s="1053"/>
      <c r="AJ20" s="1055" t="e">
        <f t="shared" si="2"/>
        <v>#DIV/0!</v>
      </c>
      <c r="AK20" s="1056"/>
      <c r="AL20" s="1058"/>
      <c r="AM20" s="2981">
        <f t="shared" si="4"/>
        <v>1</v>
      </c>
      <c r="AN20" s="2982">
        <f t="shared" si="5"/>
        <v>1</v>
      </c>
      <c r="AO20" s="3207">
        <v>1</v>
      </c>
      <c r="AP20" s="2982">
        <f>AO20/AM20</f>
        <v>1</v>
      </c>
      <c r="AQ20" s="2981"/>
      <c r="AR20" s="2982">
        <f t="shared" si="6"/>
        <v>1</v>
      </c>
      <c r="AS20" s="2981"/>
      <c r="AT20" s="2982"/>
      <c r="AU20" s="2981"/>
      <c r="AV20" s="2981"/>
      <c r="AW20" s="2981"/>
      <c r="AX20" s="2981"/>
      <c r="AY20" s="2981"/>
      <c r="AZ20" s="2981"/>
      <c r="BA20" s="2981"/>
      <c r="BB20" s="2981"/>
      <c r="BC20" s="2981"/>
      <c r="BD20" s="2981"/>
      <c r="BE20" s="2981"/>
      <c r="BF20" s="2981"/>
      <c r="BG20" s="2981"/>
      <c r="BH20" s="2981"/>
      <c r="BI20" s="2981"/>
      <c r="BJ20" s="2981"/>
      <c r="BK20" s="2981"/>
      <c r="BL20" s="2981"/>
      <c r="BM20" s="2981"/>
      <c r="BN20" s="2981"/>
      <c r="BO20" s="2981"/>
      <c r="BP20" s="2981"/>
      <c r="BQ20" s="2981"/>
      <c r="BR20" s="2981"/>
      <c r="BS20" s="2981"/>
      <c r="BT20" s="2981"/>
      <c r="BU20" s="2981"/>
      <c r="BV20" s="2981"/>
      <c r="BW20" s="2981"/>
      <c r="BX20" s="2981"/>
      <c r="BY20" s="2981"/>
      <c r="BZ20" s="2981"/>
      <c r="CA20" s="3208"/>
      <c r="CB20" s="3029"/>
    </row>
    <row r="21" spans="1:80" s="20" customFormat="1" ht="56.25" customHeight="1">
      <c r="A21" s="3891"/>
      <c r="B21" s="3891"/>
      <c r="C21" s="3883"/>
      <c r="D21" s="1044" t="s">
        <v>248</v>
      </c>
      <c r="E21" s="1045" t="s">
        <v>80</v>
      </c>
      <c r="F21" s="1045">
        <v>1</v>
      </c>
      <c r="G21" s="1046" t="s">
        <v>81</v>
      </c>
      <c r="H21" s="1046" t="s">
        <v>172</v>
      </c>
      <c r="I21" s="1047">
        <v>0.1</v>
      </c>
      <c r="J21" s="1045" t="s">
        <v>82</v>
      </c>
      <c r="K21" s="1048">
        <v>42379</v>
      </c>
      <c r="L21" s="1048">
        <v>42379</v>
      </c>
      <c r="M21" s="1049">
        <v>1</v>
      </c>
      <c r="N21" s="1049"/>
      <c r="O21" s="1049"/>
      <c r="P21" s="1049"/>
      <c r="Q21" s="1049"/>
      <c r="R21" s="1049"/>
      <c r="S21" s="1049"/>
      <c r="T21" s="1049"/>
      <c r="U21" s="1049"/>
      <c r="V21" s="1049"/>
      <c r="W21" s="1049"/>
      <c r="X21" s="1049"/>
      <c r="Y21" s="1050">
        <f t="shared" si="3"/>
        <v>1</v>
      </c>
      <c r="Z21" s="1051">
        <v>0</v>
      </c>
      <c r="AA21" s="1051"/>
      <c r="AB21" s="1052" t="s">
        <v>55</v>
      </c>
      <c r="AC21" s="1053">
        <f t="shared" si="0"/>
        <v>1</v>
      </c>
      <c r="AD21" s="1054">
        <f t="shared" si="1"/>
        <v>1</v>
      </c>
      <c r="AE21" s="1053">
        <v>1</v>
      </c>
      <c r="AF21" s="1054"/>
      <c r="AG21" s="1053"/>
      <c r="AH21" s="1053"/>
      <c r="AI21" s="1053"/>
      <c r="AJ21" s="1055" t="e">
        <f t="shared" si="2"/>
        <v>#DIV/0!</v>
      </c>
      <c r="AK21" s="1056"/>
      <c r="AL21" s="1058"/>
      <c r="AM21" s="2981">
        <f t="shared" si="4"/>
        <v>1</v>
      </c>
      <c r="AN21" s="2982">
        <f t="shared" si="5"/>
        <v>1</v>
      </c>
      <c r="AO21" s="3207">
        <v>1</v>
      </c>
      <c r="AP21" s="2982">
        <f>AO21/AM21</f>
        <v>1</v>
      </c>
      <c r="AQ21" s="2981"/>
      <c r="AR21" s="2982">
        <f t="shared" si="6"/>
        <v>1</v>
      </c>
      <c r="AS21" s="2981"/>
      <c r="AT21" s="2982"/>
      <c r="AU21" s="2981"/>
      <c r="AV21" s="2981"/>
      <c r="AW21" s="2981"/>
      <c r="AX21" s="2981"/>
      <c r="AY21" s="2981"/>
      <c r="AZ21" s="2981"/>
      <c r="BA21" s="2981"/>
      <c r="BB21" s="2981"/>
      <c r="BC21" s="2981"/>
      <c r="BD21" s="2981"/>
      <c r="BE21" s="2981"/>
      <c r="BF21" s="2981"/>
      <c r="BG21" s="2981"/>
      <c r="BH21" s="2981"/>
      <c r="BI21" s="2981"/>
      <c r="BJ21" s="2981"/>
      <c r="BK21" s="2981"/>
      <c r="BL21" s="2981"/>
      <c r="BM21" s="2981"/>
      <c r="BN21" s="2981"/>
      <c r="BO21" s="2981"/>
      <c r="BP21" s="2981"/>
      <c r="BQ21" s="2981"/>
      <c r="BR21" s="2981"/>
      <c r="BS21" s="2981"/>
      <c r="BT21" s="2981"/>
      <c r="BU21" s="2981"/>
      <c r="BV21" s="2981"/>
      <c r="BW21" s="2981"/>
      <c r="BX21" s="2981"/>
      <c r="BY21" s="2981"/>
      <c r="BZ21" s="2981"/>
      <c r="CA21" s="3208"/>
      <c r="CB21" s="3029"/>
    </row>
    <row r="22" spans="1:80" s="20" customFormat="1" ht="85.5" customHeight="1">
      <c r="A22" s="3891"/>
      <c r="B22" s="3891"/>
      <c r="C22" s="3883"/>
      <c r="D22" s="1044" t="s">
        <v>249</v>
      </c>
      <c r="E22" s="1045" t="s">
        <v>83</v>
      </c>
      <c r="F22" s="1045">
        <v>11</v>
      </c>
      <c r="G22" s="1046" t="s">
        <v>81</v>
      </c>
      <c r="H22" s="1046" t="s">
        <v>172</v>
      </c>
      <c r="I22" s="1047">
        <v>0.1</v>
      </c>
      <c r="J22" s="1045" t="s">
        <v>84</v>
      </c>
      <c r="K22" s="1048">
        <v>42401</v>
      </c>
      <c r="L22" s="1048">
        <v>42724</v>
      </c>
      <c r="M22" s="1049"/>
      <c r="N22" s="1049">
        <v>1</v>
      </c>
      <c r="O22" s="1049">
        <v>1</v>
      </c>
      <c r="P22" s="1049">
        <v>1</v>
      </c>
      <c r="Q22" s="1049">
        <v>1</v>
      </c>
      <c r="R22" s="1049">
        <v>1</v>
      </c>
      <c r="S22" s="1049">
        <v>1</v>
      </c>
      <c r="T22" s="1049">
        <v>1</v>
      </c>
      <c r="U22" s="1049">
        <v>1</v>
      </c>
      <c r="V22" s="1049">
        <v>1</v>
      </c>
      <c r="W22" s="1049">
        <v>1</v>
      </c>
      <c r="X22" s="1049">
        <v>1</v>
      </c>
      <c r="Y22" s="1050">
        <f t="shared" si="3"/>
        <v>11</v>
      </c>
      <c r="Z22" s="1051">
        <v>0</v>
      </c>
      <c r="AA22" s="1051"/>
      <c r="AB22" s="1052" t="s">
        <v>55</v>
      </c>
      <c r="AC22" s="1053">
        <f t="shared" si="0"/>
        <v>1</v>
      </c>
      <c r="AD22" s="1054">
        <f t="shared" si="1"/>
        <v>0.09090909090909091</v>
      </c>
      <c r="AE22" s="1053">
        <v>1</v>
      </c>
      <c r="AF22" s="1054"/>
      <c r="AG22" s="1053"/>
      <c r="AH22" s="1053"/>
      <c r="AI22" s="1053"/>
      <c r="AJ22" s="1055" t="e">
        <f t="shared" si="2"/>
        <v>#DIV/0!</v>
      </c>
      <c r="AK22" s="1056" t="s">
        <v>229</v>
      </c>
      <c r="AL22" s="1058"/>
      <c r="AM22" s="2981">
        <f t="shared" si="4"/>
        <v>5</v>
      </c>
      <c r="AN22" s="2982">
        <f t="shared" si="5"/>
        <v>1</v>
      </c>
      <c r="AO22" s="3207">
        <v>5</v>
      </c>
      <c r="AP22" s="2982">
        <f>AO22/AM22</f>
        <v>1</v>
      </c>
      <c r="AQ22" s="2986"/>
      <c r="AR22" s="2982">
        <f t="shared" si="6"/>
        <v>0.45454545454545453</v>
      </c>
      <c r="AS22" s="2986"/>
      <c r="AT22" s="2982"/>
      <c r="AU22" s="2981"/>
      <c r="AV22" s="2981"/>
      <c r="AW22" s="2981"/>
      <c r="AX22" s="2981"/>
      <c r="AY22" s="2981"/>
      <c r="AZ22" s="2981"/>
      <c r="BA22" s="2981"/>
      <c r="BB22" s="2981"/>
      <c r="BC22" s="2981"/>
      <c r="BD22" s="2981"/>
      <c r="BE22" s="2981"/>
      <c r="BF22" s="2981"/>
      <c r="BG22" s="2981"/>
      <c r="BH22" s="2981"/>
      <c r="BI22" s="2981"/>
      <c r="BJ22" s="2981"/>
      <c r="BK22" s="2981"/>
      <c r="BL22" s="2981"/>
      <c r="BM22" s="2981"/>
      <c r="BN22" s="2981"/>
      <c r="BO22" s="2981"/>
      <c r="BP22" s="2981"/>
      <c r="BQ22" s="2981"/>
      <c r="BR22" s="2981"/>
      <c r="BS22" s="2981"/>
      <c r="BT22" s="2981"/>
      <c r="BU22" s="2981"/>
      <c r="BV22" s="2981"/>
      <c r="BW22" s="2981"/>
      <c r="BX22" s="2981"/>
      <c r="BY22" s="2981"/>
      <c r="BZ22" s="2981"/>
      <c r="CA22" s="3208" t="s">
        <v>1918</v>
      </c>
      <c r="CB22" s="3029"/>
    </row>
    <row r="23" spans="1:80" s="20" customFormat="1" ht="85.5" customHeight="1">
      <c r="A23" s="3891"/>
      <c r="B23" s="3891"/>
      <c r="C23" s="3883"/>
      <c r="D23" s="1044" t="s">
        <v>250</v>
      </c>
      <c r="E23" s="1045" t="s">
        <v>195</v>
      </c>
      <c r="F23" s="1045">
        <v>11</v>
      </c>
      <c r="G23" s="1046" t="s">
        <v>193</v>
      </c>
      <c r="H23" s="1046" t="s">
        <v>172</v>
      </c>
      <c r="I23" s="1047">
        <v>0.1</v>
      </c>
      <c r="J23" s="1045" t="s">
        <v>194</v>
      </c>
      <c r="K23" s="1048">
        <v>42382</v>
      </c>
      <c r="L23" s="1048">
        <v>42717</v>
      </c>
      <c r="M23" s="1049"/>
      <c r="N23" s="1049">
        <v>1</v>
      </c>
      <c r="O23" s="1049">
        <v>1</v>
      </c>
      <c r="P23" s="1049">
        <v>1</v>
      </c>
      <c r="Q23" s="1049">
        <v>1</v>
      </c>
      <c r="R23" s="1049">
        <v>1</v>
      </c>
      <c r="S23" s="1049">
        <v>1</v>
      </c>
      <c r="T23" s="1049">
        <v>1</v>
      </c>
      <c r="U23" s="1049">
        <v>1</v>
      </c>
      <c r="V23" s="1049">
        <v>1</v>
      </c>
      <c r="W23" s="1049">
        <v>1</v>
      </c>
      <c r="X23" s="1049">
        <v>1</v>
      </c>
      <c r="Y23" s="1050">
        <f t="shared" si="3"/>
        <v>11</v>
      </c>
      <c r="Z23" s="1051"/>
      <c r="AA23" s="1051"/>
      <c r="AB23" s="1052"/>
      <c r="AC23" s="1053">
        <f t="shared" si="0"/>
        <v>1</v>
      </c>
      <c r="AD23" s="1054">
        <f t="shared" si="1"/>
        <v>0.09090909090909091</v>
      </c>
      <c r="AE23" s="1053">
        <v>1</v>
      </c>
      <c r="AF23" s="1054"/>
      <c r="AG23" s="1053"/>
      <c r="AH23" s="1053"/>
      <c r="AI23" s="1053"/>
      <c r="AJ23" s="1055" t="e">
        <f t="shared" si="2"/>
        <v>#DIV/0!</v>
      </c>
      <c r="AK23" s="1056" t="s">
        <v>230</v>
      </c>
      <c r="AL23" s="1058"/>
      <c r="AM23" s="2981">
        <f t="shared" si="4"/>
        <v>5</v>
      </c>
      <c r="AN23" s="2982">
        <f t="shared" si="5"/>
        <v>1</v>
      </c>
      <c r="AO23" s="3207">
        <v>5</v>
      </c>
      <c r="AP23" s="2982">
        <f>AO23/AM23</f>
        <v>1</v>
      </c>
      <c r="AQ23" s="2986"/>
      <c r="AR23" s="2982">
        <f t="shared" si="6"/>
        <v>0.45454545454545453</v>
      </c>
      <c r="AS23" s="2986"/>
      <c r="AT23" s="2982"/>
      <c r="AU23" s="2981"/>
      <c r="AV23" s="2981"/>
      <c r="AW23" s="2981"/>
      <c r="AX23" s="2981"/>
      <c r="AY23" s="2981"/>
      <c r="AZ23" s="2981"/>
      <c r="BA23" s="2981"/>
      <c r="BB23" s="2981"/>
      <c r="BC23" s="2981"/>
      <c r="BD23" s="2981"/>
      <c r="BE23" s="2981"/>
      <c r="BF23" s="2981"/>
      <c r="BG23" s="2981"/>
      <c r="BH23" s="2981"/>
      <c r="BI23" s="2981"/>
      <c r="BJ23" s="2981"/>
      <c r="BK23" s="2981"/>
      <c r="BL23" s="2981"/>
      <c r="BM23" s="2981"/>
      <c r="BN23" s="2981"/>
      <c r="BO23" s="2981"/>
      <c r="BP23" s="2981"/>
      <c r="BQ23" s="2981"/>
      <c r="BR23" s="2981"/>
      <c r="BS23" s="2981"/>
      <c r="BT23" s="2981"/>
      <c r="BU23" s="2981"/>
      <c r="BV23" s="2981"/>
      <c r="BW23" s="2981"/>
      <c r="BX23" s="2981"/>
      <c r="BY23" s="2981"/>
      <c r="BZ23" s="2981"/>
      <c r="CA23" s="3208" t="s">
        <v>1919</v>
      </c>
      <c r="CB23" s="3029"/>
    </row>
    <row r="24" spans="1:80" s="20" customFormat="1" ht="93" customHeight="1">
      <c r="A24" s="3891"/>
      <c r="B24" s="3891"/>
      <c r="C24" s="3883"/>
      <c r="D24" s="1044" t="s">
        <v>251</v>
      </c>
      <c r="E24" s="1045" t="s">
        <v>80</v>
      </c>
      <c r="F24" s="1045">
        <v>1</v>
      </c>
      <c r="G24" s="1046" t="s">
        <v>81</v>
      </c>
      <c r="H24" s="1046" t="s">
        <v>172</v>
      </c>
      <c r="I24" s="1047">
        <v>0.1</v>
      </c>
      <c r="J24" s="1045" t="s">
        <v>85</v>
      </c>
      <c r="K24" s="1048">
        <v>42724</v>
      </c>
      <c r="L24" s="1048">
        <v>42735</v>
      </c>
      <c r="M24" s="1049"/>
      <c r="N24" s="1049"/>
      <c r="O24" s="1049"/>
      <c r="P24" s="1049"/>
      <c r="Q24" s="1049"/>
      <c r="R24" s="1049"/>
      <c r="S24" s="1049"/>
      <c r="T24" s="1049"/>
      <c r="U24" s="1049"/>
      <c r="V24" s="1049"/>
      <c r="W24" s="1049"/>
      <c r="X24" s="1049">
        <v>1</v>
      </c>
      <c r="Y24" s="1050">
        <f t="shared" si="3"/>
        <v>1</v>
      </c>
      <c r="Z24" s="1051">
        <v>0</v>
      </c>
      <c r="AA24" s="1051"/>
      <c r="AB24" s="1052" t="s">
        <v>55</v>
      </c>
      <c r="AC24" s="1053">
        <f t="shared" si="0"/>
        <v>0</v>
      </c>
      <c r="AD24" s="1054">
        <f t="shared" si="1"/>
        <v>0</v>
      </c>
      <c r="AE24" s="1053">
        <v>0</v>
      </c>
      <c r="AF24" s="1054"/>
      <c r="AG24" s="1059"/>
      <c r="AH24" s="1059"/>
      <c r="AI24" s="1060"/>
      <c r="AJ24" s="1055" t="e">
        <f t="shared" si="2"/>
        <v>#DIV/0!</v>
      </c>
      <c r="AK24" s="1056"/>
      <c r="AL24" s="1061"/>
      <c r="AM24" s="2981">
        <f t="shared" si="4"/>
        <v>0</v>
      </c>
      <c r="AN24" s="2982">
        <f t="shared" si="5"/>
        <v>0</v>
      </c>
      <c r="AO24" s="3207">
        <v>0</v>
      </c>
      <c r="AP24" s="2982" t="s">
        <v>55</v>
      </c>
      <c r="AQ24" s="2986"/>
      <c r="AR24" s="2982">
        <f t="shared" si="6"/>
        <v>0</v>
      </c>
      <c r="AS24" s="2986"/>
      <c r="AT24" s="2982"/>
      <c r="AU24" s="2981"/>
      <c r="AV24" s="2981"/>
      <c r="AW24" s="2981"/>
      <c r="AX24" s="2981"/>
      <c r="AY24" s="2981"/>
      <c r="AZ24" s="2981"/>
      <c r="BA24" s="2981"/>
      <c r="BB24" s="2981"/>
      <c r="BC24" s="2981"/>
      <c r="BD24" s="2981"/>
      <c r="BE24" s="2981"/>
      <c r="BF24" s="2981"/>
      <c r="BG24" s="2981"/>
      <c r="BH24" s="2981"/>
      <c r="BI24" s="2981"/>
      <c r="BJ24" s="2981"/>
      <c r="BK24" s="2981"/>
      <c r="BL24" s="2981"/>
      <c r="BM24" s="2981"/>
      <c r="BN24" s="2981"/>
      <c r="BO24" s="2981"/>
      <c r="BP24" s="2981"/>
      <c r="BQ24" s="2981"/>
      <c r="BR24" s="2981"/>
      <c r="BS24" s="2981"/>
      <c r="BT24" s="2981"/>
      <c r="BU24" s="2981"/>
      <c r="BV24" s="2981"/>
      <c r="BW24" s="2981"/>
      <c r="BX24" s="2981"/>
      <c r="BY24" s="2981"/>
      <c r="BZ24" s="2981"/>
      <c r="CA24" s="3208"/>
      <c r="CB24" s="3029"/>
    </row>
    <row r="25" spans="1:80" s="20" customFormat="1" ht="93" customHeight="1" thickBot="1">
      <c r="A25" s="3891"/>
      <c r="B25" s="3891"/>
      <c r="C25" s="3883"/>
      <c r="D25" s="1044" t="s">
        <v>252</v>
      </c>
      <c r="E25" s="1045" t="s">
        <v>213</v>
      </c>
      <c r="F25" s="1045">
        <v>1</v>
      </c>
      <c r="G25" s="1046" t="s">
        <v>214</v>
      </c>
      <c r="H25" s="1046" t="s">
        <v>171</v>
      </c>
      <c r="I25" s="1047">
        <v>0.1</v>
      </c>
      <c r="J25" s="1045" t="s">
        <v>214</v>
      </c>
      <c r="K25" s="1048"/>
      <c r="L25" s="1048"/>
      <c r="M25" s="49"/>
      <c r="N25" s="49"/>
      <c r="O25" s="49"/>
      <c r="P25" s="49"/>
      <c r="Q25" s="49"/>
      <c r="R25" s="49"/>
      <c r="S25" s="49"/>
      <c r="T25" s="49"/>
      <c r="U25" s="49"/>
      <c r="V25" s="49"/>
      <c r="W25" s="49"/>
      <c r="X25" s="49">
        <v>1</v>
      </c>
      <c r="Y25" s="1050">
        <f t="shared" si="3"/>
        <v>1</v>
      </c>
      <c r="Z25" s="1051"/>
      <c r="AA25" s="1051"/>
      <c r="AB25" s="1052"/>
      <c r="AC25" s="202">
        <f t="shared" si="0"/>
        <v>0</v>
      </c>
      <c r="AD25" s="226">
        <f t="shared" si="1"/>
        <v>0</v>
      </c>
      <c r="AE25" s="202">
        <v>0</v>
      </c>
      <c r="AF25" s="226"/>
      <c r="AG25" s="203"/>
      <c r="AH25" s="203"/>
      <c r="AI25" s="204"/>
      <c r="AJ25" s="227" t="e">
        <f t="shared" si="2"/>
        <v>#DIV/0!</v>
      </c>
      <c r="AK25" s="224"/>
      <c r="AL25" s="205"/>
      <c r="AM25" s="2981">
        <f t="shared" si="4"/>
        <v>0</v>
      </c>
      <c r="AN25" s="2982">
        <f t="shared" si="5"/>
        <v>0</v>
      </c>
      <c r="AO25" s="3209">
        <v>0</v>
      </c>
      <c r="AP25" s="2982" t="s">
        <v>55</v>
      </c>
      <c r="AQ25" s="2987"/>
      <c r="AR25" s="2982">
        <f t="shared" si="6"/>
        <v>0</v>
      </c>
      <c r="AS25" s="2987"/>
      <c r="AT25" s="2971"/>
      <c r="AU25" s="2970"/>
      <c r="AV25" s="2970"/>
      <c r="AW25" s="2970"/>
      <c r="AX25" s="2970"/>
      <c r="AY25" s="2970"/>
      <c r="AZ25" s="2970"/>
      <c r="BA25" s="2970"/>
      <c r="BB25" s="2970"/>
      <c r="BC25" s="2970"/>
      <c r="BD25" s="2970"/>
      <c r="BE25" s="2970"/>
      <c r="BF25" s="2970"/>
      <c r="BG25" s="2970"/>
      <c r="BH25" s="2970"/>
      <c r="BI25" s="2970"/>
      <c r="BJ25" s="2970"/>
      <c r="BK25" s="2970"/>
      <c r="BL25" s="2970"/>
      <c r="BM25" s="2970"/>
      <c r="BN25" s="2970"/>
      <c r="BO25" s="2970"/>
      <c r="BP25" s="2970"/>
      <c r="BQ25" s="2970"/>
      <c r="BR25" s="2970"/>
      <c r="BS25" s="2970"/>
      <c r="BT25" s="2970"/>
      <c r="BU25" s="2970"/>
      <c r="BV25" s="2970"/>
      <c r="BW25" s="2970"/>
      <c r="BX25" s="2970"/>
      <c r="BY25" s="2970"/>
      <c r="BZ25" s="2970"/>
      <c r="CA25" s="3208"/>
      <c r="CB25" s="3205"/>
    </row>
    <row r="26" spans="1:80" s="44" customFormat="1" ht="19.5" customHeight="1" thickBot="1">
      <c r="A26" s="3879" t="s">
        <v>38</v>
      </c>
      <c r="B26" s="3879"/>
      <c r="C26" s="3879"/>
      <c r="D26" s="3879"/>
      <c r="E26" s="1062"/>
      <c r="F26" s="1062"/>
      <c r="G26" s="1063"/>
      <c r="H26" s="1062"/>
      <c r="I26" s="1064">
        <f>SUM(I16:I25)</f>
        <v>0.9999999999999999</v>
      </c>
      <c r="J26" s="1062"/>
      <c r="K26" s="1062"/>
      <c r="L26" s="1062"/>
      <c r="M26" s="1062"/>
      <c r="N26" s="1062"/>
      <c r="O26" s="1062"/>
      <c r="P26" s="1062"/>
      <c r="Q26" s="1062"/>
      <c r="R26" s="1062"/>
      <c r="S26" s="1062"/>
      <c r="T26" s="1062"/>
      <c r="U26" s="1062"/>
      <c r="V26" s="1062"/>
      <c r="W26" s="1062"/>
      <c r="X26" s="1062"/>
      <c r="Y26" s="1065"/>
      <c r="Z26" s="1066">
        <f>SUM(Z16:Z24)</f>
        <v>0</v>
      </c>
      <c r="AA26" s="1066"/>
      <c r="AB26" s="52"/>
      <c r="AC26" s="1067"/>
      <c r="AD26" s="1068"/>
      <c r="AE26" s="1069"/>
      <c r="AF26" s="1068"/>
      <c r="AG26" s="1068"/>
      <c r="AH26" s="1068"/>
      <c r="AI26" s="1070"/>
      <c r="AJ26" s="1070"/>
      <c r="AK26" s="1070"/>
      <c r="AL26" s="2496"/>
      <c r="AM26" s="2498"/>
      <c r="AN26" s="2501">
        <v>1</v>
      </c>
      <c r="AO26" s="3072"/>
      <c r="AP26" s="2498">
        <f>AVERAGE(AP16:AP25)</f>
        <v>1</v>
      </c>
      <c r="AQ26" s="2498"/>
      <c r="AR26" s="2498">
        <f>AVERAGE(AR16:AR25)</f>
        <v>0.43636363636363634</v>
      </c>
      <c r="AS26" s="2498"/>
      <c r="AT26" s="2499"/>
      <c r="AU26" s="2498"/>
      <c r="AV26" s="2498"/>
      <c r="AW26" s="2498"/>
      <c r="AX26" s="2498"/>
      <c r="AY26" s="2498"/>
      <c r="AZ26" s="2498"/>
      <c r="BA26" s="2498"/>
      <c r="BB26" s="2498"/>
      <c r="BC26" s="2498"/>
      <c r="BD26" s="2498"/>
      <c r="BE26" s="2498"/>
      <c r="BF26" s="2498"/>
      <c r="BG26" s="2498"/>
      <c r="BH26" s="2498"/>
      <c r="BI26" s="2498"/>
      <c r="BJ26" s="2498"/>
      <c r="BK26" s="2498"/>
      <c r="BL26" s="2498"/>
      <c r="BM26" s="2498"/>
      <c r="BN26" s="2498"/>
      <c r="BO26" s="2498"/>
      <c r="BP26" s="2498"/>
      <c r="BQ26" s="2498"/>
      <c r="BR26" s="2498"/>
      <c r="BS26" s="2498"/>
      <c r="BT26" s="2498"/>
      <c r="BU26" s="2498"/>
      <c r="BV26" s="2498"/>
      <c r="BW26" s="2498"/>
      <c r="BX26" s="2498"/>
      <c r="BY26" s="2498"/>
      <c r="BZ26" s="2498"/>
      <c r="CA26" s="3206"/>
      <c r="CB26" s="2500"/>
    </row>
    <row r="27" spans="1:80" s="20" customFormat="1" ht="96.75" customHeight="1">
      <c r="A27" s="3885">
        <v>2</v>
      </c>
      <c r="B27" s="3885" t="s">
        <v>176</v>
      </c>
      <c r="C27" s="3888" t="s">
        <v>235</v>
      </c>
      <c r="D27" s="1044" t="s">
        <v>253</v>
      </c>
      <c r="E27" s="1046" t="s">
        <v>86</v>
      </c>
      <c r="F27" s="1046">
        <v>2</v>
      </c>
      <c r="G27" s="1072" t="s">
        <v>87</v>
      </c>
      <c r="H27" s="1072" t="s">
        <v>217</v>
      </c>
      <c r="I27" s="1047">
        <v>0.2</v>
      </c>
      <c r="J27" s="1072" t="s">
        <v>88</v>
      </c>
      <c r="K27" s="1048">
        <v>42430</v>
      </c>
      <c r="L27" s="1048">
        <v>42613</v>
      </c>
      <c r="M27" s="1073"/>
      <c r="N27" s="1073"/>
      <c r="O27" s="1073">
        <v>1</v>
      </c>
      <c r="P27" s="1073"/>
      <c r="Q27" s="1073"/>
      <c r="R27" s="1073"/>
      <c r="S27" s="1073"/>
      <c r="T27" s="1073">
        <v>1</v>
      </c>
      <c r="U27" s="1074"/>
      <c r="V27" s="1074"/>
      <c r="W27" s="1074"/>
      <c r="X27" s="1074"/>
      <c r="Y27" s="1075">
        <f>SUM(M27:X27)</f>
        <v>2</v>
      </c>
      <c r="Z27" s="1051">
        <v>0</v>
      </c>
      <c r="AA27" s="1051"/>
      <c r="AB27" s="1052" t="s">
        <v>55</v>
      </c>
      <c r="AC27" s="213">
        <f>SUM(M27:N27)</f>
        <v>0</v>
      </c>
      <c r="AD27" s="214">
        <f>AC27/Y27</f>
        <v>0</v>
      </c>
      <c r="AE27" s="228">
        <v>0</v>
      </c>
      <c r="AF27" s="214"/>
      <c r="AG27" s="206"/>
      <c r="AH27" s="206"/>
      <c r="AI27" s="207"/>
      <c r="AJ27" s="216" t="e">
        <f>AI27/Z27</f>
        <v>#DIV/0!</v>
      </c>
      <c r="AK27" s="217"/>
      <c r="AL27" s="208"/>
      <c r="AM27" s="2975">
        <f>SUM(M27:R27)</f>
        <v>1</v>
      </c>
      <c r="AN27" s="2976">
        <f t="shared" si="5"/>
        <v>1</v>
      </c>
      <c r="AO27" s="3209">
        <v>1</v>
      </c>
      <c r="AP27" s="2988">
        <f>AO27/AM27</f>
        <v>1</v>
      </c>
      <c r="AQ27" s="2989"/>
      <c r="AR27" s="2988">
        <f>AO27/Y27</f>
        <v>0.5</v>
      </c>
      <c r="AS27" s="2989"/>
      <c r="AT27" s="2976"/>
      <c r="AU27" s="2975"/>
      <c r="AV27" s="2975"/>
      <c r="AW27" s="2975"/>
      <c r="AX27" s="2975"/>
      <c r="AY27" s="2975"/>
      <c r="AZ27" s="2975"/>
      <c r="BA27" s="2975"/>
      <c r="BB27" s="2975"/>
      <c r="BC27" s="2975"/>
      <c r="BD27" s="2975"/>
      <c r="BE27" s="2975"/>
      <c r="BF27" s="2975"/>
      <c r="BG27" s="2975"/>
      <c r="BH27" s="2975"/>
      <c r="BI27" s="2975"/>
      <c r="BJ27" s="2975"/>
      <c r="BK27" s="2975"/>
      <c r="BL27" s="2975"/>
      <c r="BM27" s="2975"/>
      <c r="BN27" s="2975"/>
      <c r="BO27" s="2975"/>
      <c r="BP27" s="2975"/>
      <c r="BQ27" s="2975"/>
      <c r="BR27" s="2975"/>
      <c r="BS27" s="2975"/>
      <c r="BT27" s="2975"/>
      <c r="BU27" s="2975"/>
      <c r="BV27" s="2975"/>
      <c r="BW27" s="2975"/>
      <c r="BX27" s="2975"/>
      <c r="BY27" s="2975"/>
      <c r="BZ27" s="2975"/>
      <c r="CA27" s="3208"/>
      <c r="CB27" s="2990"/>
    </row>
    <row r="28" spans="1:80" s="20" customFormat="1" ht="185.25" customHeight="1">
      <c r="A28" s="3886"/>
      <c r="B28" s="3886"/>
      <c r="C28" s="3889"/>
      <c r="D28" s="1076" t="s">
        <v>254</v>
      </c>
      <c r="E28" s="187" t="s">
        <v>89</v>
      </c>
      <c r="F28" s="187">
        <v>2</v>
      </c>
      <c r="G28" s="1072" t="s">
        <v>90</v>
      </c>
      <c r="H28" s="1072" t="s">
        <v>217</v>
      </c>
      <c r="I28" s="1047">
        <v>0.2</v>
      </c>
      <c r="J28" s="1072" t="s">
        <v>91</v>
      </c>
      <c r="K28" s="1048">
        <v>42370</v>
      </c>
      <c r="L28" s="188">
        <v>42735</v>
      </c>
      <c r="M28" s="1077"/>
      <c r="N28" s="1077"/>
      <c r="O28" s="1077"/>
      <c r="P28" s="1077"/>
      <c r="Q28" s="1077">
        <v>1</v>
      </c>
      <c r="R28" s="1077"/>
      <c r="S28" s="1077"/>
      <c r="T28" s="1077"/>
      <c r="U28" s="1078"/>
      <c r="V28" s="1078">
        <v>1</v>
      </c>
      <c r="W28" s="1078"/>
      <c r="X28" s="1078">
        <v>0</v>
      </c>
      <c r="Y28" s="1075">
        <f>SUM(M28:X28)</f>
        <v>2</v>
      </c>
      <c r="Z28" s="1051">
        <v>0</v>
      </c>
      <c r="AA28" s="1051"/>
      <c r="AB28" s="1052" t="s">
        <v>55</v>
      </c>
      <c r="AC28" s="1053">
        <f>SUM(M28:N28)</f>
        <v>0</v>
      </c>
      <c r="AD28" s="1054">
        <f>AC28/Y28</f>
        <v>0</v>
      </c>
      <c r="AE28" s="202">
        <v>0</v>
      </c>
      <c r="AF28" s="1054"/>
      <c r="AG28" s="1079"/>
      <c r="AH28" s="1080"/>
      <c r="AI28" s="1079"/>
      <c r="AJ28" s="1055" t="e">
        <f>AI28/Z28</f>
        <v>#DIV/0!</v>
      </c>
      <c r="AK28" s="1056"/>
      <c r="AL28" s="1079"/>
      <c r="AM28" s="2975">
        <f>SUM(M28:R28)</f>
        <v>1</v>
      </c>
      <c r="AN28" s="2976">
        <f t="shared" si="5"/>
        <v>1</v>
      </c>
      <c r="AO28" s="3209">
        <v>1</v>
      </c>
      <c r="AP28" s="2988">
        <f>AO28/AM28</f>
        <v>1</v>
      </c>
      <c r="AQ28" s="2986"/>
      <c r="AR28" s="2988">
        <f>AO28/Y28</f>
        <v>0.5</v>
      </c>
      <c r="AS28" s="2986"/>
      <c r="AT28" s="2982"/>
      <c r="AU28" s="2981"/>
      <c r="AV28" s="2981"/>
      <c r="AW28" s="2981"/>
      <c r="AX28" s="2981"/>
      <c r="AY28" s="2981"/>
      <c r="AZ28" s="2981"/>
      <c r="BA28" s="2981"/>
      <c r="BB28" s="2981"/>
      <c r="BC28" s="2981"/>
      <c r="BD28" s="2981"/>
      <c r="BE28" s="2981"/>
      <c r="BF28" s="2981"/>
      <c r="BG28" s="2981"/>
      <c r="BH28" s="2981"/>
      <c r="BI28" s="2981"/>
      <c r="BJ28" s="2981"/>
      <c r="BK28" s="2981"/>
      <c r="BL28" s="2981"/>
      <c r="BM28" s="2981"/>
      <c r="BN28" s="2981"/>
      <c r="BO28" s="2981"/>
      <c r="BP28" s="2981"/>
      <c r="BQ28" s="2981"/>
      <c r="BR28" s="2981"/>
      <c r="BS28" s="2981"/>
      <c r="BT28" s="2981"/>
      <c r="BU28" s="2981"/>
      <c r="BV28" s="2981"/>
      <c r="BW28" s="2981"/>
      <c r="BX28" s="2981"/>
      <c r="BY28" s="2981"/>
      <c r="BZ28" s="2981"/>
      <c r="CA28" s="3208" t="s">
        <v>1920</v>
      </c>
      <c r="CB28" s="2984"/>
    </row>
    <row r="29" spans="1:80" s="20" customFormat="1" ht="179.25" customHeight="1">
      <c r="A29" s="3886"/>
      <c r="B29" s="3886"/>
      <c r="C29" s="3889"/>
      <c r="D29" s="1076" t="s">
        <v>1631</v>
      </c>
      <c r="E29" s="187" t="s">
        <v>1632</v>
      </c>
      <c r="F29" s="187">
        <v>8</v>
      </c>
      <c r="G29" s="1072" t="s">
        <v>1633</v>
      </c>
      <c r="H29" s="1072" t="s">
        <v>217</v>
      </c>
      <c r="I29" s="1047">
        <v>0.2</v>
      </c>
      <c r="J29" s="1072" t="s">
        <v>1634</v>
      </c>
      <c r="K29" s="1048">
        <v>42491</v>
      </c>
      <c r="L29" s="188">
        <v>42735</v>
      </c>
      <c r="M29" s="1077"/>
      <c r="N29" s="1077"/>
      <c r="O29" s="1077"/>
      <c r="P29" s="1077"/>
      <c r="Q29" s="1077">
        <v>1</v>
      </c>
      <c r="R29" s="1077">
        <v>1</v>
      </c>
      <c r="S29" s="1077">
        <v>1</v>
      </c>
      <c r="T29" s="1077">
        <v>1</v>
      </c>
      <c r="U29" s="1078">
        <v>1</v>
      </c>
      <c r="V29" s="1078">
        <v>1</v>
      </c>
      <c r="W29" s="1078">
        <v>1</v>
      </c>
      <c r="X29" s="1078">
        <v>1</v>
      </c>
      <c r="Y29" s="1075">
        <f>SUM(M29:X29)</f>
        <v>8</v>
      </c>
      <c r="Z29" s="1051">
        <v>0</v>
      </c>
      <c r="AA29" s="1051"/>
      <c r="AB29" s="1052" t="s">
        <v>55</v>
      </c>
      <c r="AC29" s="1053">
        <f>SUM(M29:N29)</f>
        <v>0</v>
      </c>
      <c r="AD29" s="1054">
        <f>AC29/Y29</f>
        <v>0</v>
      </c>
      <c r="AE29" s="202">
        <v>0</v>
      </c>
      <c r="AF29" s="1054"/>
      <c r="AG29" s="1059"/>
      <c r="AH29" s="1059"/>
      <c r="AI29" s="1060"/>
      <c r="AJ29" s="1055" t="e">
        <f>AI29/Z29</f>
        <v>#DIV/0!</v>
      </c>
      <c r="AK29" s="1056"/>
      <c r="AL29" s="1081"/>
      <c r="AM29" s="2975">
        <f>SUM(M29:R29)</f>
        <v>2</v>
      </c>
      <c r="AN29" s="2976">
        <f t="shared" si="5"/>
        <v>1</v>
      </c>
      <c r="AO29" s="3209">
        <v>2</v>
      </c>
      <c r="AP29" s="2988">
        <f>AO29/AM29</f>
        <v>1</v>
      </c>
      <c r="AQ29" s="2986"/>
      <c r="AR29" s="2988">
        <f>AO29/Y29</f>
        <v>0.25</v>
      </c>
      <c r="AS29" s="2986"/>
      <c r="AT29" s="2982"/>
      <c r="AU29" s="2981"/>
      <c r="AV29" s="2981"/>
      <c r="AW29" s="2981"/>
      <c r="AX29" s="2981"/>
      <c r="AY29" s="2981"/>
      <c r="AZ29" s="2981"/>
      <c r="BA29" s="2981"/>
      <c r="BB29" s="2981"/>
      <c r="BC29" s="2981"/>
      <c r="BD29" s="2981"/>
      <c r="BE29" s="2981"/>
      <c r="BF29" s="2981"/>
      <c r="BG29" s="2981"/>
      <c r="BH29" s="2981"/>
      <c r="BI29" s="2981"/>
      <c r="BJ29" s="2981"/>
      <c r="BK29" s="2981"/>
      <c r="BL29" s="2981"/>
      <c r="BM29" s="2981"/>
      <c r="BN29" s="2981"/>
      <c r="BO29" s="2981"/>
      <c r="BP29" s="2981"/>
      <c r="BQ29" s="2981"/>
      <c r="BR29" s="2981"/>
      <c r="BS29" s="2981"/>
      <c r="BT29" s="2981"/>
      <c r="BU29" s="2981"/>
      <c r="BV29" s="2981"/>
      <c r="BW29" s="2981"/>
      <c r="BX29" s="2981"/>
      <c r="BY29" s="2981"/>
      <c r="BZ29" s="2981"/>
      <c r="CA29" s="3208" t="s">
        <v>1921</v>
      </c>
      <c r="CB29" s="2984"/>
    </row>
    <row r="30" spans="1:80" s="20" customFormat="1" ht="150" customHeight="1">
      <c r="A30" s="3886"/>
      <c r="B30" s="3886"/>
      <c r="C30" s="3889"/>
      <c r="D30" s="1076" t="s">
        <v>1635</v>
      </c>
      <c r="E30" s="187" t="s">
        <v>1636</v>
      </c>
      <c r="F30" s="187">
        <v>4</v>
      </c>
      <c r="G30" s="1072" t="s">
        <v>1637</v>
      </c>
      <c r="H30" s="1072" t="s">
        <v>217</v>
      </c>
      <c r="I30" s="1047">
        <v>0.2</v>
      </c>
      <c r="J30" s="1072" t="s">
        <v>1634</v>
      </c>
      <c r="K30" s="1048">
        <v>42370</v>
      </c>
      <c r="L30" s="188">
        <v>42735</v>
      </c>
      <c r="M30" s="1073"/>
      <c r="N30" s="1073"/>
      <c r="O30" s="1073"/>
      <c r="P30" s="1073">
        <v>1</v>
      </c>
      <c r="Q30" s="1073"/>
      <c r="R30" s="1073"/>
      <c r="S30" s="1073">
        <v>1</v>
      </c>
      <c r="T30" s="1077"/>
      <c r="U30" s="1078"/>
      <c r="V30" s="1074">
        <v>1</v>
      </c>
      <c r="W30" s="1074"/>
      <c r="X30" s="1074">
        <v>1</v>
      </c>
      <c r="Y30" s="1075">
        <f>SUM(M30:X30)</f>
        <v>4</v>
      </c>
      <c r="Z30" s="1051">
        <v>0</v>
      </c>
      <c r="AA30" s="1051"/>
      <c r="AB30" s="1052" t="s">
        <v>55</v>
      </c>
      <c r="AC30" s="202">
        <f>SUM(M30:N30)</f>
        <v>0</v>
      </c>
      <c r="AD30" s="226">
        <f>AC30/Y30</f>
        <v>0</v>
      </c>
      <c r="AE30" s="202">
        <v>0</v>
      </c>
      <c r="AF30" s="226"/>
      <c r="AG30" s="209"/>
      <c r="AH30" s="209"/>
      <c r="AI30" s="204"/>
      <c r="AJ30" s="227" t="e">
        <f>AI30/Z30</f>
        <v>#DIV/0!</v>
      </c>
      <c r="AK30" s="224"/>
      <c r="AL30" s="210"/>
      <c r="AM30" s="2975">
        <f>SUM(M30:R30)</f>
        <v>1</v>
      </c>
      <c r="AN30" s="2976">
        <f t="shared" si="5"/>
        <v>1</v>
      </c>
      <c r="AO30" s="3209">
        <v>1</v>
      </c>
      <c r="AP30" s="2988">
        <f>AO30/AM30</f>
        <v>1</v>
      </c>
      <c r="AQ30" s="2986"/>
      <c r="AR30" s="2988">
        <f>AO30/Y30</f>
        <v>0.25</v>
      </c>
      <c r="AS30" s="2986"/>
      <c r="AT30" s="2982"/>
      <c r="AU30" s="2981"/>
      <c r="AV30" s="2981"/>
      <c r="AW30" s="2981"/>
      <c r="AX30" s="2981"/>
      <c r="AY30" s="2981"/>
      <c r="AZ30" s="2981"/>
      <c r="BA30" s="2981"/>
      <c r="BB30" s="2981"/>
      <c r="BC30" s="2981"/>
      <c r="BD30" s="2981"/>
      <c r="BE30" s="2981"/>
      <c r="BF30" s="2981"/>
      <c r="BG30" s="2981"/>
      <c r="BH30" s="2981"/>
      <c r="BI30" s="2981"/>
      <c r="BJ30" s="2981"/>
      <c r="BK30" s="2981"/>
      <c r="BL30" s="2981"/>
      <c r="BM30" s="2981"/>
      <c r="BN30" s="2981"/>
      <c r="BO30" s="2981"/>
      <c r="BP30" s="2981"/>
      <c r="BQ30" s="2981"/>
      <c r="BR30" s="2981"/>
      <c r="BS30" s="2981"/>
      <c r="BT30" s="2981"/>
      <c r="BU30" s="2981"/>
      <c r="BV30" s="2981"/>
      <c r="BW30" s="2981"/>
      <c r="BX30" s="2981"/>
      <c r="BY30" s="2981"/>
      <c r="BZ30" s="2981"/>
      <c r="CA30" s="3208" t="s">
        <v>1922</v>
      </c>
      <c r="CB30" s="2984"/>
    </row>
    <row r="31" spans="1:80" s="20" customFormat="1" ht="156.75" customHeight="1" thickBot="1">
      <c r="A31" s="3887"/>
      <c r="B31" s="3887"/>
      <c r="C31" s="3890"/>
      <c r="D31" s="1076" t="s">
        <v>1914</v>
      </c>
      <c r="E31" s="187" t="s">
        <v>1915</v>
      </c>
      <c r="F31" s="187">
        <v>1</v>
      </c>
      <c r="G31" s="1072" t="s">
        <v>1915</v>
      </c>
      <c r="H31" s="1072" t="s">
        <v>217</v>
      </c>
      <c r="I31" s="3085">
        <v>0.2</v>
      </c>
      <c r="J31" s="1072" t="s">
        <v>1916</v>
      </c>
      <c r="K31" s="1048">
        <v>42491</v>
      </c>
      <c r="L31" s="188">
        <v>42735</v>
      </c>
      <c r="M31" s="1073"/>
      <c r="N31" s="1073"/>
      <c r="O31" s="1073"/>
      <c r="P31" s="1073"/>
      <c r="Q31" s="1073"/>
      <c r="R31" s="1073"/>
      <c r="S31" s="1073">
        <v>1</v>
      </c>
      <c r="T31" s="1077"/>
      <c r="U31" s="1078"/>
      <c r="V31" s="1074"/>
      <c r="W31" s="1074"/>
      <c r="X31" s="1074"/>
      <c r="Y31" s="1075">
        <v>1</v>
      </c>
      <c r="Z31" s="1051">
        <v>0</v>
      </c>
      <c r="AA31" s="1051"/>
      <c r="AB31" s="53"/>
      <c r="AC31" s="3077"/>
      <c r="AD31" s="3078"/>
      <c r="AE31" s="3077"/>
      <c r="AF31" s="3078"/>
      <c r="AG31" s="3079"/>
      <c r="AH31" s="3079"/>
      <c r="AI31" s="3080"/>
      <c r="AJ31" s="3081" t="e">
        <f>AI31/Z31</f>
        <v>#DIV/0!</v>
      </c>
      <c r="AK31" s="3082"/>
      <c r="AL31" s="3083"/>
      <c r="AM31" s="2975">
        <f>SUM(M31:R31)</f>
        <v>0</v>
      </c>
      <c r="AN31" s="2976">
        <f t="shared" si="5"/>
        <v>0</v>
      </c>
      <c r="AO31" s="3209">
        <v>0.8</v>
      </c>
      <c r="AP31" s="2988" t="s">
        <v>55</v>
      </c>
      <c r="AQ31" s="2986"/>
      <c r="AR31" s="2988">
        <f>AO31/Y31</f>
        <v>0.8</v>
      </c>
      <c r="AS31" s="2986"/>
      <c r="AT31" s="2982"/>
      <c r="AU31" s="2981"/>
      <c r="AV31" s="2981"/>
      <c r="AW31" s="2981"/>
      <c r="AX31" s="2981"/>
      <c r="AY31" s="2981"/>
      <c r="AZ31" s="2981"/>
      <c r="BA31" s="2981"/>
      <c r="BB31" s="2981"/>
      <c r="BC31" s="2981"/>
      <c r="BD31" s="2981"/>
      <c r="BE31" s="2981"/>
      <c r="BF31" s="2981"/>
      <c r="BG31" s="2981"/>
      <c r="BH31" s="2981"/>
      <c r="BI31" s="2981"/>
      <c r="BJ31" s="2981"/>
      <c r="BK31" s="2981"/>
      <c r="BL31" s="2981"/>
      <c r="BM31" s="2981"/>
      <c r="BN31" s="2981"/>
      <c r="BO31" s="2981"/>
      <c r="BP31" s="2981"/>
      <c r="BQ31" s="2981"/>
      <c r="BR31" s="2981"/>
      <c r="BS31" s="2981"/>
      <c r="BT31" s="2981"/>
      <c r="BU31" s="2981"/>
      <c r="BV31" s="2981"/>
      <c r="BW31" s="2981"/>
      <c r="BX31" s="2981"/>
      <c r="BY31" s="2981"/>
      <c r="BZ31" s="2981"/>
      <c r="CA31" s="3208" t="s">
        <v>1923</v>
      </c>
      <c r="CB31" s="3084"/>
    </row>
    <row r="32" spans="1:80" s="44" customFormat="1" ht="19.5" customHeight="1" thickBot="1">
      <c r="A32" s="3879" t="s">
        <v>38</v>
      </c>
      <c r="B32" s="3879"/>
      <c r="C32" s="3879"/>
      <c r="D32" s="3879"/>
      <c r="E32" s="1062"/>
      <c r="F32" s="1062"/>
      <c r="G32" s="1063"/>
      <c r="H32" s="1062"/>
      <c r="I32" s="1064">
        <f>SUM(I27:I30)</f>
        <v>0.8</v>
      </c>
      <c r="J32" s="1062"/>
      <c r="K32" s="1062"/>
      <c r="L32" s="1062"/>
      <c r="M32" s="1062"/>
      <c r="N32" s="1062"/>
      <c r="O32" s="1062"/>
      <c r="P32" s="1062"/>
      <c r="Q32" s="1062"/>
      <c r="R32" s="1062"/>
      <c r="S32" s="1062"/>
      <c r="T32" s="1062"/>
      <c r="U32" s="1062"/>
      <c r="V32" s="1062"/>
      <c r="W32" s="1062"/>
      <c r="X32" s="1062"/>
      <c r="Y32" s="1065"/>
      <c r="Z32" s="1066">
        <f>SUM(Z27:Z31)</f>
        <v>0</v>
      </c>
      <c r="AA32" s="1066"/>
      <c r="AB32" s="52"/>
      <c r="AC32" s="1082"/>
      <c r="AD32" s="1068"/>
      <c r="AE32" s="1069"/>
      <c r="AF32" s="1068"/>
      <c r="AG32" s="1068"/>
      <c r="AH32" s="1068"/>
      <c r="AI32" s="1070"/>
      <c r="AJ32" s="1070"/>
      <c r="AK32" s="1070"/>
      <c r="AL32" s="2496"/>
      <c r="AM32" s="2502"/>
      <c r="AN32" s="2504">
        <v>1</v>
      </c>
      <c r="AO32" s="3073"/>
      <c r="AP32" s="2497">
        <f>AVERAGE(AP27:AP31)</f>
        <v>1</v>
      </c>
      <c r="AQ32" s="2502"/>
      <c r="AR32" s="3223">
        <f>AVERAGE(AR27:AR31)</f>
        <v>0.45999999999999996</v>
      </c>
      <c r="AS32" s="2502"/>
      <c r="AT32" s="2503"/>
      <c r="AU32" s="2502"/>
      <c r="AV32" s="2502"/>
      <c r="AW32" s="2502"/>
      <c r="AX32" s="2502"/>
      <c r="AY32" s="2502"/>
      <c r="AZ32" s="2502"/>
      <c r="BA32" s="2502"/>
      <c r="BB32" s="2502"/>
      <c r="BC32" s="2502"/>
      <c r="BD32" s="2502"/>
      <c r="BE32" s="2502"/>
      <c r="BF32" s="2502"/>
      <c r="BG32" s="2502"/>
      <c r="BH32" s="2502"/>
      <c r="BI32" s="2502"/>
      <c r="BJ32" s="2502"/>
      <c r="BK32" s="2502"/>
      <c r="BL32" s="2502"/>
      <c r="BM32" s="2502"/>
      <c r="BN32" s="2502"/>
      <c r="BO32" s="2502"/>
      <c r="BP32" s="2502"/>
      <c r="BQ32" s="2502"/>
      <c r="BR32" s="2502"/>
      <c r="BS32" s="2502"/>
      <c r="BT32" s="2502"/>
      <c r="BU32" s="2502"/>
      <c r="BV32" s="2502"/>
      <c r="BW32" s="2502"/>
      <c r="BX32" s="2502"/>
      <c r="BY32" s="2502"/>
      <c r="BZ32" s="2502"/>
      <c r="CA32" s="3206"/>
      <c r="CB32" s="1071"/>
    </row>
    <row r="33" spans="1:80" s="20" customFormat="1" ht="144.75" customHeight="1">
      <c r="A33" s="3891">
        <v>3</v>
      </c>
      <c r="B33" s="3891" t="s">
        <v>177</v>
      </c>
      <c r="C33" s="3883" t="s">
        <v>236</v>
      </c>
      <c r="D33" s="1083" t="s">
        <v>255</v>
      </c>
      <c r="E33" s="1072" t="s">
        <v>37</v>
      </c>
      <c r="F33" s="187">
        <v>1</v>
      </c>
      <c r="G33" s="1072" t="s">
        <v>56</v>
      </c>
      <c r="H33" s="1072" t="s">
        <v>73</v>
      </c>
      <c r="I33" s="1047">
        <v>0.2</v>
      </c>
      <c r="J33" s="1072" t="s">
        <v>57</v>
      </c>
      <c r="K33" s="1048">
        <v>42370</v>
      </c>
      <c r="L33" s="1048">
        <v>42551</v>
      </c>
      <c r="M33" s="3470">
        <v>1</v>
      </c>
      <c r="N33" s="3470"/>
      <c r="O33" s="3470">
        <v>1</v>
      </c>
      <c r="P33" s="3470"/>
      <c r="Q33" s="3470">
        <v>1</v>
      </c>
      <c r="R33" s="3470"/>
      <c r="S33" s="3470">
        <v>1</v>
      </c>
      <c r="T33" s="3470"/>
      <c r="U33" s="3470">
        <v>1</v>
      </c>
      <c r="V33" s="3470"/>
      <c r="W33" s="3470">
        <v>1</v>
      </c>
      <c r="X33" s="3470"/>
      <c r="Y33" s="1050" t="s">
        <v>68</v>
      </c>
      <c r="Z33" s="1084">
        <v>0</v>
      </c>
      <c r="AA33" s="1084"/>
      <c r="AB33" s="53" t="s">
        <v>55</v>
      </c>
      <c r="AC33" s="213">
        <f aca="true" t="shared" si="7" ref="AC33:AC38">SUM(M33:N33)</f>
        <v>1</v>
      </c>
      <c r="AD33" s="214" t="e">
        <f aca="true" t="shared" si="8" ref="AD33:AD38">AC33/Y33</f>
        <v>#VALUE!</v>
      </c>
      <c r="AE33" s="228">
        <v>0</v>
      </c>
      <c r="AF33" s="214"/>
      <c r="AG33" s="206"/>
      <c r="AH33" s="206"/>
      <c r="AI33" s="207"/>
      <c r="AJ33" s="216" t="e">
        <f aca="true" t="shared" si="9" ref="AJ33:AJ38">AI33/Z33</f>
        <v>#DIV/0!</v>
      </c>
      <c r="AK33" s="217"/>
      <c r="AL33" s="1085"/>
      <c r="AM33" s="3203">
        <v>1</v>
      </c>
      <c r="AN33" s="2982">
        <f t="shared" si="5"/>
        <v>1</v>
      </c>
      <c r="AO33" s="3209">
        <v>1</v>
      </c>
      <c r="AP33" s="2985">
        <v>1</v>
      </c>
      <c r="AQ33" s="2986"/>
      <c r="AR33" s="2985">
        <f>3/6</f>
        <v>0.5</v>
      </c>
      <c r="AS33" s="2986"/>
      <c r="AT33" s="2982"/>
      <c r="AU33" s="2981"/>
      <c r="AV33" s="2981"/>
      <c r="AW33" s="2981"/>
      <c r="AX33" s="2981"/>
      <c r="AY33" s="2981"/>
      <c r="AZ33" s="2981"/>
      <c r="BA33" s="2981"/>
      <c r="BB33" s="2981"/>
      <c r="BC33" s="2981"/>
      <c r="BD33" s="2981"/>
      <c r="BE33" s="2981"/>
      <c r="BF33" s="2981"/>
      <c r="BG33" s="2981"/>
      <c r="BH33" s="2981"/>
      <c r="BI33" s="2981"/>
      <c r="BJ33" s="2981"/>
      <c r="BK33" s="2981"/>
      <c r="BL33" s="2981"/>
      <c r="BM33" s="2981"/>
      <c r="BN33" s="2981"/>
      <c r="BO33" s="2981"/>
      <c r="BP33" s="2981"/>
      <c r="BQ33" s="2981"/>
      <c r="BR33" s="2981"/>
      <c r="BS33" s="2981"/>
      <c r="BT33" s="2981"/>
      <c r="BU33" s="2981"/>
      <c r="BV33" s="2981"/>
      <c r="BW33" s="2981"/>
      <c r="BX33" s="2981"/>
      <c r="BY33" s="2981"/>
      <c r="BZ33" s="2981"/>
      <c r="CA33" s="3208" t="s">
        <v>1924</v>
      </c>
      <c r="CB33" s="2991"/>
    </row>
    <row r="34" spans="1:80" s="20" customFormat="1" ht="112.5" customHeight="1">
      <c r="A34" s="3891"/>
      <c r="B34" s="3891"/>
      <c r="C34" s="3883"/>
      <c r="D34" s="1083" t="s">
        <v>256</v>
      </c>
      <c r="E34" s="1072" t="s">
        <v>58</v>
      </c>
      <c r="F34" s="1086">
        <v>2</v>
      </c>
      <c r="G34" s="1072" t="s">
        <v>59</v>
      </c>
      <c r="H34" s="1072" t="s">
        <v>73</v>
      </c>
      <c r="I34" s="1047">
        <v>0.15</v>
      </c>
      <c r="J34" s="1072" t="s">
        <v>91</v>
      </c>
      <c r="K34" s="1048">
        <v>42552</v>
      </c>
      <c r="L34" s="1048">
        <v>42719</v>
      </c>
      <c r="M34" s="3470">
        <v>1</v>
      </c>
      <c r="N34" s="3470"/>
      <c r="O34" s="3470">
        <v>1</v>
      </c>
      <c r="P34" s="3470"/>
      <c r="Q34" s="3470">
        <v>1</v>
      </c>
      <c r="R34" s="3470"/>
      <c r="S34" s="3470">
        <v>1</v>
      </c>
      <c r="T34" s="3470"/>
      <c r="U34" s="3470">
        <v>1</v>
      </c>
      <c r="V34" s="3470"/>
      <c r="W34" s="3470">
        <v>1</v>
      </c>
      <c r="X34" s="3470"/>
      <c r="Y34" s="1050">
        <f>SUM(M34:X34)</f>
        <v>6</v>
      </c>
      <c r="Z34" s="1084">
        <v>0</v>
      </c>
      <c r="AA34" s="1084"/>
      <c r="AB34" s="53" t="s">
        <v>55</v>
      </c>
      <c r="AC34" s="1053">
        <f t="shared" si="7"/>
        <v>1</v>
      </c>
      <c r="AD34" s="1054">
        <f t="shared" si="8"/>
        <v>0.16666666666666666</v>
      </c>
      <c r="AE34" s="202">
        <v>0</v>
      </c>
      <c r="AF34" s="1054"/>
      <c r="AG34" s="1059"/>
      <c r="AH34" s="1059"/>
      <c r="AI34" s="1060"/>
      <c r="AJ34" s="1055" t="e">
        <f t="shared" si="9"/>
        <v>#DIV/0!</v>
      </c>
      <c r="AK34" s="1056"/>
      <c r="AL34" s="1087"/>
      <c r="AM34" s="3203">
        <v>1</v>
      </c>
      <c r="AN34" s="2982">
        <f t="shared" si="5"/>
        <v>1</v>
      </c>
      <c r="AO34" s="3209">
        <v>1</v>
      </c>
      <c r="AP34" s="2985">
        <v>1</v>
      </c>
      <c r="AQ34" s="2986"/>
      <c r="AR34" s="2985">
        <f>3/6</f>
        <v>0.5</v>
      </c>
      <c r="AS34" s="2986"/>
      <c r="AT34" s="2982"/>
      <c r="AU34" s="2992"/>
      <c r="AV34" s="2992"/>
      <c r="AW34" s="2992"/>
      <c r="AX34" s="2992"/>
      <c r="AY34" s="2992"/>
      <c r="AZ34" s="2992"/>
      <c r="BA34" s="2992"/>
      <c r="BB34" s="2992"/>
      <c r="BC34" s="2981"/>
      <c r="BD34" s="2981"/>
      <c r="BE34" s="2981"/>
      <c r="BF34" s="2981"/>
      <c r="BG34" s="2981"/>
      <c r="BH34" s="2981"/>
      <c r="BI34" s="2981"/>
      <c r="BJ34" s="2981"/>
      <c r="BK34" s="2981"/>
      <c r="BL34" s="2981"/>
      <c r="BM34" s="2981"/>
      <c r="BN34" s="2981"/>
      <c r="BO34" s="2981"/>
      <c r="BP34" s="2981"/>
      <c r="BQ34" s="2981"/>
      <c r="BR34" s="2981"/>
      <c r="BS34" s="2981"/>
      <c r="BT34" s="2981"/>
      <c r="BU34" s="2981"/>
      <c r="BV34" s="2981"/>
      <c r="BW34" s="2981"/>
      <c r="BX34" s="2981"/>
      <c r="BY34" s="2981"/>
      <c r="BZ34" s="2981"/>
      <c r="CA34" s="3208" t="s">
        <v>1925</v>
      </c>
      <c r="CB34" s="2984"/>
    </row>
    <row r="35" spans="1:80" s="20" customFormat="1" ht="105.75" customHeight="1">
      <c r="A35" s="3891"/>
      <c r="B35" s="3891"/>
      <c r="C35" s="3883" t="s">
        <v>237</v>
      </c>
      <c r="D35" s="1083" t="s">
        <v>257</v>
      </c>
      <c r="E35" s="1072" t="s">
        <v>58</v>
      </c>
      <c r="F35" s="1086" t="s">
        <v>62</v>
      </c>
      <c r="G35" s="1072" t="s">
        <v>63</v>
      </c>
      <c r="H35" s="1072" t="s">
        <v>1638</v>
      </c>
      <c r="I35" s="1047">
        <v>0.15</v>
      </c>
      <c r="J35" s="1072" t="s">
        <v>92</v>
      </c>
      <c r="K35" s="1048">
        <v>42399</v>
      </c>
      <c r="L35" s="1048">
        <v>42719</v>
      </c>
      <c r="M35" s="1049"/>
      <c r="N35" s="1049"/>
      <c r="O35" s="1049"/>
      <c r="P35" s="1049">
        <v>1</v>
      </c>
      <c r="Q35" s="1049">
        <v>1</v>
      </c>
      <c r="R35" s="1049">
        <v>1</v>
      </c>
      <c r="S35" s="1049">
        <v>1</v>
      </c>
      <c r="T35" s="1049">
        <v>1</v>
      </c>
      <c r="U35" s="1049">
        <v>1</v>
      </c>
      <c r="V35" s="1049">
        <v>1</v>
      </c>
      <c r="W35" s="1049">
        <v>1</v>
      </c>
      <c r="X35" s="1049">
        <v>1</v>
      </c>
      <c r="Y35" s="1050">
        <f>SUM(M35:X35)</f>
        <v>9</v>
      </c>
      <c r="Z35" s="1084">
        <v>0</v>
      </c>
      <c r="AA35" s="1084"/>
      <c r="AB35" s="53" t="s">
        <v>55</v>
      </c>
      <c r="AC35" s="1053">
        <f t="shared" si="7"/>
        <v>0</v>
      </c>
      <c r="AD35" s="1054">
        <f t="shared" si="8"/>
        <v>0</v>
      </c>
      <c r="AE35" s="202">
        <v>0</v>
      </c>
      <c r="AF35" s="1054"/>
      <c r="AG35" s="1059"/>
      <c r="AH35" s="1059"/>
      <c r="AI35" s="1060"/>
      <c r="AJ35" s="1055" t="e">
        <f t="shared" si="9"/>
        <v>#DIV/0!</v>
      </c>
      <c r="AK35" s="1056"/>
      <c r="AL35" s="1087"/>
      <c r="AM35" s="2981">
        <f>SUM(M35:R35)</f>
        <v>3</v>
      </c>
      <c r="AN35" s="2982">
        <f t="shared" si="5"/>
        <v>1</v>
      </c>
      <c r="AO35" s="3209">
        <v>3</v>
      </c>
      <c r="AP35" s="2985">
        <f>AO35/AM35</f>
        <v>1</v>
      </c>
      <c r="AQ35" s="2986"/>
      <c r="AR35" s="2985">
        <f>AO35/Y35</f>
        <v>0.3333333333333333</v>
      </c>
      <c r="AS35" s="2986"/>
      <c r="AT35" s="2982"/>
      <c r="AU35" s="2993"/>
      <c r="AV35" s="2993"/>
      <c r="AW35" s="2993"/>
      <c r="AX35" s="2993"/>
      <c r="AY35" s="2993"/>
      <c r="AZ35" s="2993"/>
      <c r="BA35" s="2993"/>
      <c r="BB35" s="2993"/>
      <c r="BC35" s="2981"/>
      <c r="BD35" s="2981"/>
      <c r="BE35" s="2981"/>
      <c r="BF35" s="2981"/>
      <c r="BG35" s="2981"/>
      <c r="BH35" s="2981"/>
      <c r="BI35" s="2981"/>
      <c r="BJ35" s="2981"/>
      <c r="BK35" s="2981"/>
      <c r="BL35" s="2981"/>
      <c r="BM35" s="2981"/>
      <c r="BN35" s="2981"/>
      <c r="BO35" s="2981"/>
      <c r="BP35" s="2981"/>
      <c r="BQ35" s="2981"/>
      <c r="BR35" s="2981"/>
      <c r="BS35" s="2981"/>
      <c r="BT35" s="2981"/>
      <c r="BU35" s="2981"/>
      <c r="BV35" s="2981"/>
      <c r="BW35" s="2981"/>
      <c r="BX35" s="2981"/>
      <c r="BY35" s="2981"/>
      <c r="BZ35" s="2981"/>
      <c r="CA35" s="3208" t="s">
        <v>1926</v>
      </c>
      <c r="CB35" s="2984"/>
    </row>
    <row r="36" spans="1:80" s="20" customFormat="1" ht="168" customHeight="1">
      <c r="A36" s="3891"/>
      <c r="B36" s="3891"/>
      <c r="C36" s="3883"/>
      <c r="D36" s="1088" t="s">
        <v>1639</v>
      </c>
      <c r="E36" s="187" t="s">
        <v>93</v>
      </c>
      <c r="F36" s="187">
        <v>5</v>
      </c>
      <c r="G36" s="1072" t="s">
        <v>94</v>
      </c>
      <c r="H36" s="1072" t="s">
        <v>1638</v>
      </c>
      <c r="I36" s="1047">
        <v>0.25</v>
      </c>
      <c r="J36" s="1072" t="s">
        <v>95</v>
      </c>
      <c r="K36" s="1048">
        <v>42430</v>
      </c>
      <c r="L36" s="1048">
        <v>42612</v>
      </c>
      <c r="M36" s="1049"/>
      <c r="N36" s="1049"/>
      <c r="O36" s="1049"/>
      <c r="P36" s="1049"/>
      <c r="Q36" s="1049">
        <v>1</v>
      </c>
      <c r="R36" s="1049">
        <v>1</v>
      </c>
      <c r="S36" s="1049">
        <v>1</v>
      </c>
      <c r="T36" s="1049">
        <v>1</v>
      </c>
      <c r="U36" s="1049">
        <v>1</v>
      </c>
      <c r="V36" s="1049"/>
      <c r="W36" s="1049"/>
      <c r="X36" s="1049"/>
      <c r="Y36" s="1050">
        <f>SUM(M36:X36)</f>
        <v>5</v>
      </c>
      <c r="Z36" s="1084">
        <v>0</v>
      </c>
      <c r="AA36" s="1084"/>
      <c r="AB36" s="53" t="s">
        <v>55</v>
      </c>
      <c r="AC36" s="1053">
        <f t="shared" si="7"/>
        <v>0</v>
      </c>
      <c r="AD36" s="1054">
        <f t="shared" si="8"/>
        <v>0</v>
      </c>
      <c r="AE36" s="202">
        <v>0</v>
      </c>
      <c r="AF36" s="1054"/>
      <c r="AG36" s="1059"/>
      <c r="AH36" s="1059"/>
      <c r="AI36" s="1060"/>
      <c r="AJ36" s="1055" t="e">
        <f t="shared" si="9"/>
        <v>#DIV/0!</v>
      </c>
      <c r="AK36" s="1056"/>
      <c r="AL36" s="1087"/>
      <c r="AM36" s="2981">
        <f>SUM(M36:R36)</f>
        <v>2</v>
      </c>
      <c r="AN36" s="2982">
        <f t="shared" si="5"/>
        <v>1</v>
      </c>
      <c r="AO36" s="3209">
        <v>2</v>
      </c>
      <c r="AP36" s="2985">
        <f>AO36/AM36</f>
        <v>1</v>
      </c>
      <c r="AQ36" s="2986"/>
      <c r="AR36" s="2985">
        <f>AO36/Y36</f>
        <v>0.4</v>
      </c>
      <c r="AS36" s="2986"/>
      <c r="AT36" s="2982"/>
      <c r="AU36" s="2994"/>
      <c r="AV36" s="2994"/>
      <c r="AW36" s="2994"/>
      <c r="AX36" s="2994"/>
      <c r="AY36" s="2994"/>
      <c r="AZ36" s="2994"/>
      <c r="BA36" s="2994"/>
      <c r="BB36" s="2994"/>
      <c r="BC36" s="2981"/>
      <c r="BD36" s="2981"/>
      <c r="BE36" s="2981"/>
      <c r="BF36" s="2981"/>
      <c r="BG36" s="2981"/>
      <c r="BH36" s="2981"/>
      <c r="BI36" s="2981"/>
      <c r="BJ36" s="2981"/>
      <c r="BK36" s="2981"/>
      <c r="BL36" s="2981"/>
      <c r="BM36" s="2981"/>
      <c r="BN36" s="2981"/>
      <c r="BO36" s="2981"/>
      <c r="BP36" s="2981"/>
      <c r="BQ36" s="2981"/>
      <c r="BR36" s="2981"/>
      <c r="BS36" s="2981"/>
      <c r="BT36" s="2981"/>
      <c r="BU36" s="2981"/>
      <c r="BV36" s="2981"/>
      <c r="BW36" s="2981"/>
      <c r="BX36" s="2981"/>
      <c r="BY36" s="2981"/>
      <c r="BZ36" s="2981"/>
      <c r="CA36" s="3208" t="s">
        <v>1927</v>
      </c>
      <c r="CB36" s="2984"/>
    </row>
    <row r="37" spans="1:80" s="20" customFormat="1" ht="93" customHeight="1">
      <c r="A37" s="3891"/>
      <c r="B37" s="3891"/>
      <c r="C37" s="3883"/>
      <c r="D37" s="1089" t="s">
        <v>258</v>
      </c>
      <c r="E37" s="1045" t="s">
        <v>61</v>
      </c>
      <c r="F37" s="1086" t="s">
        <v>62</v>
      </c>
      <c r="G37" s="1045" t="s">
        <v>63</v>
      </c>
      <c r="H37" s="1072" t="s">
        <v>196</v>
      </c>
      <c r="I37" s="1047">
        <v>0.15</v>
      </c>
      <c r="J37" s="1045" t="s">
        <v>64</v>
      </c>
      <c r="K37" s="1048" t="s">
        <v>96</v>
      </c>
      <c r="L37" s="1048">
        <v>42704</v>
      </c>
      <c r="M37" s="1049"/>
      <c r="N37" s="1049"/>
      <c r="O37" s="1049"/>
      <c r="P37" s="1049">
        <v>1</v>
      </c>
      <c r="Q37" s="1049">
        <v>1</v>
      </c>
      <c r="R37" s="1049">
        <v>1</v>
      </c>
      <c r="S37" s="1049">
        <v>1</v>
      </c>
      <c r="T37" s="1049">
        <v>1</v>
      </c>
      <c r="U37" s="1049">
        <v>1</v>
      </c>
      <c r="V37" s="1049">
        <v>1</v>
      </c>
      <c r="W37" s="1049">
        <v>1</v>
      </c>
      <c r="X37" s="1049">
        <v>1</v>
      </c>
      <c r="Y37" s="1050">
        <f>SUM(M37:X37)</f>
        <v>9</v>
      </c>
      <c r="Z37" s="1051">
        <v>0</v>
      </c>
      <c r="AA37" s="1051"/>
      <c r="AB37" s="53" t="s">
        <v>55</v>
      </c>
      <c r="AC37" s="1053">
        <f t="shared" si="7"/>
        <v>0</v>
      </c>
      <c r="AD37" s="1054">
        <f t="shared" si="8"/>
        <v>0</v>
      </c>
      <c r="AE37" s="202">
        <v>0</v>
      </c>
      <c r="AF37" s="1054"/>
      <c r="AG37" s="1059"/>
      <c r="AH37" s="1059"/>
      <c r="AI37" s="1060"/>
      <c r="AJ37" s="1055" t="e">
        <f t="shared" si="9"/>
        <v>#DIV/0!</v>
      </c>
      <c r="AK37" s="1056"/>
      <c r="AL37" s="1087"/>
      <c r="AM37" s="2981">
        <f>SUM(M37:R37)</f>
        <v>3</v>
      </c>
      <c r="AN37" s="2982">
        <f t="shared" si="5"/>
        <v>1</v>
      </c>
      <c r="AO37" s="3209">
        <v>3</v>
      </c>
      <c r="AP37" s="2985">
        <f>AO37/AM37</f>
        <v>1</v>
      </c>
      <c r="AQ37" s="2986"/>
      <c r="AR37" s="2985">
        <f>AO37/Y37</f>
        <v>0.3333333333333333</v>
      </c>
      <c r="AS37" s="2986"/>
      <c r="AT37" s="2982"/>
      <c r="AU37" s="2995"/>
      <c r="AV37" s="2995"/>
      <c r="AW37" s="2995"/>
      <c r="AX37" s="2995"/>
      <c r="AY37" s="2995"/>
      <c r="AZ37" s="2995"/>
      <c r="BA37" s="2995"/>
      <c r="BB37" s="2995"/>
      <c r="BC37" s="2981"/>
      <c r="BD37" s="2981"/>
      <c r="BE37" s="2981"/>
      <c r="BF37" s="2981"/>
      <c r="BG37" s="2981"/>
      <c r="BH37" s="2981"/>
      <c r="BI37" s="2981"/>
      <c r="BJ37" s="2981"/>
      <c r="BK37" s="2981"/>
      <c r="BL37" s="2981"/>
      <c r="BM37" s="2981"/>
      <c r="BN37" s="2981"/>
      <c r="BO37" s="2981"/>
      <c r="BP37" s="2981"/>
      <c r="BQ37" s="2981"/>
      <c r="BR37" s="2981"/>
      <c r="BS37" s="2981"/>
      <c r="BT37" s="2981"/>
      <c r="BU37" s="2981"/>
      <c r="BV37" s="2981"/>
      <c r="BW37" s="2981"/>
      <c r="BX37" s="2981"/>
      <c r="BY37" s="2981"/>
      <c r="BZ37" s="2981"/>
      <c r="CA37" s="3208" t="s">
        <v>1928</v>
      </c>
      <c r="CB37" s="2984"/>
    </row>
    <row r="38" spans="1:80" s="20" customFormat="1" ht="69.75" customHeight="1" thickBot="1">
      <c r="A38" s="3891"/>
      <c r="B38" s="3891"/>
      <c r="C38" s="3883"/>
      <c r="D38" s="1089" t="s">
        <v>259</v>
      </c>
      <c r="E38" s="1045" t="s">
        <v>65</v>
      </c>
      <c r="F38" s="1045" t="s">
        <v>66</v>
      </c>
      <c r="G38" s="1072" t="s">
        <v>67</v>
      </c>
      <c r="H38" s="1072" t="s">
        <v>73</v>
      </c>
      <c r="I38" s="1047">
        <v>0.1</v>
      </c>
      <c r="J38" s="1045" t="s">
        <v>65</v>
      </c>
      <c r="K38" s="1048">
        <v>42401</v>
      </c>
      <c r="L38" s="1048">
        <v>42675</v>
      </c>
      <c r="M38" s="3470">
        <v>1</v>
      </c>
      <c r="N38" s="3470"/>
      <c r="O38" s="3470">
        <v>1</v>
      </c>
      <c r="P38" s="3470"/>
      <c r="Q38" s="3470">
        <v>1</v>
      </c>
      <c r="R38" s="3470"/>
      <c r="S38" s="3470">
        <v>1</v>
      </c>
      <c r="T38" s="3470"/>
      <c r="U38" s="3470">
        <v>1</v>
      </c>
      <c r="V38" s="3470"/>
      <c r="W38" s="3470">
        <v>1</v>
      </c>
      <c r="X38" s="3470"/>
      <c r="Y38" s="1050" t="s">
        <v>66</v>
      </c>
      <c r="Z38" s="1051">
        <v>0</v>
      </c>
      <c r="AA38" s="1051"/>
      <c r="AB38" s="53" t="s">
        <v>55</v>
      </c>
      <c r="AC38" s="1053">
        <f t="shared" si="7"/>
        <v>1</v>
      </c>
      <c r="AD38" s="226" t="e">
        <f t="shared" si="8"/>
        <v>#VALUE!</v>
      </c>
      <c r="AE38" s="202">
        <v>0</v>
      </c>
      <c r="AF38" s="226"/>
      <c r="AG38" s="211"/>
      <c r="AH38" s="212"/>
      <c r="AI38" s="211"/>
      <c r="AJ38" s="227" t="e">
        <f t="shared" si="9"/>
        <v>#DIV/0!</v>
      </c>
      <c r="AK38" s="224"/>
      <c r="AL38" s="1090"/>
      <c r="AM38" s="3203">
        <v>1</v>
      </c>
      <c r="AN38" s="2982">
        <f t="shared" si="5"/>
        <v>1</v>
      </c>
      <c r="AO38" s="3212">
        <v>1</v>
      </c>
      <c r="AP38" s="2985">
        <v>1</v>
      </c>
      <c r="AQ38" s="2986"/>
      <c r="AR38" s="2985">
        <f>3/6</f>
        <v>0.5</v>
      </c>
      <c r="AS38" s="2986"/>
      <c r="AT38" s="2982"/>
      <c r="AU38" s="3211"/>
      <c r="AV38" s="3211"/>
      <c r="AW38" s="3211"/>
      <c r="AX38" s="3211"/>
      <c r="AY38" s="3211"/>
      <c r="AZ38" s="3211"/>
      <c r="BA38" s="3211"/>
      <c r="BB38" s="3211"/>
      <c r="BC38" s="2981"/>
      <c r="BD38" s="2981"/>
      <c r="BE38" s="2981"/>
      <c r="BF38" s="2981"/>
      <c r="BG38" s="2981"/>
      <c r="BH38" s="2981"/>
      <c r="BI38" s="2981"/>
      <c r="BJ38" s="2981"/>
      <c r="BK38" s="2981"/>
      <c r="BL38" s="2981"/>
      <c r="BM38" s="2981"/>
      <c r="BN38" s="2981"/>
      <c r="BO38" s="2981"/>
      <c r="BP38" s="2981"/>
      <c r="BQ38" s="2981"/>
      <c r="BR38" s="2981"/>
      <c r="BS38" s="2981"/>
      <c r="BT38" s="2981"/>
      <c r="BU38" s="2981"/>
      <c r="BV38" s="2981"/>
      <c r="BW38" s="2981"/>
      <c r="BX38" s="2981"/>
      <c r="BY38" s="2981"/>
      <c r="BZ38" s="2981"/>
      <c r="CA38" s="3208" t="s">
        <v>1929</v>
      </c>
      <c r="CB38" s="2984"/>
    </row>
    <row r="39" spans="1:80" s="44" customFormat="1" ht="19.5" customHeight="1" thickBot="1">
      <c r="A39" s="3879" t="s">
        <v>38</v>
      </c>
      <c r="B39" s="3879"/>
      <c r="C39" s="3879"/>
      <c r="D39" s="3879"/>
      <c r="E39" s="1062"/>
      <c r="F39" s="1062"/>
      <c r="G39" s="1063"/>
      <c r="H39" s="1062"/>
      <c r="I39" s="1064">
        <f>SUM(I33:I38)</f>
        <v>1</v>
      </c>
      <c r="J39" s="1062"/>
      <c r="K39" s="1062"/>
      <c r="L39" s="1062"/>
      <c r="M39" s="1062"/>
      <c r="N39" s="1062"/>
      <c r="O39" s="1062"/>
      <c r="P39" s="1062"/>
      <c r="Q39" s="1062"/>
      <c r="R39" s="1062"/>
      <c r="S39" s="1062"/>
      <c r="T39" s="1062"/>
      <c r="U39" s="1062"/>
      <c r="V39" s="1062"/>
      <c r="W39" s="1062"/>
      <c r="X39" s="1062"/>
      <c r="Y39" s="1065"/>
      <c r="Z39" s="1066">
        <f>SUM(Z33:Z38)</f>
        <v>0</v>
      </c>
      <c r="AA39" s="1066"/>
      <c r="AB39" s="52"/>
      <c r="AC39" s="1091"/>
      <c r="AD39" s="1092"/>
      <c r="AE39" s="1093"/>
      <c r="AF39" s="1093"/>
      <c r="AG39" s="1093"/>
      <c r="AH39" s="1093"/>
      <c r="AI39" s="1093"/>
      <c r="AJ39" s="1093"/>
      <c r="AK39" s="1093"/>
      <c r="AL39" s="1093"/>
      <c r="AM39" s="1094"/>
      <c r="AN39" s="3210">
        <v>1</v>
      </c>
      <c r="AO39" s="3074"/>
      <c r="AP39" s="2505">
        <f>AVERAGE(AP33:AP38)</f>
        <v>1</v>
      </c>
      <c r="AQ39" s="2506"/>
      <c r="AR39" s="3224">
        <f>AVERAGE(AR33:AR38)</f>
        <v>0.4277777777777778</v>
      </c>
      <c r="AS39" s="2506"/>
      <c r="AT39" s="1096"/>
      <c r="AU39" s="2506"/>
      <c r="AV39" s="2506"/>
      <c r="AW39" s="2506"/>
      <c r="AX39" s="2506"/>
      <c r="AY39" s="2506"/>
      <c r="AZ39" s="2506"/>
      <c r="BA39" s="2506"/>
      <c r="BB39" s="2506"/>
      <c r="BC39" s="2506"/>
      <c r="BD39" s="2506"/>
      <c r="BE39" s="2506"/>
      <c r="BF39" s="2506"/>
      <c r="BG39" s="2506"/>
      <c r="BH39" s="2506"/>
      <c r="BI39" s="2506"/>
      <c r="BJ39" s="2506"/>
      <c r="BK39" s="2506"/>
      <c r="BL39" s="2506"/>
      <c r="BM39" s="2506"/>
      <c r="BN39" s="2506"/>
      <c r="BO39" s="2506"/>
      <c r="BP39" s="2506"/>
      <c r="BQ39" s="2506"/>
      <c r="BR39" s="2506"/>
      <c r="BS39" s="2506"/>
      <c r="BT39" s="2506"/>
      <c r="BU39" s="2506"/>
      <c r="BV39" s="2506"/>
      <c r="BW39" s="2506"/>
      <c r="BX39" s="2506"/>
      <c r="BY39" s="2506"/>
      <c r="BZ39" s="2506"/>
      <c r="CA39" s="3220"/>
      <c r="CB39" s="1095"/>
    </row>
    <row r="40" spans="1:80" s="20" customFormat="1" ht="183" customHeight="1">
      <c r="A40" s="3882">
        <v>4</v>
      </c>
      <c r="B40" s="3882" t="s">
        <v>174</v>
      </c>
      <c r="C40" s="3883" t="s">
        <v>238</v>
      </c>
      <c r="D40" s="1097" t="s">
        <v>260</v>
      </c>
      <c r="E40" s="1072" t="s">
        <v>97</v>
      </c>
      <c r="F40" s="1072">
        <v>12</v>
      </c>
      <c r="G40" s="1072" t="s">
        <v>98</v>
      </c>
      <c r="H40" s="1072" t="s">
        <v>99</v>
      </c>
      <c r="I40" s="1047">
        <v>0.05</v>
      </c>
      <c r="J40" s="1072" t="s">
        <v>100</v>
      </c>
      <c r="K40" s="1048">
        <v>42399</v>
      </c>
      <c r="L40" s="1048">
        <v>42735</v>
      </c>
      <c r="M40" s="1098">
        <v>1</v>
      </c>
      <c r="N40" s="1098">
        <v>1</v>
      </c>
      <c r="O40" s="1098">
        <v>1</v>
      </c>
      <c r="P40" s="1098">
        <v>1</v>
      </c>
      <c r="Q40" s="1098">
        <v>1</v>
      </c>
      <c r="R40" s="1098">
        <v>1</v>
      </c>
      <c r="S40" s="1098">
        <v>1</v>
      </c>
      <c r="T40" s="1098">
        <v>1</v>
      </c>
      <c r="U40" s="1098">
        <v>1</v>
      </c>
      <c r="V40" s="1098">
        <v>1</v>
      </c>
      <c r="W40" s="1098">
        <v>1</v>
      </c>
      <c r="X40" s="1098">
        <v>1</v>
      </c>
      <c r="Y40" s="1075">
        <f aca="true" t="shared" si="10" ref="Y40:Y45">SUM(M40:X40)</f>
        <v>12</v>
      </c>
      <c r="Z40" s="1051">
        <v>0</v>
      </c>
      <c r="AA40" s="1051"/>
      <c r="AB40" s="50"/>
      <c r="AC40" s="213">
        <f aca="true" t="shared" si="11" ref="AC40:AC56">SUM(M40:N40)</f>
        <v>2</v>
      </c>
      <c r="AD40" s="214">
        <f aca="true" t="shared" si="12" ref="AD40:AD56">AC40/Y40</f>
        <v>0.16666666666666666</v>
      </c>
      <c r="AE40" s="213">
        <v>2</v>
      </c>
      <c r="AF40" s="214"/>
      <c r="AG40" s="215"/>
      <c r="AH40" s="215"/>
      <c r="AI40" s="215"/>
      <c r="AJ40" s="216" t="e">
        <f aca="true" t="shared" si="13" ref="AJ40:AJ56">AI40/Z40</f>
        <v>#DIV/0!</v>
      </c>
      <c r="AK40" s="217" t="s">
        <v>218</v>
      </c>
      <c r="AL40" s="1099"/>
      <c r="AM40" s="2981">
        <f>SUM(M40:R40)</f>
        <v>6</v>
      </c>
      <c r="AN40" s="2982">
        <f t="shared" si="5"/>
        <v>1</v>
      </c>
      <c r="AO40" s="3207">
        <v>6</v>
      </c>
      <c r="AP40" s="2985">
        <f>AO40/AM40</f>
        <v>1</v>
      </c>
      <c r="AQ40" s="2986"/>
      <c r="AR40" s="2985">
        <f>AO40/Y40</f>
        <v>0.5</v>
      </c>
      <c r="AS40" s="2986"/>
      <c r="AT40" s="2982"/>
      <c r="AU40" s="2996"/>
      <c r="AV40" s="2996"/>
      <c r="AW40" s="2996"/>
      <c r="AX40" s="2996"/>
      <c r="AY40" s="2996"/>
      <c r="AZ40" s="2996"/>
      <c r="BA40" s="2996"/>
      <c r="BB40" s="2996"/>
      <c r="BC40" s="2981"/>
      <c r="BD40" s="2981"/>
      <c r="BE40" s="2981"/>
      <c r="BF40" s="2981"/>
      <c r="BG40" s="2981"/>
      <c r="BH40" s="2981"/>
      <c r="BI40" s="2981"/>
      <c r="BJ40" s="2981"/>
      <c r="BK40" s="2981"/>
      <c r="BL40" s="2981"/>
      <c r="BM40" s="2981"/>
      <c r="BN40" s="2981"/>
      <c r="BO40" s="2981"/>
      <c r="BP40" s="2981"/>
      <c r="BQ40" s="2981"/>
      <c r="BR40" s="2981"/>
      <c r="BS40" s="2981"/>
      <c r="BT40" s="2981"/>
      <c r="BU40" s="2981"/>
      <c r="BV40" s="2981"/>
      <c r="BW40" s="2981"/>
      <c r="BX40" s="2981"/>
      <c r="BY40" s="2981"/>
      <c r="BZ40" s="2981"/>
      <c r="CA40" s="3221" t="s">
        <v>1930</v>
      </c>
      <c r="CB40" s="2991"/>
    </row>
    <row r="41" spans="1:80" s="20" customFormat="1" ht="135.75" customHeight="1">
      <c r="A41" s="3882"/>
      <c r="B41" s="3882"/>
      <c r="C41" s="3883"/>
      <c r="D41" s="1097" t="s">
        <v>261</v>
      </c>
      <c r="E41" s="1072" t="s">
        <v>97</v>
      </c>
      <c r="F41" s="1072">
        <v>12</v>
      </c>
      <c r="G41" s="1072" t="s">
        <v>98</v>
      </c>
      <c r="H41" s="1072" t="s">
        <v>99</v>
      </c>
      <c r="I41" s="1047">
        <v>0.05</v>
      </c>
      <c r="J41" s="1072" t="s">
        <v>101</v>
      </c>
      <c r="K41" s="1048">
        <v>42399</v>
      </c>
      <c r="L41" s="1048">
        <v>42735</v>
      </c>
      <c r="M41" s="1098">
        <v>1</v>
      </c>
      <c r="N41" s="1098">
        <v>1</v>
      </c>
      <c r="O41" s="1098">
        <v>1</v>
      </c>
      <c r="P41" s="1098">
        <v>1</v>
      </c>
      <c r="Q41" s="1098">
        <v>1</v>
      </c>
      <c r="R41" s="1098">
        <v>1</v>
      </c>
      <c r="S41" s="1098">
        <v>1</v>
      </c>
      <c r="T41" s="1098">
        <v>1</v>
      </c>
      <c r="U41" s="1098">
        <v>1</v>
      </c>
      <c r="V41" s="1098">
        <v>1</v>
      </c>
      <c r="W41" s="1098">
        <v>1</v>
      </c>
      <c r="X41" s="1098">
        <v>1</v>
      </c>
      <c r="Y41" s="1075">
        <f>SUM(M41:X41)</f>
        <v>12</v>
      </c>
      <c r="Z41" s="1051">
        <v>0</v>
      </c>
      <c r="AA41" s="1051"/>
      <c r="AB41" s="50"/>
      <c r="AC41" s="1053">
        <f t="shared" si="11"/>
        <v>2</v>
      </c>
      <c r="AD41" s="1054">
        <f t="shared" si="12"/>
        <v>0.16666666666666666</v>
      </c>
      <c r="AE41" s="1053">
        <v>2</v>
      </c>
      <c r="AF41" s="1054"/>
      <c r="AG41" s="1100"/>
      <c r="AH41" s="1100"/>
      <c r="AI41" s="1100"/>
      <c r="AJ41" s="1055" t="e">
        <f t="shared" si="13"/>
        <v>#DIV/0!</v>
      </c>
      <c r="AK41" s="1056" t="s">
        <v>219</v>
      </c>
      <c r="AL41" s="1101"/>
      <c r="AM41" s="2981">
        <f aca="true" t="shared" si="14" ref="AM41:AM56">SUM(M41:R41)</f>
        <v>6</v>
      </c>
      <c r="AN41" s="2982">
        <f t="shared" si="5"/>
        <v>1</v>
      </c>
      <c r="AO41" s="3207">
        <v>6</v>
      </c>
      <c r="AP41" s="2985">
        <f>AO41/AM41</f>
        <v>1</v>
      </c>
      <c r="AQ41" s="2986"/>
      <c r="AR41" s="2985">
        <f aca="true" t="shared" si="15" ref="AR41:AR56">AO41/Y41</f>
        <v>0.5</v>
      </c>
      <c r="AS41" s="2986"/>
      <c r="AT41" s="2982"/>
      <c r="AU41" s="2996"/>
      <c r="AV41" s="2996"/>
      <c r="AW41" s="2996"/>
      <c r="AX41" s="2996"/>
      <c r="AY41" s="2996"/>
      <c r="AZ41" s="2996"/>
      <c r="BA41" s="2996"/>
      <c r="BB41" s="2996"/>
      <c r="BC41" s="2981"/>
      <c r="BD41" s="2981"/>
      <c r="BE41" s="2981"/>
      <c r="BF41" s="2981"/>
      <c r="BG41" s="2981"/>
      <c r="BH41" s="2981"/>
      <c r="BI41" s="2981"/>
      <c r="BJ41" s="2981"/>
      <c r="BK41" s="2981"/>
      <c r="BL41" s="2981"/>
      <c r="BM41" s="2981"/>
      <c r="BN41" s="2981"/>
      <c r="BO41" s="2981"/>
      <c r="BP41" s="2981"/>
      <c r="BQ41" s="2981"/>
      <c r="BR41" s="2981"/>
      <c r="BS41" s="2981"/>
      <c r="BT41" s="2981"/>
      <c r="BU41" s="2981"/>
      <c r="BV41" s="2981"/>
      <c r="BW41" s="2981"/>
      <c r="BX41" s="2981"/>
      <c r="BY41" s="2981"/>
      <c r="BZ41" s="2981"/>
      <c r="CA41" s="3221" t="s">
        <v>1931</v>
      </c>
      <c r="CB41" s="2991"/>
    </row>
    <row r="42" spans="1:80" s="20" customFormat="1" ht="129" customHeight="1">
      <c r="A42" s="3882"/>
      <c r="B42" s="3882"/>
      <c r="C42" s="3883"/>
      <c r="D42" s="1097" t="s">
        <v>262</v>
      </c>
      <c r="E42" s="1072" t="s">
        <v>97</v>
      </c>
      <c r="F42" s="1072">
        <v>12</v>
      </c>
      <c r="G42" s="1072" t="s">
        <v>98</v>
      </c>
      <c r="H42" s="1072" t="s">
        <v>99</v>
      </c>
      <c r="I42" s="1047">
        <v>0.05</v>
      </c>
      <c r="J42" s="1072" t="s">
        <v>102</v>
      </c>
      <c r="K42" s="1048">
        <v>42399</v>
      </c>
      <c r="L42" s="1048">
        <v>42735</v>
      </c>
      <c r="M42" s="1098">
        <v>1</v>
      </c>
      <c r="N42" s="1098">
        <v>1</v>
      </c>
      <c r="O42" s="1098">
        <v>1</v>
      </c>
      <c r="P42" s="1098">
        <v>1</v>
      </c>
      <c r="Q42" s="1098">
        <v>1</v>
      </c>
      <c r="R42" s="1098">
        <v>1</v>
      </c>
      <c r="S42" s="1098">
        <v>1</v>
      </c>
      <c r="T42" s="1098">
        <v>1</v>
      </c>
      <c r="U42" s="1098">
        <v>1</v>
      </c>
      <c r="V42" s="1098">
        <v>1</v>
      </c>
      <c r="W42" s="1098">
        <v>1</v>
      </c>
      <c r="X42" s="1098">
        <v>1</v>
      </c>
      <c r="Y42" s="1075">
        <f>SUM(M42:X42)</f>
        <v>12</v>
      </c>
      <c r="Z42" s="1051">
        <v>0</v>
      </c>
      <c r="AA42" s="1051"/>
      <c r="AB42" s="50"/>
      <c r="AC42" s="1053">
        <f t="shared" si="11"/>
        <v>2</v>
      </c>
      <c r="AD42" s="1054">
        <f t="shared" si="12"/>
        <v>0.16666666666666666</v>
      </c>
      <c r="AE42" s="1053">
        <v>2</v>
      </c>
      <c r="AF42" s="1054"/>
      <c r="AG42" s="1102"/>
      <c r="AH42" s="1102"/>
      <c r="AI42" s="1102"/>
      <c r="AJ42" s="1055" t="e">
        <f t="shared" si="13"/>
        <v>#DIV/0!</v>
      </c>
      <c r="AK42" s="1056" t="s">
        <v>220</v>
      </c>
      <c r="AL42" s="1103"/>
      <c r="AM42" s="2981">
        <f t="shared" si="14"/>
        <v>6</v>
      </c>
      <c r="AN42" s="2982">
        <f t="shared" si="5"/>
        <v>1</v>
      </c>
      <c r="AO42" s="3207">
        <v>6</v>
      </c>
      <c r="AP42" s="2985">
        <f>AO42/AM42</f>
        <v>1</v>
      </c>
      <c r="AQ42" s="2986"/>
      <c r="AR42" s="2985">
        <f t="shared" si="15"/>
        <v>0.5</v>
      </c>
      <c r="AS42" s="2986"/>
      <c r="AT42" s="2982"/>
      <c r="AU42" s="2996"/>
      <c r="AV42" s="2996"/>
      <c r="AW42" s="2996"/>
      <c r="AX42" s="2996"/>
      <c r="AY42" s="2996"/>
      <c r="AZ42" s="2996"/>
      <c r="BA42" s="2996"/>
      <c r="BB42" s="2996"/>
      <c r="BC42" s="2981"/>
      <c r="BD42" s="2981"/>
      <c r="BE42" s="2981"/>
      <c r="BF42" s="2981"/>
      <c r="BG42" s="2981"/>
      <c r="BH42" s="2981"/>
      <c r="BI42" s="2981"/>
      <c r="BJ42" s="2981"/>
      <c r="BK42" s="2981"/>
      <c r="BL42" s="2981"/>
      <c r="BM42" s="2981"/>
      <c r="BN42" s="2981"/>
      <c r="BO42" s="2981"/>
      <c r="BP42" s="2981"/>
      <c r="BQ42" s="2981"/>
      <c r="BR42" s="2981"/>
      <c r="BS42" s="2981"/>
      <c r="BT42" s="2981"/>
      <c r="BU42" s="2981"/>
      <c r="BV42" s="2981"/>
      <c r="BW42" s="2981"/>
      <c r="BX42" s="2981"/>
      <c r="BY42" s="2981"/>
      <c r="BZ42" s="2981"/>
      <c r="CA42" s="3221" t="s">
        <v>1932</v>
      </c>
      <c r="CB42" s="2991"/>
    </row>
    <row r="43" spans="1:80" s="20" customFormat="1" ht="105" customHeight="1">
      <c r="A43" s="3882"/>
      <c r="B43" s="3882"/>
      <c r="C43" s="3883"/>
      <c r="D43" s="1097" t="s">
        <v>263</v>
      </c>
      <c r="E43" s="1072" t="s">
        <v>103</v>
      </c>
      <c r="F43" s="1072">
        <v>1</v>
      </c>
      <c r="G43" s="1072" t="s">
        <v>104</v>
      </c>
      <c r="H43" s="1072" t="s">
        <v>99</v>
      </c>
      <c r="I43" s="1047">
        <v>0.1</v>
      </c>
      <c r="J43" s="1072" t="s">
        <v>105</v>
      </c>
      <c r="K43" s="1048">
        <v>42551</v>
      </c>
      <c r="L43" s="1048">
        <v>42581</v>
      </c>
      <c r="M43" s="1104"/>
      <c r="N43" s="1104"/>
      <c r="O43" s="1105"/>
      <c r="P43" s="1105"/>
      <c r="Q43" s="1105"/>
      <c r="R43" s="1074"/>
      <c r="S43" s="1074">
        <v>1</v>
      </c>
      <c r="T43" s="1098"/>
      <c r="U43" s="1074"/>
      <c r="V43" s="1074"/>
      <c r="W43" s="1074"/>
      <c r="X43" s="1074"/>
      <c r="Y43" s="1075">
        <f t="shared" si="10"/>
        <v>1</v>
      </c>
      <c r="Z43" s="1051">
        <v>0</v>
      </c>
      <c r="AA43" s="1051"/>
      <c r="AB43" s="50"/>
      <c r="AC43" s="1053">
        <f t="shared" si="11"/>
        <v>0</v>
      </c>
      <c r="AD43" s="1054">
        <f t="shared" si="12"/>
        <v>0</v>
      </c>
      <c r="AE43" s="1053">
        <v>0</v>
      </c>
      <c r="AF43" s="1054"/>
      <c r="AG43" s="1106"/>
      <c r="AH43" s="1106"/>
      <c r="AI43" s="1107"/>
      <c r="AJ43" s="1055" t="e">
        <f t="shared" si="13"/>
        <v>#DIV/0!</v>
      </c>
      <c r="AK43" s="1108"/>
      <c r="AL43" s="1109"/>
      <c r="AM43" s="2981">
        <f t="shared" si="14"/>
        <v>0</v>
      </c>
      <c r="AN43" s="2982">
        <f t="shared" si="5"/>
        <v>0</v>
      </c>
      <c r="AO43" s="3207">
        <v>0.3</v>
      </c>
      <c r="AP43" s="2985" t="s">
        <v>55</v>
      </c>
      <c r="AQ43" s="2986"/>
      <c r="AR43" s="2985">
        <f t="shared" si="15"/>
        <v>0.3</v>
      </c>
      <c r="AS43" s="2986"/>
      <c r="AT43" s="2982"/>
      <c r="AU43" s="2983"/>
      <c r="AV43" s="2983"/>
      <c r="AW43" s="2983"/>
      <c r="AX43" s="2983"/>
      <c r="AY43" s="2983"/>
      <c r="AZ43" s="2983"/>
      <c r="BA43" s="2983"/>
      <c r="BB43" s="2983"/>
      <c r="BC43" s="2981"/>
      <c r="BD43" s="2981"/>
      <c r="BE43" s="2981"/>
      <c r="BF43" s="2981"/>
      <c r="BG43" s="2981"/>
      <c r="BH43" s="2981"/>
      <c r="BI43" s="2981"/>
      <c r="BJ43" s="2981"/>
      <c r="BK43" s="2981"/>
      <c r="BL43" s="2981"/>
      <c r="BM43" s="2981"/>
      <c r="BN43" s="2981"/>
      <c r="BO43" s="2981"/>
      <c r="BP43" s="2981"/>
      <c r="BQ43" s="2981"/>
      <c r="BR43" s="2981"/>
      <c r="BS43" s="2981"/>
      <c r="BT43" s="2981"/>
      <c r="BU43" s="2981"/>
      <c r="BV43" s="2981"/>
      <c r="BW43" s="2981"/>
      <c r="BX43" s="2981"/>
      <c r="BY43" s="2981"/>
      <c r="BZ43" s="2981"/>
      <c r="CA43" s="3208" t="s">
        <v>1933</v>
      </c>
      <c r="CB43" s="2991"/>
    </row>
    <row r="44" spans="1:80" s="20" customFormat="1" ht="122.25" customHeight="1">
      <c r="A44" s="3882"/>
      <c r="B44" s="3882"/>
      <c r="C44" s="3883"/>
      <c r="D44" s="1097" t="s">
        <v>264</v>
      </c>
      <c r="E44" s="1072" t="s">
        <v>37</v>
      </c>
      <c r="F44" s="1072">
        <v>1</v>
      </c>
      <c r="G44" s="1072" t="s">
        <v>104</v>
      </c>
      <c r="H44" s="1072" t="s">
        <v>99</v>
      </c>
      <c r="I44" s="1047">
        <v>0.05</v>
      </c>
      <c r="J44" s="1072" t="s">
        <v>106</v>
      </c>
      <c r="K44" s="1048">
        <v>42520</v>
      </c>
      <c r="L44" s="1048">
        <v>42734</v>
      </c>
      <c r="M44" s="1104"/>
      <c r="N44" s="1104"/>
      <c r="O44" s="1105"/>
      <c r="P44" s="1105"/>
      <c r="Q44" s="1104"/>
      <c r="R44" s="1074"/>
      <c r="S44" s="1074"/>
      <c r="T44" s="1098"/>
      <c r="U44" s="1074"/>
      <c r="V44" s="1074"/>
      <c r="W44" s="1074"/>
      <c r="X44" s="1074">
        <v>1</v>
      </c>
      <c r="Y44" s="1075">
        <f t="shared" si="10"/>
        <v>1</v>
      </c>
      <c r="Z44" s="1051">
        <v>90000000</v>
      </c>
      <c r="AA44" s="1051">
        <v>90000000</v>
      </c>
      <c r="AB44" s="50" t="s">
        <v>70</v>
      </c>
      <c r="AC44" s="1053">
        <f t="shared" si="11"/>
        <v>0</v>
      </c>
      <c r="AD44" s="1054">
        <f t="shared" si="12"/>
        <v>0</v>
      </c>
      <c r="AE44" s="1053">
        <v>0</v>
      </c>
      <c r="AF44" s="1054"/>
      <c r="AG44" s="1106"/>
      <c r="AH44" s="1106"/>
      <c r="AI44" s="1107"/>
      <c r="AJ44" s="1055">
        <f t="shared" si="13"/>
        <v>0</v>
      </c>
      <c r="AK44" s="1108"/>
      <c r="AL44" s="1109"/>
      <c r="AM44" s="2981">
        <f t="shared" si="14"/>
        <v>0</v>
      </c>
      <c r="AN44" s="2982">
        <f t="shared" si="5"/>
        <v>0</v>
      </c>
      <c r="AO44" s="3207">
        <v>0.3</v>
      </c>
      <c r="AP44" s="2985" t="s">
        <v>55</v>
      </c>
      <c r="AQ44" s="2986"/>
      <c r="AR44" s="2985">
        <f t="shared" si="15"/>
        <v>0.3</v>
      </c>
      <c r="AS44" s="2986"/>
      <c r="AT44" s="2982"/>
      <c r="AU44" s="2996"/>
      <c r="AV44" s="2996"/>
      <c r="AW44" s="2996"/>
      <c r="AX44" s="2996"/>
      <c r="AY44" s="2996"/>
      <c r="AZ44" s="2996"/>
      <c r="BA44" s="2996"/>
      <c r="BB44" s="2996"/>
      <c r="BC44" s="2981"/>
      <c r="BD44" s="2981"/>
      <c r="BE44" s="2981"/>
      <c r="BF44" s="2981"/>
      <c r="BG44" s="2981"/>
      <c r="BH44" s="2981"/>
      <c r="BI44" s="2981"/>
      <c r="BJ44" s="2981"/>
      <c r="BK44" s="2981"/>
      <c r="BL44" s="2981"/>
      <c r="BM44" s="2981"/>
      <c r="BN44" s="2981"/>
      <c r="BO44" s="2981"/>
      <c r="BP44" s="2981"/>
      <c r="BQ44" s="2981"/>
      <c r="BR44" s="2981"/>
      <c r="BS44" s="2981"/>
      <c r="BT44" s="2981"/>
      <c r="BU44" s="2981"/>
      <c r="BV44" s="2981"/>
      <c r="BW44" s="2981"/>
      <c r="BX44" s="2981"/>
      <c r="BY44" s="2981"/>
      <c r="BZ44" s="2981"/>
      <c r="CA44" s="3208" t="s">
        <v>1934</v>
      </c>
      <c r="CB44" s="2991"/>
    </row>
    <row r="45" spans="1:80" s="20" customFormat="1" ht="93" customHeight="1">
      <c r="A45" s="3882"/>
      <c r="B45" s="3882"/>
      <c r="C45" s="3883" t="s">
        <v>239</v>
      </c>
      <c r="D45" s="1097" t="s">
        <v>265</v>
      </c>
      <c r="E45" s="1072" t="s">
        <v>107</v>
      </c>
      <c r="F45" s="1072">
        <v>6</v>
      </c>
      <c r="G45" s="1072" t="s">
        <v>108</v>
      </c>
      <c r="H45" s="1072" t="s">
        <v>109</v>
      </c>
      <c r="I45" s="1047">
        <v>0.1</v>
      </c>
      <c r="J45" s="1072" t="s">
        <v>110</v>
      </c>
      <c r="K45" s="1048">
        <v>42399</v>
      </c>
      <c r="L45" s="1048">
        <v>42735</v>
      </c>
      <c r="M45" s="1098"/>
      <c r="N45" s="1098">
        <v>1</v>
      </c>
      <c r="O45" s="1098"/>
      <c r="P45" s="1098">
        <v>1</v>
      </c>
      <c r="Q45" s="1098"/>
      <c r="R45" s="1074">
        <v>1</v>
      </c>
      <c r="S45" s="1074"/>
      <c r="T45" s="1098">
        <v>1</v>
      </c>
      <c r="U45" s="1074"/>
      <c r="V45" s="1074">
        <v>1</v>
      </c>
      <c r="W45" s="1074"/>
      <c r="X45" s="1074">
        <v>1</v>
      </c>
      <c r="Y45" s="1075">
        <f t="shared" si="10"/>
        <v>6</v>
      </c>
      <c r="Z45" s="1051">
        <v>0</v>
      </c>
      <c r="AA45" s="1051"/>
      <c r="AB45" s="50"/>
      <c r="AC45" s="1053">
        <f t="shared" si="11"/>
        <v>1</v>
      </c>
      <c r="AD45" s="1054">
        <f t="shared" si="12"/>
        <v>0.16666666666666666</v>
      </c>
      <c r="AE45" s="1053">
        <v>1</v>
      </c>
      <c r="AF45" s="1054"/>
      <c r="AG45" s="1106"/>
      <c r="AH45" s="1106"/>
      <c r="AI45" s="1107"/>
      <c r="AJ45" s="1055" t="e">
        <f t="shared" si="13"/>
        <v>#DIV/0!</v>
      </c>
      <c r="AK45" s="1108" t="s">
        <v>221</v>
      </c>
      <c r="AL45" s="1109"/>
      <c r="AM45" s="2981">
        <f t="shared" si="14"/>
        <v>3</v>
      </c>
      <c r="AN45" s="2982">
        <f t="shared" si="5"/>
        <v>1</v>
      </c>
      <c r="AO45" s="3207">
        <v>3</v>
      </c>
      <c r="AP45" s="2985">
        <f>AO45/AM45</f>
        <v>1</v>
      </c>
      <c r="AQ45" s="2986"/>
      <c r="AR45" s="2985">
        <f t="shared" si="15"/>
        <v>0.5</v>
      </c>
      <c r="AS45" s="2986"/>
      <c r="AT45" s="2982"/>
      <c r="AU45" s="2996"/>
      <c r="AV45" s="2996"/>
      <c r="AW45" s="2996"/>
      <c r="AX45" s="2996"/>
      <c r="AY45" s="2996"/>
      <c r="AZ45" s="2996"/>
      <c r="BA45" s="2996"/>
      <c r="BB45" s="2996"/>
      <c r="BC45" s="2981"/>
      <c r="BD45" s="2981"/>
      <c r="BE45" s="2981"/>
      <c r="BF45" s="2981"/>
      <c r="BG45" s="2981"/>
      <c r="BH45" s="2981"/>
      <c r="BI45" s="2981"/>
      <c r="BJ45" s="2981"/>
      <c r="BK45" s="2981"/>
      <c r="BL45" s="2981"/>
      <c r="BM45" s="2981"/>
      <c r="BN45" s="2981"/>
      <c r="BO45" s="2981"/>
      <c r="BP45" s="2981"/>
      <c r="BQ45" s="2981"/>
      <c r="BR45" s="2981"/>
      <c r="BS45" s="2981"/>
      <c r="BT45" s="2981"/>
      <c r="BU45" s="2981"/>
      <c r="BV45" s="2981"/>
      <c r="BW45" s="2981"/>
      <c r="BX45" s="2981"/>
      <c r="BY45" s="2981"/>
      <c r="BZ45" s="2981"/>
      <c r="CA45" s="3208" t="s">
        <v>1935</v>
      </c>
      <c r="CB45" s="2991"/>
    </row>
    <row r="46" spans="1:80" s="20" customFormat="1" ht="156" customHeight="1">
      <c r="A46" s="3882"/>
      <c r="B46" s="3882"/>
      <c r="C46" s="3883"/>
      <c r="D46" s="1097" t="s">
        <v>266</v>
      </c>
      <c r="E46" s="1072" t="s">
        <v>111</v>
      </c>
      <c r="F46" s="1072">
        <v>1</v>
      </c>
      <c r="G46" s="1072" t="s">
        <v>112</v>
      </c>
      <c r="H46" s="1072" t="s">
        <v>109</v>
      </c>
      <c r="I46" s="1047">
        <v>0.05</v>
      </c>
      <c r="J46" s="1072" t="s">
        <v>113</v>
      </c>
      <c r="K46" s="1048">
        <v>42401</v>
      </c>
      <c r="L46" s="1048">
        <v>42459</v>
      </c>
      <c r="M46" s="1098"/>
      <c r="N46" s="1098"/>
      <c r="O46" s="1098">
        <v>1</v>
      </c>
      <c r="P46" s="1098"/>
      <c r="Q46" s="1098"/>
      <c r="R46" s="1098"/>
      <c r="S46" s="1098"/>
      <c r="T46" s="1098"/>
      <c r="U46" s="1098"/>
      <c r="V46" s="1098"/>
      <c r="W46" s="1098"/>
      <c r="X46" s="1098"/>
      <c r="Y46" s="1075">
        <f>SUM(M46:X46)</f>
        <v>1</v>
      </c>
      <c r="Z46" s="1051">
        <v>0</v>
      </c>
      <c r="AA46" s="1051"/>
      <c r="AB46" s="50"/>
      <c r="AC46" s="1053">
        <f t="shared" si="11"/>
        <v>0</v>
      </c>
      <c r="AD46" s="1054">
        <f t="shared" si="12"/>
        <v>0</v>
      </c>
      <c r="AE46" s="1053">
        <v>0</v>
      </c>
      <c r="AF46" s="1054"/>
      <c r="AG46" s="1106"/>
      <c r="AH46" s="1106"/>
      <c r="AI46" s="1107"/>
      <c r="AJ46" s="1055" t="e">
        <f t="shared" si="13"/>
        <v>#DIV/0!</v>
      </c>
      <c r="AK46" s="1108"/>
      <c r="AL46" s="1109"/>
      <c r="AM46" s="2981">
        <f t="shared" si="14"/>
        <v>1</v>
      </c>
      <c r="AN46" s="2982">
        <f t="shared" si="5"/>
        <v>1</v>
      </c>
      <c r="AO46" s="3207">
        <v>1</v>
      </c>
      <c r="AP46" s="2985">
        <f>AO46/AM46</f>
        <v>1</v>
      </c>
      <c r="AQ46" s="2986"/>
      <c r="AR46" s="2985">
        <f t="shared" si="15"/>
        <v>1</v>
      </c>
      <c r="AS46" s="2986"/>
      <c r="AT46" s="2982"/>
      <c r="AU46" s="2983"/>
      <c r="AV46" s="2983"/>
      <c r="AW46" s="2983"/>
      <c r="AX46" s="2983"/>
      <c r="AY46" s="2983"/>
      <c r="AZ46" s="2983"/>
      <c r="BA46" s="2983"/>
      <c r="BB46" s="2983"/>
      <c r="BC46" s="2981"/>
      <c r="BD46" s="2981"/>
      <c r="BE46" s="2981"/>
      <c r="BF46" s="2981"/>
      <c r="BG46" s="2981"/>
      <c r="BH46" s="2981"/>
      <c r="BI46" s="2981"/>
      <c r="BJ46" s="2981"/>
      <c r="BK46" s="2981"/>
      <c r="BL46" s="2981"/>
      <c r="BM46" s="2981"/>
      <c r="BN46" s="2981"/>
      <c r="BO46" s="2981"/>
      <c r="BP46" s="2981"/>
      <c r="BQ46" s="2981"/>
      <c r="BR46" s="2981"/>
      <c r="BS46" s="2981"/>
      <c r="BT46" s="2981"/>
      <c r="BU46" s="2981"/>
      <c r="BV46" s="2981"/>
      <c r="BW46" s="2981"/>
      <c r="BX46" s="2981"/>
      <c r="BY46" s="2981"/>
      <c r="BZ46" s="2981"/>
      <c r="CA46" s="3208" t="s">
        <v>1936</v>
      </c>
      <c r="CB46" s="2991"/>
    </row>
    <row r="47" spans="1:80" s="20" customFormat="1" ht="93" customHeight="1">
      <c r="A47" s="3882"/>
      <c r="B47" s="3882"/>
      <c r="C47" s="3883"/>
      <c r="D47" s="1097" t="s">
        <v>267</v>
      </c>
      <c r="E47" s="1072" t="s">
        <v>37</v>
      </c>
      <c r="F47" s="1072">
        <v>12</v>
      </c>
      <c r="G47" s="1072" t="s">
        <v>114</v>
      </c>
      <c r="H47" s="1072" t="s">
        <v>115</v>
      </c>
      <c r="I47" s="1047">
        <v>0.05</v>
      </c>
      <c r="J47" s="1072" t="s">
        <v>116</v>
      </c>
      <c r="K47" s="1048">
        <v>42399</v>
      </c>
      <c r="L47" s="1048">
        <v>42735</v>
      </c>
      <c r="M47" s="1098">
        <v>1</v>
      </c>
      <c r="N47" s="1098">
        <v>1</v>
      </c>
      <c r="O47" s="1098">
        <v>1</v>
      </c>
      <c r="P47" s="1098">
        <v>1</v>
      </c>
      <c r="Q47" s="1098">
        <v>1</v>
      </c>
      <c r="R47" s="1098">
        <v>1</v>
      </c>
      <c r="S47" s="1098">
        <v>1</v>
      </c>
      <c r="T47" s="1098">
        <v>1</v>
      </c>
      <c r="U47" s="1098">
        <v>1</v>
      </c>
      <c r="V47" s="1098">
        <v>1</v>
      </c>
      <c r="W47" s="1098">
        <v>1</v>
      </c>
      <c r="X47" s="1098">
        <v>1</v>
      </c>
      <c r="Y47" s="1075">
        <f aca="true" t="shared" si="16" ref="Y47:Y52">SUM(M47:X47)</f>
        <v>12</v>
      </c>
      <c r="Z47" s="1051">
        <v>0</v>
      </c>
      <c r="AA47" s="1051"/>
      <c r="AB47" s="50"/>
      <c r="AC47" s="1053">
        <f t="shared" si="11"/>
        <v>2</v>
      </c>
      <c r="AD47" s="1054">
        <f t="shared" si="12"/>
        <v>0.16666666666666666</v>
      </c>
      <c r="AE47" s="1053">
        <v>2</v>
      </c>
      <c r="AF47" s="1054"/>
      <c r="AG47" s="1106"/>
      <c r="AH47" s="1106"/>
      <c r="AI47" s="1107"/>
      <c r="AJ47" s="1055" t="e">
        <f t="shared" si="13"/>
        <v>#DIV/0!</v>
      </c>
      <c r="AK47" s="1056" t="s">
        <v>222</v>
      </c>
      <c r="AL47" s="1109"/>
      <c r="AM47" s="2981">
        <f t="shared" si="14"/>
        <v>6</v>
      </c>
      <c r="AN47" s="2982">
        <f t="shared" si="5"/>
        <v>1</v>
      </c>
      <c r="AO47" s="3207">
        <v>6</v>
      </c>
      <c r="AP47" s="2985">
        <f>AO47/AM47</f>
        <v>1</v>
      </c>
      <c r="AQ47" s="2986"/>
      <c r="AR47" s="2985">
        <f t="shared" si="15"/>
        <v>0.5</v>
      </c>
      <c r="AS47" s="2986"/>
      <c r="AT47" s="2982"/>
      <c r="AU47" s="2983"/>
      <c r="AV47" s="2983"/>
      <c r="AW47" s="2983"/>
      <c r="AX47" s="2983"/>
      <c r="AY47" s="2983"/>
      <c r="AZ47" s="2983"/>
      <c r="BA47" s="2983"/>
      <c r="BB47" s="2983"/>
      <c r="BC47" s="2981"/>
      <c r="BD47" s="2981"/>
      <c r="BE47" s="2981"/>
      <c r="BF47" s="2981"/>
      <c r="BG47" s="2981"/>
      <c r="BH47" s="2981"/>
      <c r="BI47" s="2981"/>
      <c r="BJ47" s="2981"/>
      <c r="BK47" s="2981"/>
      <c r="BL47" s="2981"/>
      <c r="BM47" s="2981"/>
      <c r="BN47" s="2981"/>
      <c r="BO47" s="2981"/>
      <c r="BP47" s="2981"/>
      <c r="BQ47" s="2981"/>
      <c r="BR47" s="2981"/>
      <c r="BS47" s="2981"/>
      <c r="BT47" s="2981"/>
      <c r="BU47" s="2981"/>
      <c r="BV47" s="2981"/>
      <c r="BW47" s="2981"/>
      <c r="BX47" s="2981"/>
      <c r="BY47" s="2981"/>
      <c r="BZ47" s="2981"/>
      <c r="CA47" s="3221" t="s">
        <v>1937</v>
      </c>
      <c r="CB47" s="2991"/>
    </row>
    <row r="48" spans="1:80" s="20" customFormat="1" ht="67.5" customHeight="1">
      <c r="A48" s="3882"/>
      <c r="B48" s="3882"/>
      <c r="C48" s="3883"/>
      <c r="D48" s="1097" t="s">
        <v>268</v>
      </c>
      <c r="E48" s="1072" t="s">
        <v>37</v>
      </c>
      <c r="F48" s="1072">
        <v>12</v>
      </c>
      <c r="G48" s="1072" t="s">
        <v>117</v>
      </c>
      <c r="H48" s="1072" t="s">
        <v>118</v>
      </c>
      <c r="I48" s="1047">
        <v>0.1</v>
      </c>
      <c r="J48" s="1072" t="s">
        <v>119</v>
      </c>
      <c r="K48" s="1048">
        <v>42399</v>
      </c>
      <c r="L48" s="1048">
        <v>42735</v>
      </c>
      <c r="M48" s="1098">
        <v>1</v>
      </c>
      <c r="N48" s="1098">
        <v>1</v>
      </c>
      <c r="O48" s="1098">
        <v>1</v>
      </c>
      <c r="P48" s="1098">
        <v>1</v>
      </c>
      <c r="Q48" s="1098">
        <v>1</v>
      </c>
      <c r="R48" s="1098">
        <v>1</v>
      </c>
      <c r="S48" s="1098">
        <v>1</v>
      </c>
      <c r="T48" s="1098">
        <v>1</v>
      </c>
      <c r="U48" s="1098">
        <v>1</v>
      </c>
      <c r="V48" s="1098">
        <v>1</v>
      </c>
      <c r="W48" s="1098">
        <v>1</v>
      </c>
      <c r="X48" s="1098">
        <v>1</v>
      </c>
      <c r="Y48" s="1075">
        <f t="shared" si="16"/>
        <v>12</v>
      </c>
      <c r="Z48" s="1051">
        <v>0</v>
      </c>
      <c r="AA48" s="1051"/>
      <c r="AB48" s="50"/>
      <c r="AC48" s="1053">
        <f t="shared" si="11"/>
        <v>2</v>
      </c>
      <c r="AD48" s="1054">
        <f t="shared" si="12"/>
        <v>0.16666666666666666</v>
      </c>
      <c r="AE48" s="1053">
        <v>2</v>
      </c>
      <c r="AF48" s="1054"/>
      <c r="AG48" s="1106"/>
      <c r="AH48" s="1106"/>
      <c r="AI48" s="1107"/>
      <c r="AJ48" s="1055" t="e">
        <f t="shared" si="13"/>
        <v>#DIV/0!</v>
      </c>
      <c r="AK48" s="1056" t="s">
        <v>223</v>
      </c>
      <c r="AL48" s="1109"/>
      <c r="AM48" s="2981">
        <f t="shared" si="14"/>
        <v>6</v>
      </c>
      <c r="AN48" s="2982">
        <f t="shared" si="5"/>
        <v>1</v>
      </c>
      <c r="AO48" s="3207">
        <v>6</v>
      </c>
      <c r="AP48" s="2985">
        <f>AO48/AM48</f>
        <v>1</v>
      </c>
      <c r="AQ48" s="2986"/>
      <c r="AR48" s="2985">
        <f t="shared" si="15"/>
        <v>0.5</v>
      </c>
      <c r="AS48" s="2986"/>
      <c r="AT48" s="2982"/>
      <c r="AU48" s="2997"/>
      <c r="AV48" s="2997"/>
      <c r="AW48" s="2997"/>
      <c r="AX48" s="2997"/>
      <c r="AY48" s="2997"/>
      <c r="AZ48" s="2997"/>
      <c r="BA48" s="2997"/>
      <c r="BB48" s="2997"/>
      <c r="BC48" s="2981"/>
      <c r="BD48" s="2981"/>
      <c r="BE48" s="2981"/>
      <c r="BF48" s="2981"/>
      <c r="BG48" s="2981"/>
      <c r="BH48" s="2981"/>
      <c r="BI48" s="2981"/>
      <c r="BJ48" s="2981"/>
      <c r="BK48" s="2981"/>
      <c r="BL48" s="2981"/>
      <c r="BM48" s="2981"/>
      <c r="BN48" s="2981"/>
      <c r="BO48" s="2981"/>
      <c r="BP48" s="2981"/>
      <c r="BQ48" s="2981"/>
      <c r="BR48" s="2981"/>
      <c r="BS48" s="2981"/>
      <c r="BT48" s="2981"/>
      <c r="BU48" s="2981"/>
      <c r="BV48" s="2981"/>
      <c r="BW48" s="2981"/>
      <c r="BX48" s="2981"/>
      <c r="BY48" s="2981"/>
      <c r="BZ48" s="2981"/>
      <c r="CA48" s="3221" t="s">
        <v>1938</v>
      </c>
      <c r="CB48" s="2991"/>
    </row>
    <row r="49" spans="1:80" s="20" customFormat="1" ht="67.5" customHeight="1">
      <c r="A49" s="3882"/>
      <c r="B49" s="3882"/>
      <c r="C49" s="3883" t="s">
        <v>240</v>
      </c>
      <c r="D49" s="1097" t="s">
        <v>269</v>
      </c>
      <c r="E49" s="1072" t="s">
        <v>197</v>
      </c>
      <c r="F49" s="1072">
        <v>2</v>
      </c>
      <c r="G49" s="1072" t="s">
        <v>198</v>
      </c>
      <c r="H49" s="1072" t="s">
        <v>210</v>
      </c>
      <c r="I49" s="1047">
        <v>0.05</v>
      </c>
      <c r="J49" s="1072" t="s">
        <v>199</v>
      </c>
      <c r="K49" s="1048">
        <v>42370</v>
      </c>
      <c r="L49" s="1048">
        <v>42704</v>
      </c>
      <c r="M49" s="1098"/>
      <c r="N49" s="1098"/>
      <c r="O49" s="1098"/>
      <c r="P49" s="1098"/>
      <c r="Q49" s="1098"/>
      <c r="R49" s="1098">
        <v>1</v>
      </c>
      <c r="S49" s="1098"/>
      <c r="T49" s="1098"/>
      <c r="U49" s="1098"/>
      <c r="V49" s="1098"/>
      <c r="W49" s="1098">
        <v>1</v>
      </c>
      <c r="X49" s="1098"/>
      <c r="Y49" s="1075">
        <f t="shared" si="16"/>
        <v>2</v>
      </c>
      <c r="Z49" s="1051"/>
      <c r="AA49" s="1051"/>
      <c r="AB49" s="50"/>
      <c r="AC49" s="1053">
        <f t="shared" si="11"/>
        <v>0</v>
      </c>
      <c r="AD49" s="1054">
        <f t="shared" si="12"/>
        <v>0</v>
      </c>
      <c r="AE49" s="1053">
        <v>0</v>
      </c>
      <c r="AF49" s="1054"/>
      <c r="AG49" s="1106"/>
      <c r="AH49" s="1106"/>
      <c r="AI49" s="1107"/>
      <c r="AJ49" s="1055" t="e">
        <f t="shared" si="13"/>
        <v>#DIV/0!</v>
      </c>
      <c r="AK49" s="1056"/>
      <c r="AL49" s="1109"/>
      <c r="AM49" s="2981">
        <f t="shared" si="14"/>
        <v>1</v>
      </c>
      <c r="AN49" s="2982">
        <f t="shared" si="5"/>
        <v>1</v>
      </c>
      <c r="AO49" s="3207">
        <v>1</v>
      </c>
      <c r="AP49" s="2985">
        <f>AO49/AM49</f>
        <v>1</v>
      </c>
      <c r="AQ49" s="2986"/>
      <c r="AR49" s="2985">
        <f t="shared" si="15"/>
        <v>0.5</v>
      </c>
      <c r="AS49" s="2986"/>
      <c r="AT49" s="2982"/>
      <c r="AU49" s="3213"/>
      <c r="AV49" s="3213"/>
      <c r="AW49" s="3213"/>
      <c r="AX49" s="3213"/>
      <c r="AY49" s="3213"/>
      <c r="AZ49" s="3213"/>
      <c r="BA49" s="3213"/>
      <c r="BB49" s="3213"/>
      <c r="BC49" s="2981"/>
      <c r="BD49" s="2981"/>
      <c r="BE49" s="2981"/>
      <c r="BF49" s="2981"/>
      <c r="BG49" s="2981"/>
      <c r="BH49" s="2981"/>
      <c r="BI49" s="2981"/>
      <c r="BJ49" s="2981"/>
      <c r="BK49" s="2981"/>
      <c r="BL49" s="2981"/>
      <c r="BM49" s="2981"/>
      <c r="BN49" s="2981"/>
      <c r="BO49" s="2981"/>
      <c r="BP49" s="2981"/>
      <c r="BQ49" s="2981"/>
      <c r="BR49" s="2981"/>
      <c r="BS49" s="2981"/>
      <c r="BT49" s="2981"/>
      <c r="BU49" s="2981"/>
      <c r="BV49" s="2981"/>
      <c r="BW49" s="2981"/>
      <c r="BX49" s="2981"/>
      <c r="BY49" s="2981"/>
      <c r="BZ49" s="2981"/>
      <c r="CA49" s="3208" t="s">
        <v>1939</v>
      </c>
      <c r="CB49" s="2991"/>
    </row>
    <row r="50" spans="1:80" s="20" customFormat="1" ht="67.5" customHeight="1">
      <c r="A50" s="3882"/>
      <c r="B50" s="3882"/>
      <c r="C50" s="3883"/>
      <c r="D50" s="1097" t="s">
        <v>270</v>
      </c>
      <c r="E50" s="1072" t="s">
        <v>200</v>
      </c>
      <c r="F50" s="1072">
        <v>2</v>
      </c>
      <c r="G50" s="1072" t="s">
        <v>201</v>
      </c>
      <c r="H50" s="1072" t="s">
        <v>210</v>
      </c>
      <c r="I50" s="1047">
        <v>0.05</v>
      </c>
      <c r="J50" s="1072" t="s">
        <v>202</v>
      </c>
      <c r="K50" s="1048">
        <v>42370</v>
      </c>
      <c r="L50" s="1048">
        <v>42704</v>
      </c>
      <c r="M50" s="1098"/>
      <c r="N50" s="1098">
        <v>1</v>
      </c>
      <c r="O50" s="1098"/>
      <c r="P50" s="1098"/>
      <c r="Q50" s="1098"/>
      <c r="R50" s="1098"/>
      <c r="S50" s="1098">
        <v>1</v>
      </c>
      <c r="T50" s="1098"/>
      <c r="U50" s="1098"/>
      <c r="V50" s="1098"/>
      <c r="W50" s="1098"/>
      <c r="X50" s="1098"/>
      <c r="Y50" s="1075">
        <f t="shared" si="16"/>
        <v>2</v>
      </c>
      <c r="Z50" s="1051"/>
      <c r="AA50" s="1051"/>
      <c r="AB50" s="50"/>
      <c r="AC50" s="1053">
        <f t="shared" si="11"/>
        <v>1</v>
      </c>
      <c r="AD50" s="1054">
        <f t="shared" si="12"/>
        <v>0.5</v>
      </c>
      <c r="AE50" s="1053">
        <v>0.5</v>
      </c>
      <c r="AF50" s="1054"/>
      <c r="AG50" s="1106"/>
      <c r="AH50" s="1106"/>
      <c r="AI50" s="1107"/>
      <c r="AJ50" s="1055" t="e">
        <f t="shared" si="13"/>
        <v>#DIV/0!</v>
      </c>
      <c r="AK50" s="1056" t="s">
        <v>228</v>
      </c>
      <c r="AL50" s="1110" t="s">
        <v>227</v>
      </c>
      <c r="AM50" s="2981">
        <f t="shared" si="14"/>
        <v>1</v>
      </c>
      <c r="AN50" s="2982">
        <f t="shared" si="5"/>
        <v>1</v>
      </c>
      <c r="AO50" s="3207">
        <v>1</v>
      </c>
      <c r="AP50" s="2985">
        <f>AO50/AM50</f>
        <v>1</v>
      </c>
      <c r="AQ50" s="2986"/>
      <c r="AR50" s="2985">
        <f t="shared" si="15"/>
        <v>0.5</v>
      </c>
      <c r="AS50" s="2986"/>
      <c r="AT50" s="2982"/>
      <c r="AU50" s="3213"/>
      <c r="AV50" s="3213"/>
      <c r="AW50" s="3213"/>
      <c r="AX50" s="3213"/>
      <c r="AY50" s="3213"/>
      <c r="AZ50" s="3213"/>
      <c r="BA50" s="3213"/>
      <c r="BB50" s="3213"/>
      <c r="BC50" s="2981"/>
      <c r="BD50" s="2981"/>
      <c r="BE50" s="2981"/>
      <c r="BF50" s="2981"/>
      <c r="BG50" s="2981"/>
      <c r="BH50" s="2981"/>
      <c r="BI50" s="2981"/>
      <c r="BJ50" s="2981"/>
      <c r="BK50" s="2981"/>
      <c r="BL50" s="2981"/>
      <c r="BM50" s="2981"/>
      <c r="BN50" s="2981"/>
      <c r="BO50" s="2981"/>
      <c r="BP50" s="2981"/>
      <c r="BQ50" s="2981"/>
      <c r="BR50" s="2981"/>
      <c r="BS50" s="2981"/>
      <c r="BT50" s="2981"/>
      <c r="BU50" s="2981"/>
      <c r="BV50" s="2981"/>
      <c r="BW50" s="2981"/>
      <c r="BX50" s="2981"/>
      <c r="BY50" s="2981"/>
      <c r="BZ50" s="2981"/>
      <c r="CA50" s="3208" t="s">
        <v>1940</v>
      </c>
      <c r="CB50" s="2991"/>
    </row>
    <row r="51" spans="1:80" s="20" customFormat="1" ht="235.5" customHeight="1">
      <c r="A51" s="3882"/>
      <c r="B51" s="3882"/>
      <c r="C51" s="3883"/>
      <c r="D51" s="1097" t="s">
        <v>271</v>
      </c>
      <c r="E51" s="1072"/>
      <c r="F51" s="1072">
        <v>2</v>
      </c>
      <c r="G51" s="1072" t="s">
        <v>203</v>
      </c>
      <c r="H51" s="1072" t="s">
        <v>210</v>
      </c>
      <c r="I51" s="1047">
        <v>0.05</v>
      </c>
      <c r="J51" s="1072" t="s">
        <v>204</v>
      </c>
      <c r="K51" s="1048">
        <v>42370</v>
      </c>
      <c r="L51" s="1048">
        <v>42735</v>
      </c>
      <c r="M51" s="1098"/>
      <c r="N51" s="1098"/>
      <c r="O51" s="1098"/>
      <c r="P51" s="1098"/>
      <c r="Q51" s="1098">
        <v>1</v>
      </c>
      <c r="R51" s="1098"/>
      <c r="S51" s="1098"/>
      <c r="T51" s="1098"/>
      <c r="U51" s="1098"/>
      <c r="V51" s="1098">
        <v>1</v>
      </c>
      <c r="W51" s="1098"/>
      <c r="X51" s="1098"/>
      <c r="Y51" s="1075">
        <f t="shared" si="16"/>
        <v>2</v>
      </c>
      <c r="Z51" s="1051"/>
      <c r="AA51" s="1051"/>
      <c r="AB51" s="50"/>
      <c r="AC51" s="1053">
        <f t="shared" si="11"/>
        <v>0</v>
      </c>
      <c r="AD51" s="1054">
        <f t="shared" si="12"/>
        <v>0</v>
      </c>
      <c r="AE51" s="1053">
        <v>0</v>
      </c>
      <c r="AF51" s="1054"/>
      <c r="AG51" s="1106"/>
      <c r="AH51" s="1106"/>
      <c r="AI51" s="1107"/>
      <c r="AJ51" s="1055" t="e">
        <f t="shared" si="13"/>
        <v>#DIV/0!</v>
      </c>
      <c r="AK51" s="1056"/>
      <c r="AL51" s="1109"/>
      <c r="AM51" s="2981">
        <f t="shared" si="14"/>
        <v>1</v>
      </c>
      <c r="AN51" s="2982">
        <f t="shared" si="5"/>
        <v>1</v>
      </c>
      <c r="AO51" s="3207">
        <v>0.6</v>
      </c>
      <c r="AP51" s="2985">
        <f>AO51/AM51</f>
        <v>0.6</v>
      </c>
      <c r="AQ51" s="2986"/>
      <c r="AR51" s="2985">
        <f t="shared" si="15"/>
        <v>0.3</v>
      </c>
      <c r="AS51" s="2986"/>
      <c r="AT51" s="2982"/>
      <c r="AU51" s="3213"/>
      <c r="AV51" s="3213"/>
      <c r="AW51" s="3213"/>
      <c r="AX51" s="3213"/>
      <c r="AY51" s="3213"/>
      <c r="AZ51" s="3213"/>
      <c r="BA51" s="3213"/>
      <c r="BB51" s="3213"/>
      <c r="BC51" s="2981"/>
      <c r="BD51" s="2981"/>
      <c r="BE51" s="2981"/>
      <c r="BF51" s="2981"/>
      <c r="BG51" s="2981"/>
      <c r="BH51" s="2981"/>
      <c r="BI51" s="2981"/>
      <c r="BJ51" s="2981"/>
      <c r="BK51" s="2981"/>
      <c r="BL51" s="2981"/>
      <c r="BM51" s="2981"/>
      <c r="BN51" s="2981"/>
      <c r="BO51" s="2981"/>
      <c r="BP51" s="2981"/>
      <c r="BQ51" s="2981"/>
      <c r="BR51" s="2981"/>
      <c r="BS51" s="2981"/>
      <c r="BT51" s="2981"/>
      <c r="BU51" s="2981"/>
      <c r="BV51" s="2981"/>
      <c r="BW51" s="2981"/>
      <c r="BX51" s="2981"/>
      <c r="BY51" s="2981"/>
      <c r="BZ51" s="2981"/>
      <c r="CA51" s="3208" t="s">
        <v>1941</v>
      </c>
      <c r="CB51" s="2991"/>
    </row>
    <row r="52" spans="1:80" s="20" customFormat="1" ht="67.5" customHeight="1">
      <c r="A52" s="3882"/>
      <c r="B52" s="3882"/>
      <c r="C52" s="3883"/>
      <c r="D52" s="1097" t="s">
        <v>272</v>
      </c>
      <c r="E52" s="1072" t="s">
        <v>205</v>
      </c>
      <c r="F52" s="1072">
        <v>11</v>
      </c>
      <c r="G52" s="1072" t="s">
        <v>206</v>
      </c>
      <c r="H52" s="1072" t="s">
        <v>211</v>
      </c>
      <c r="I52" s="1047">
        <v>0.05</v>
      </c>
      <c r="J52" s="1072" t="s">
        <v>207</v>
      </c>
      <c r="K52" s="1048">
        <v>42370</v>
      </c>
      <c r="L52" s="1048">
        <v>42735</v>
      </c>
      <c r="M52" s="1098"/>
      <c r="N52" s="1098">
        <v>1</v>
      </c>
      <c r="O52" s="1098">
        <v>1</v>
      </c>
      <c r="P52" s="1098">
        <v>1</v>
      </c>
      <c r="Q52" s="1098">
        <v>1</v>
      </c>
      <c r="R52" s="1098">
        <v>1</v>
      </c>
      <c r="S52" s="1098">
        <v>1</v>
      </c>
      <c r="T52" s="1098">
        <v>1</v>
      </c>
      <c r="U52" s="1098">
        <v>1</v>
      </c>
      <c r="V52" s="1098">
        <v>1</v>
      </c>
      <c r="W52" s="1098">
        <v>1</v>
      </c>
      <c r="X52" s="1098">
        <v>1</v>
      </c>
      <c r="Y52" s="1075">
        <f t="shared" si="16"/>
        <v>11</v>
      </c>
      <c r="Z52" s="1051"/>
      <c r="AA52" s="1051"/>
      <c r="AB52" s="50"/>
      <c r="AC52" s="1053">
        <f t="shared" si="11"/>
        <v>1</v>
      </c>
      <c r="AD52" s="1054">
        <f t="shared" si="12"/>
        <v>0.09090909090909091</v>
      </c>
      <c r="AE52" s="1053">
        <v>1</v>
      </c>
      <c r="AF52" s="1054"/>
      <c r="AG52" s="1106"/>
      <c r="AH52" s="1106"/>
      <c r="AI52" s="1107"/>
      <c r="AJ52" s="1055" t="e">
        <f t="shared" si="13"/>
        <v>#DIV/0!</v>
      </c>
      <c r="AK52" s="1056"/>
      <c r="AL52" s="1109"/>
      <c r="AM52" s="2981">
        <f t="shared" si="14"/>
        <v>5</v>
      </c>
      <c r="AN52" s="2982">
        <f t="shared" si="5"/>
        <v>1</v>
      </c>
      <c r="AO52" s="3207">
        <v>5</v>
      </c>
      <c r="AP52" s="2985">
        <f>AO52/AM52</f>
        <v>1</v>
      </c>
      <c r="AQ52" s="2986"/>
      <c r="AR52" s="2985">
        <f t="shared" si="15"/>
        <v>0.45454545454545453</v>
      </c>
      <c r="AS52" s="2986"/>
      <c r="AT52" s="2982"/>
      <c r="AU52" s="3213"/>
      <c r="AV52" s="3213"/>
      <c r="AW52" s="3213"/>
      <c r="AX52" s="3213"/>
      <c r="AY52" s="3213"/>
      <c r="AZ52" s="3213"/>
      <c r="BA52" s="3213"/>
      <c r="BB52" s="3213"/>
      <c r="BC52" s="2981"/>
      <c r="BD52" s="2981"/>
      <c r="BE52" s="2981"/>
      <c r="BF52" s="2981"/>
      <c r="BG52" s="2981"/>
      <c r="BH52" s="2981"/>
      <c r="BI52" s="2981"/>
      <c r="BJ52" s="2981"/>
      <c r="BK52" s="2981"/>
      <c r="BL52" s="2981"/>
      <c r="BM52" s="2981"/>
      <c r="BN52" s="2981"/>
      <c r="BO52" s="2981"/>
      <c r="BP52" s="2981"/>
      <c r="BQ52" s="2981"/>
      <c r="BR52" s="2981"/>
      <c r="BS52" s="2981"/>
      <c r="BT52" s="2981"/>
      <c r="BU52" s="2981"/>
      <c r="BV52" s="2981"/>
      <c r="BW52" s="2981"/>
      <c r="BX52" s="2981"/>
      <c r="BY52" s="2981"/>
      <c r="BZ52" s="2981"/>
      <c r="CA52" s="3208" t="s">
        <v>1942</v>
      </c>
      <c r="CB52" s="2991"/>
    </row>
    <row r="53" spans="1:80" s="20" customFormat="1" ht="216" customHeight="1">
      <c r="A53" s="3882"/>
      <c r="B53" s="3882"/>
      <c r="C53" s="3883"/>
      <c r="D53" s="1097" t="s">
        <v>273</v>
      </c>
      <c r="E53" s="1072" t="s">
        <v>208</v>
      </c>
      <c r="F53" s="1072">
        <v>4</v>
      </c>
      <c r="G53" s="1072" t="s">
        <v>206</v>
      </c>
      <c r="H53" s="1072" t="s">
        <v>1640</v>
      </c>
      <c r="I53" s="1047">
        <v>0.05</v>
      </c>
      <c r="J53" s="1072" t="s">
        <v>209</v>
      </c>
      <c r="K53" s="1048">
        <v>42490</v>
      </c>
      <c r="L53" s="1048">
        <v>42735</v>
      </c>
      <c r="M53" s="1098"/>
      <c r="N53" s="1098"/>
      <c r="O53" s="1098"/>
      <c r="P53" s="1098">
        <v>1</v>
      </c>
      <c r="Q53" s="1098"/>
      <c r="R53" s="1098"/>
      <c r="S53" s="1098">
        <v>1</v>
      </c>
      <c r="T53" s="1098"/>
      <c r="U53" s="1098"/>
      <c r="V53" s="1098">
        <v>1</v>
      </c>
      <c r="W53" s="1098"/>
      <c r="X53" s="1098">
        <v>1</v>
      </c>
      <c r="Y53" s="1075">
        <v>4</v>
      </c>
      <c r="Z53" s="1051"/>
      <c r="AA53" s="1051"/>
      <c r="AB53" s="50"/>
      <c r="AC53" s="1053">
        <f t="shared" si="11"/>
        <v>0</v>
      </c>
      <c r="AD53" s="1054">
        <f t="shared" si="12"/>
        <v>0</v>
      </c>
      <c r="AE53" s="1053">
        <v>0</v>
      </c>
      <c r="AF53" s="1054"/>
      <c r="AG53" s="1106"/>
      <c r="AH53" s="1106"/>
      <c r="AI53" s="1107"/>
      <c r="AJ53" s="1055" t="e">
        <f t="shared" si="13"/>
        <v>#DIV/0!</v>
      </c>
      <c r="AK53" s="1056"/>
      <c r="AL53" s="1109"/>
      <c r="AM53" s="2981">
        <f t="shared" si="14"/>
        <v>1</v>
      </c>
      <c r="AN53" s="2982">
        <f t="shared" si="5"/>
        <v>1</v>
      </c>
      <c r="AO53" s="3207">
        <v>1</v>
      </c>
      <c r="AP53" s="2985">
        <f>AO53/AM53</f>
        <v>1</v>
      </c>
      <c r="AQ53" s="2986"/>
      <c r="AR53" s="2985">
        <f t="shared" si="15"/>
        <v>0.25</v>
      </c>
      <c r="AS53" s="2986"/>
      <c r="AT53" s="2982"/>
      <c r="AU53" s="3213"/>
      <c r="AV53" s="3213"/>
      <c r="AW53" s="3213"/>
      <c r="AX53" s="3213"/>
      <c r="AY53" s="3213"/>
      <c r="AZ53" s="3213"/>
      <c r="BA53" s="3213"/>
      <c r="BB53" s="3213"/>
      <c r="BC53" s="2981"/>
      <c r="BD53" s="2981"/>
      <c r="BE53" s="2981"/>
      <c r="BF53" s="2981"/>
      <c r="BG53" s="2981"/>
      <c r="BH53" s="2981"/>
      <c r="BI53" s="2981"/>
      <c r="BJ53" s="2981"/>
      <c r="BK53" s="2981"/>
      <c r="BL53" s="2981"/>
      <c r="BM53" s="2981"/>
      <c r="BN53" s="2981"/>
      <c r="BO53" s="2981"/>
      <c r="BP53" s="2981"/>
      <c r="BQ53" s="2981"/>
      <c r="BR53" s="2981"/>
      <c r="BS53" s="2981"/>
      <c r="BT53" s="2981"/>
      <c r="BU53" s="2981"/>
      <c r="BV53" s="2981"/>
      <c r="BW53" s="2981"/>
      <c r="BX53" s="2981"/>
      <c r="BY53" s="2981"/>
      <c r="BZ53" s="2981"/>
      <c r="CA53" s="3208" t="s">
        <v>1943</v>
      </c>
      <c r="CB53" s="2991"/>
    </row>
    <row r="54" spans="1:80" s="25" customFormat="1" ht="67.5" customHeight="1">
      <c r="A54" s="3882"/>
      <c r="B54" s="3882"/>
      <c r="C54" s="3883"/>
      <c r="D54" s="1044" t="s">
        <v>274</v>
      </c>
      <c r="E54" s="1046" t="s">
        <v>37</v>
      </c>
      <c r="F54" s="1086">
        <v>1</v>
      </c>
      <c r="G54" s="1046" t="s">
        <v>165</v>
      </c>
      <c r="H54" s="1046" t="s">
        <v>212</v>
      </c>
      <c r="I54" s="1047">
        <v>0.05</v>
      </c>
      <c r="J54" s="1046" t="s">
        <v>166</v>
      </c>
      <c r="K54" s="1048">
        <v>42370</v>
      </c>
      <c r="L54" s="1048">
        <v>42551</v>
      </c>
      <c r="M54" s="1049"/>
      <c r="N54" s="1049">
        <v>1</v>
      </c>
      <c r="O54" s="1049"/>
      <c r="P54" s="1049"/>
      <c r="Q54" s="1049"/>
      <c r="R54" s="1049"/>
      <c r="S54" s="1049"/>
      <c r="T54" s="1049"/>
      <c r="U54" s="1049"/>
      <c r="V54" s="1049"/>
      <c r="W54" s="1049"/>
      <c r="X54" s="1049"/>
      <c r="Y54" s="1050">
        <f>+SUM(M54:X54)</f>
        <v>1</v>
      </c>
      <c r="Z54" s="1051">
        <v>0</v>
      </c>
      <c r="AA54" s="1051"/>
      <c r="AB54" s="51" t="s">
        <v>55</v>
      </c>
      <c r="AC54" s="1053">
        <f t="shared" si="11"/>
        <v>1</v>
      </c>
      <c r="AD54" s="1054">
        <f t="shared" si="12"/>
        <v>1</v>
      </c>
      <c r="AE54" s="1053">
        <v>0.5</v>
      </c>
      <c r="AF54" s="1054"/>
      <c r="AG54" s="1058"/>
      <c r="AH54" s="1111"/>
      <c r="AI54" s="1058"/>
      <c r="AJ54" s="1055" t="e">
        <f t="shared" si="13"/>
        <v>#DIV/0!</v>
      </c>
      <c r="AK54" s="1056" t="s">
        <v>231</v>
      </c>
      <c r="AL54" s="1112"/>
      <c r="AM54" s="2981">
        <f t="shared" si="14"/>
        <v>1</v>
      </c>
      <c r="AN54" s="2982">
        <f t="shared" si="5"/>
        <v>1</v>
      </c>
      <c r="AO54" s="3207">
        <v>0.8</v>
      </c>
      <c r="AP54" s="2985">
        <f>AO54/AM54</f>
        <v>0.8</v>
      </c>
      <c r="AQ54" s="2986"/>
      <c r="AR54" s="2985">
        <f t="shared" si="15"/>
        <v>0.8</v>
      </c>
      <c r="AS54" s="2986"/>
      <c r="AT54" s="2982"/>
      <c r="AU54" s="3213"/>
      <c r="AV54" s="3213"/>
      <c r="AW54" s="3213"/>
      <c r="AX54" s="3213"/>
      <c r="AY54" s="3213"/>
      <c r="AZ54" s="3213"/>
      <c r="BA54" s="3213"/>
      <c r="BB54" s="3213"/>
      <c r="BC54" s="2981"/>
      <c r="BD54" s="2981"/>
      <c r="BE54" s="2981"/>
      <c r="BF54" s="2981"/>
      <c r="BG54" s="2981"/>
      <c r="BH54" s="2981"/>
      <c r="BI54" s="2981"/>
      <c r="BJ54" s="2981"/>
      <c r="BK54" s="2981"/>
      <c r="BL54" s="2981"/>
      <c r="BM54" s="2981"/>
      <c r="BN54" s="2981"/>
      <c r="BO54" s="2981"/>
      <c r="BP54" s="2981"/>
      <c r="BQ54" s="2981"/>
      <c r="BR54" s="2981"/>
      <c r="BS54" s="2981"/>
      <c r="BT54" s="2981"/>
      <c r="BU54" s="2981"/>
      <c r="BV54" s="2981"/>
      <c r="BW54" s="2981"/>
      <c r="BX54" s="2981"/>
      <c r="BY54" s="2981"/>
      <c r="BZ54" s="2981"/>
      <c r="CA54" s="3208" t="s">
        <v>1944</v>
      </c>
      <c r="CB54" s="2991"/>
    </row>
    <row r="55" spans="1:80" s="25" customFormat="1" ht="72.75" customHeight="1">
      <c r="A55" s="3882"/>
      <c r="B55" s="3882"/>
      <c r="C55" s="3883"/>
      <c r="D55" s="1044" t="s">
        <v>275</v>
      </c>
      <c r="E55" s="1046" t="s">
        <v>167</v>
      </c>
      <c r="F55" s="1086">
        <v>80</v>
      </c>
      <c r="G55" s="1046" t="s">
        <v>168</v>
      </c>
      <c r="H55" s="1046" t="s">
        <v>212</v>
      </c>
      <c r="I55" s="1047">
        <v>0.05</v>
      </c>
      <c r="J55" s="1046" t="s">
        <v>169</v>
      </c>
      <c r="K55" s="1048">
        <v>42370</v>
      </c>
      <c r="L55" s="1048">
        <v>42735</v>
      </c>
      <c r="M55" s="1049">
        <v>5</v>
      </c>
      <c r="N55" s="1049">
        <v>6</v>
      </c>
      <c r="O55" s="1049">
        <v>6</v>
      </c>
      <c r="P55" s="1049">
        <v>6</v>
      </c>
      <c r="Q55" s="1049">
        <v>6</v>
      </c>
      <c r="R55" s="1049">
        <v>6</v>
      </c>
      <c r="S55" s="1049">
        <v>6</v>
      </c>
      <c r="T55" s="1049">
        <v>12</v>
      </c>
      <c r="U55" s="1049">
        <v>6</v>
      </c>
      <c r="V55" s="1049">
        <v>7</v>
      </c>
      <c r="W55" s="1049">
        <v>6</v>
      </c>
      <c r="X55" s="1049">
        <v>8</v>
      </c>
      <c r="Y55" s="1050">
        <f>+SUM(M55:X55)</f>
        <v>80</v>
      </c>
      <c r="Z55" s="1051">
        <v>500000000</v>
      </c>
      <c r="AA55" s="1051"/>
      <c r="AB55" s="51" t="s">
        <v>1251</v>
      </c>
      <c r="AC55" s="1053">
        <f t="shared" si="11"/>
        <v>11</v>
      </c>
      <c r="AD55" s="1054">
        <f t="shared" si="12"/>
        <v>0.1375</v>
      </c>
      <c r="AE55" s="1053">
        <v>12</v>
      </c>
      <c r="AF55" s="1054"/>
      <c r="AG55" s="1106"/>
      <c r="AH55" s="1106"/>
      <c r="AI55" s="1107"/>
      <c r="AJ55" s="1055">
        <f t="shared" si="13"/>
        <v>0</v>
      </c>
      <c r="AK55" s="1113"/>
      <c r="AL55" s="1109"/>
      <c r="AM55" s="2981">
        <f t="shared" si="14"/>
        <v>35</v>
      </c>
      <c r="AN55" s="2982">
        <f t="shared" si="5"/>
        <v>1</v>
      </c>
      <c r="AO55" s="3207">
        <v>46</v>
      </c>
      <c r="AP55" s="2985">
        <v>1</v>
      </c>
      <c r="AQ55" s="2986"/>
      <c r="AR55" s="2985">
        <f t="shared" si="15"/>
        <v>0.575</v>
      </c>
      <c r="AS55" s="2986"/>
      <c r="AT55" s="2982"/>
      <c r="AU55" s="3213"/>
      <c r="AV55" s="3213"/>
      <c r="AW55" s="3213"/>
      <c r="AX55" s="3213"/>
      <c r="AY55" s="3213"/>
      <c r="AZ55" s="3213"/>
      <c r="BA55" s="3213"/>
      <c r="BB55" s="3213"/>
      <c r="BC55" s="2981"/>
      <c r="BD55" s="2981"/>
      <c r="BE55" s="2981"/>
      <c r="BF55" s="2981"/>
      <c r="BG55" s="2981"/>
      <c r="BH55" s="2981"/>
      <c r="BI55" s="2981"/>
      <c r="BJ55" s="2981"/>
      <c r="BK55" s="2981"/>
      <c r="BL55" s="2981"/>
      <c r="BM55" s="2981"/>
      <c r="BN55" s="2981"/>
      <c r="BO55" s="2981"/>
      <c r="BP55" s="2981"/>
      <c r="BQ55" s="2981"/>
      <c r="BR55" s="2981"/>
      <c r="BS55" s="2981"/>
      <c r="BT55" s="2981"/>
      <c r="BU55" s="2981"/>
      <c r="BV55" s="2981"/>
      <c r="BW55" s="2981"/>
      <c r="BX55" s="2981"/>
      <c r="BY55" s="2981"/>
      <c r="BZ55" s="2981"/>
      <c r="CA55" s="3208"/>
      <c r="CB55" s="2991"/>
    </row>
    <row r="56" spans="1:80" s="25" customFormat="1" ht="103.5" customHeight="1" thickBot="1">
      <c r="A56" s="3882"/>
      <c r="B56" s="3882"/>
      <c r="C56" s="3883"/>
      <c r="D56" s="1044" t="s">
        <v>276</v>
      </c>
      <c r="E56" s="1046" t="s">
        <v>167</v>
      </c>
      <c r="F56" s="1086">
        <v>110</v>
      </c>
      <c r="G56" s="1046" t="s">
        <v>168</v>
      </c>
      <c r="H56" s="1046" t="s">
        <v>212</v>
      </c>
      <c r="I56" s="1047">
        <v>0.05</v>
      </c>
      <c r="J56" s="1046" t="s">
        <v>169</v>
      </c>
      <c r="K56" s="1048">
        <v>42370</v>
      </c>
      <c r="L56" s="1048">
        <v>42735</v>
      </c>
      <c r="M56" s="1049">
        <v>5</v>
      </c>
      <c r="N56" s="1049">
        <v>9</v>
      </c>
      <c r="O56" s="1049">
        <v>10</v>
      </c>
      <c r="P56" s="1049">
        <v>10</v>
      </c>
      <c r="Q56" s="1049">
        <v>7</v>
      </c>
      <c r="R56" s="1049">
        <v>11</v>
      </c>
      <c r="S56" s="1049">
        <v>8</v>
      </c>
      <c r="T56" s="1049">
        <v>11</v>
      </c>
      <c r="U56" s="1049">
        <v>8</v>
      </c>
      <c r="V56" s="1049">
        <v>11</v>
      </c>
      <c r="W56" s="1049">
        <v>8</v>
      </c>
      <c r="X56" s="1049">
        <v>12</v>
      </c>
      <c r="Y56" s="1050">
        <f>+SUM(M56:X56)</f>
        <v>110</v>
      </c>
      <c r="Z56" s="1051">
        <v>0</v>
      </c>
      <c r="AA56" s="1051"/>
      <c r="AB56" s="51" t="s">
        <v>55</v>
      </c>
      <c r="AC56" s="1053">
        <f t="shared" si="11"/>
        <v>14</v>
      </c>
      <c r="AD56" s="1054">
        <f t="shared" si="12"/>
        <v>0.12727272727272726</v>
      </c>
      <c r="AE56" s="1053">
        <v>18</v>
      </c>
      <c r="AF56" s="1054"/>
      <c r="AG56" s="218"/>
      <c r="AH56" s="218"/>
      <c r="AI56" s="219"/>
      <c r="AJ56" s="1055" t="e">
        <f t="shared" si="13"/>
        <v>#DIV/0!</v>
      </c>
      <c r="AK56" s="224" t="s">
        <v>1641</v>
      </c>
      <c r="AL56" s="1114"/>
      <c r="AM56" s="2981">
        <f t="shared" si="14"/>
        <v>52</v>
      </c>
      <c r="AN56" s="2982">
        <f t="shared" si="5"/>
        <v>1</v>
      </c>
      <c r="AO56" s="3207">
        <v>75</v>
      </c>
      <c r="AP56" s="2985">
        <v>1</v>
      </c>
      <c r="AQ56" s="2987"/>
      <c r="AR56" s="2985">
        <f t="shared" si="15"/>
        <v>0.6818181818181818</v>
      </c>
      <c r="AS56" s="2987"/>
      <c r="AT56" s="2971"/>
      <c r="AU56" s="3214"/>
      <c r="AV56" s="3214"/>
      <c r="AW56" s="3214"/>
      <c r="AX56" s="3214"/>
      <c r="AY56" s="3214"/>
      <c r="AZ56" s="3214"/>
      <c r="BA56" s="3214"/>
      <c r="BB56" s="3214"/>
      <c r="BC56" s="2970"/>
      <c r="BD56" s="2970"/>
      <c r="BE56" s="2970"/>
      <c r="BF56" s="2970"/>
      <c r="BG56" s="2970"/>
      <c r="BH56" s="2970"/>
      <c r="BI56" s="2970"/>
      <c r="BJ56" s="2970"/>
      <c r="BK56" s="2970"/>
      <c r="BL56" s="2970"/>
      <c r="BM56" s="2970"/>
      <c r="BN56" s="2970"/>
      <c r="BO56" s="2970"/>
      <c r="BP56" s="2970"/>
      <c r="BQ56" s="2970"/>
      <c r="BR56" s="2970"/>
      <c r="BS56" s="2970"/>
      <c r="BT56" s="2970"/>
      <c r="BU56" s="2970"/>
      <c r="BV56" s="2970"/>
      <c r="BW56" s="2970"/>
      <c r="BX56" s="2970"/>
      <c r="BY56" s="2970"/>
      <c r="BZ56" s="2970"/>
      <c r="CA56" s="3208"/>
      <c r="CB56" s="2998"/>
    </row>
    <row r="57" spans="1:80" s="44" customFormat="1" ht="19.5" customHeight="1" thickBot="1">
      <c r="A57" s="3879" t="s">
        <v>38</v>
      </c>
      <c r="B57" s="3879"/>
      <c r="C57" s="3879"/>
      <c r="D57" s="3879"/>
      <c r="E57" s="1062"/>
      <c r="F57" s="1062"/>
      <c r="G57" s="1063"/>
      <c r="H57" s="1062"/>
      <c r="I57" s="1115">
        <f>SUM(I40:I56)</f>
        <v>1.0000000000000002</v>
      </c>
      <c r="J57" s="1062"/>
      <c r="K57" s="1062"/>
      <c r="L57" s="1062"/>
      <c r="M57" s="1062"/>
      <c r="N57" s="1062"/>
      <c r="O57" s="1062"/>
      <c r="P57" s="1062"/>
      <c r="Q57" s="1062"/>
      <c r="R57" s="1062"/>
      <c r="S57" s="1062"/>
      <c r="T57" s="1062"/>
      <c r="U57" s="1062"/>
      <c r="V57" s="1062"/>
      <c r="W57" s="1062"/>
      <c r="X57" s="1062"/>
      <c r="Y57" s="1065"/>
      <c r="Z57" s="1066">
        <f>SUM(Z40:Z56)</f>
        <v>590000000</v>
      </c>
      <c r="AA57" s="1066"/>
      <c r="AB57" s="52"/>
      <c r="AC57" s="1116"/>
      <c r="AD57" s="1117"/>
      <c r="AE57" s="1117"/>
      <c r="AF57" s="1117"/>
      <c r="AG57" s="1117"/>
      <c r="AH57" s="1117"/>
      <c r="AI57" s="1117"/>
      <c r="AJ57" s="1118"/>
      <c r="AK57" s="1119"/>
      <c r="AL57" s="2507"/>
      <c r="AM57" s="2508"/>
      <c r="AN57" s="2510">
        <v>1</v>
      </c>
      <c r="AO57" s="3075"/>
      <c r="AP57" s="2510">
        <f>AVERAGE(AP40:AP56)</f>
        <v>0.9600000000000001</v>
      </c>
      <c r="AQ57" s="2509"/>
      <c r="AR57" s="2510">
        <f>AVERAGE(AR40:AR56)</f>
        <v>0.5094919786096256</v>
      </c>
      <c r="AS57" s="2509"/>
      <c r="AT57" s="2511"/>
      <c r="AU57" s="2509"/>
      <c r="AV57" s="2509"/>
      <c r="AW57" s="2509"/>
      <c r="AX57" s="2509"/>
      <c r="AY57" s="2509"/>
      <c r="AZ57" s="2509"/>
      <c r="BA57" s="2509"/>
      <c r="BB57" s="2509"/>
      <c r="BC57" s="2509"/>
      <c r="BD57" s="2509"/>
      <c r="BE57" s="2509"/>
      <c r="BF57" s="2509"/>
      <c r="BG57" s="2509"/>
      <c r="BH57" s="2509"/>
      <c r="BI57" s="2509"/>
      <c r="BJ57" s="2509"/>
      <c r="BK57" s="2509"/>
      <c r="BL57" s="2509"/>
      <c r="BM57" s="2509"/>
      <c r="BN57" s="2509"/>
      <c r="BO57" s="2509"/>
      <c r="BP57" s="2509"/>
      <c r="BQ57" s="2509"/>
      <c r="BR57" s="2509"/>
      <c r="BS57" s="2509"/>
      <c r="BT57" s="2509"/>
      <c r="BU57" s="2509"/>
      <c r="BV57" s="2509"/>
      <c r="BW57" s="2509"/>
      <c r="BX57" s="2509"/>
      <c r="BY57" s="2509"/>
      <c r="BZ57" s="2509"/>
      <c r="CA57" s="3222"/>
      <c r="CB57" s="2509"/>
    </row>
    <row r="58" spans="1:80" s="20" customFormat="1" ht="105.75" customHeight="1">
      <c r="A58" s="3882">
        <v>5</v>
      </c>
      <c r="B58" s="3882" t="s">
        <v>175</v>
      </c>
      <c r="C58" s="3883" t="s">
        <v>241</v>
      </c>
      <c r="D58" s="1097" t="s">
        <v>277</v>
      </c>
      <c r="E58" s="1072" t="s">
        <v>120</v>
      </c>
      <c r="F58" s="1046">
        <v>1</v>
      </c>
      <c r="G58" s="1046" t="s">
        <v>121</v>
      </c>
      <c r="H58" s="1072" t="s">
        <v>122</v>
      </c>
      <c r="I58" s="1047">
        <v>0.04</v>
      </c>
      <c r="J58" s="1046" t="s">
        <v>123</v>
      </c>
      <c r="K58" s="1048">
        <v>42370</v>
      </c>
      <c r="L58" s="1048">
        <v>42399</v>
      </c>
      <c r="M58" s="1049">
        <v>1</v>
      </c>
      <c r="N58" s="1049"/>
      <c r="O58" s="1049"/>
      <c r="P58" s="1049"/>
      <c r="Q58" s="1049"/>
      <c r="R58" s="1049"/>
      <c r="S58" s="1049"/>
      <c r="T58" s="1049"/>
      <c r="U58" s="1120"/>
      <c r="V58" s="1120"/>
      <c r="W58" s="1120"/>
      <c r="X58" s="1120"/>
      <c r="Y58" s="1075">
        <f>SUM(M58:X58)</f>
        <v>1</v>
      </c>
      <c r="Z58" s="1051">
        <v>0</v>
      </c>
      <c r="AA58" s="1051"/>
      <c r="AB58" s="50" t="s">
        <v>55</v>
      </c>
      <c r="AC58" s="1053">
        <f>SUM(M58:N58)</f>
        <v>1</v>
      </c>
      <c r="AD58" s="1054">
        <f aca="true" t="shared" si="17" ref="AD58:AD73">AC58/Y58</f>
        <v>1</v>
      </c>
      <c r="AE58" s="1053">
        <v>1</v>
      </c>
      <c r="AF58" s="1054"/>
      <c r="AG58" s="1121"/>
      <c r="AH58" s="1121"/>
      <c r="AI58" s="1121"/>
      <c r="AJ58" s="1055" t="e">
        <f aca="true" t="shared" si="18" ref="AJ58:AJ73">AI58/Z58</f>
        <v>#DIV/0!</v>
      </c>
      <c r="AK58" s="217"/>
      <c r="AL58" s="225"/>
      <c r="AM58" s="2975">
        <f>SUM(M58:R58)</f>
        <v>1</v>
      </c>
      <c r="AN58" s="2976">
        <f t="shared" si="5"/>
        <v>1</v>
      </c>
      <c r="AO58" s="3207">
        <v>1</v>
      </c>
      <c r="AP58" s="2988">
        <f>AO58/AM58</f>
        <v>1</v>
      </c>
      <c r="AQ58" s="2989"/>
      <c r="AR58" s="2988">
        <f>AO58/Y58</f>
        <v>1</v>
      </c>
      <c r="AS58" s="2989"/>
      <c r="AT58" s="2976"/>
      <c r="AU58" s="3215"/>
      <c r="AV58" s="3215"/>
      <c r="AW58" s="3215"/>
      <c r="AX58" s="3215"/>
      <c r="AY58" s="3215"/>
      <c r="AZ58" s="3215"/>
      <c r="BA58" s="3215"/>
      <c r="BB58" s="3215"/>
      <c r="BC58" s="2975"/>
      <c r="BD58" s="2975"/>
      <c r="BE58" s="2975"/>
      <c r="BF58" s="2975"/>
      <c r="BG58" s="2975"/>
      <c r="BH58" s="2975"/>
      <c r="BI58" s="2975"/>
      <c r="BJ58" s="2975"/>
      <c r="BK58" s="2975"/>
      <c r="BL58" s="2975"/>
      <c r="BM58" s="2975"/>
      <c r="BN58" s="2975"/>
      <c r="BO58" s="2975"/>
      <c r="BP58" s="2975"/>
      <c r="BQ58" s="2975"/>
      <c r="BR58" s="2975"/>
      <c r="BS58" s="2975"/>
      <c r="BT58" s="2975"/>
      <c r="BU58" s="2975"/>
      <c r="BV58" s="2975"/>
      <c r="BW58" s="2975"/>
      <c r="BX58" s="2975"/>
      <c r="BY58" s="2975"/>
      <c r="BZ58" s="2975"/>
      <c r="CA58" s="3208"/>
      <c r="CB58" s="2999"/>
    </row>
    <row r="59" spans="1:80" s="20" customFormat="1" ht="74.25" customHeight="1">
      <c r="A59" s="3882"/>
      <c r="B59" s="3882"/>
      <c r="C59" s="3883"/>
      <c r="D59" s="1044" t="s">
        <v>278</v>
      </c>
      <c r="E59" s="1072" t="s">
        <v>124</v>
      </c>
      <c r="F59" s="1046">
        <v>1</v>
      </c>
      <c r="G59" s="1046" t="s">
        <v>125</v>
      </c>
      <c r="H59" s="1072" t="s">
        <v>122</v>
      </c>
      <c r="I59" s="1047">
        <v>0.02</v>
      </c>
      <c r="J59" s="1046" t="s">
        <v>126</v>
      </c>
      <c r="K59" s="1048">
        <v>42614</v>
      </c>
      <c r="L59" s="1048">
        <v>42704</v>
      </c>
      <c r="M59" s="1049"/>
      <c r="N59" s="1049"/>
      <c r="O59" s="1049"/>
      <c r="P59" s="1049"/>
      <c r="Q59" s="1049"/>
      <c r="R59" s="1049"/>
      <c r="S59" s="1049"/>
      <c r="T59" s="1049"/>
      <c r="U59" s="1120"/>
      <c r="V59" s="1120"/>
      <c r="W59" s="1120">
        <v>1</v>
      </c>
      <c r="X59" s="1120"/>
      <c r="Y59" s="1075">
        <f aca="true" t="shared" si="19" ref="Y59:Y73">SUM(M59:X59)</f>
        <v>1</v>
      </c>
      <c r="Z59" s="1051">
        <v>0</v>
      </c>
      <c r="AA59" s="1051"/>
      <c r="AB59" s="50" t="s">
        <v>55</v>
      </c>
      <c r="AC59" s="1053">
        <f aca="true" t="shared" si="20" ref="AC59:AC73">SUM(M59:N59)</f>
        <v>0</v>
      </c>
      <c r="AD59" s="1054">
        <f t="shared" si="17"/>
        <v>0</v>
      </c>
      <c r="AE59" s="1053">
        <v>0</v>
      </c>
      <c r="AF59" s="1054"/>
      <c r="AG59" s="1121"/>
      <c r="AH59" s="1121"/>
      <c r="AI59" s="1121"/>
      <c r="AJ59" s="1055" t="e">
        <f t="shared" si="18"/>
        <v>#DIV/0!</v>
      </c>
      <c r="AK59" s="1056"/>
      <c r="AL59" s="1121"/>
      <c r="AM59" s="2975">
        <f aca="true" t="shared" si="21" ref="AM59:AM73">SUM(M59:R59)</f>
        <v>0</v>
      </c>
      <c r="AN59" s="2976">
        <f t="shared" si="5"/>
        <v>0</v>
      </c>
      <c r="AO59" s="3207">
        <v>0</v>
      </c>
      <c r="AP59" s="2988" t="s">
        <v>55</v>
      </c>
      <c r="AQ59" s="2986"/>
      <c r="AR59" s="2988">
        <f aca="true" t="shared" si="22" ref="AR59:AR73">AO59/Y59</f>
        <v>0</v>
      </c>
      <c r="AS59" s="2986"/>
      <c r="AT59" s="2982"/>
      <c r="AU59" s="3213"/>
      <c r="AV59" s="3213"/>
      <c r="AW59" s="3213"/>
      <c r="AX59" s="3213"/>
      <c r="AY59" s="3213"/>
      <c r="AZ59" s="3213"/>
      <c r="BA59" s="3213"/>
      <c r="BB59" s="3213"/>
      <c r="BC59" s="2981"/>
      <c r="BD59" s="2981"/>
      <c r="BE59" s="2981"/>
      <c r="BF59" s="2981"/>
      <c r="BG59" s="2981"/>
      <c r="BH59" s="2981"/>
      <c r="BI59" s="2981"/>
      <c r="BJ59" s="2981"/>
      <c r="BK59" s="2981"/>
      <c r="BL59" s="2981"/>
      <c r="BM59" s="2981"/>
      <c r="BN59" s="2981"/>
      <c r="BO59" s="2981"/>
      <c r="BP59" s="2981"/>
      <c r="BQ59" s="2981"/>
      <c r="BR59" s="2981"/>
      <c r="BS59" s="2981"/>
      <c r="BT59" s="2981"/>
      <c r="BU59" s="2981"/>
      <c r="BV59" s="2981"/>
      <c r="BW59" s="2981"/>
      <c r="BX59" s="2981"/>
      <c r="BY59" s="2981"/>
      <c r="BZ59" s="2981"/>
      <c r="CA59" s="3208"/>
      <c r="CB59" s="2991"/>
    </row>
    <row r="60" spans="1:80" s="20" customFormat="1" ht="59.25" customHeight="1">
      <c r="A60" s="3882"/>
      <c r="B60" s="3882"/>
      <c r="C60" s="3883" t="s">
        <v>242</v>
      </c>
      <c r="D60" s="1076" t="s">
        <v>279</v>
      </c>
      <c r="E60" s="187" t="s">
        <v>37</v>
      </c>
      <c r="F60" s="1045">
        <v>1</v>
      </c>
      <c r="G60" s="1072" t="s">
        <v>127</v>
      </c>
      <c r="H60" s="1072" t="s">
        <v>122</v>
      </c>
      <c r="I60" s="1047">
        <v>0.04</v>
      </c>
      <c r="J60" s="187" t="s">
        <v>128</v>
      </c>
      <c r="K60" s="1048">
        <v>42401</v>
      </c>
      <c r="L60" s="1048">
        <v>42460</v>
      </c>
      <c r="M60" s="1077"/>
      <c r="N60" s="1077"/>
      <c r="O60" s="1077">
        <v>1</v>
      </c>
      <c r="P60" s="1077"/>
      <c r="Q60" s="1077"/>
      <c r="R60" s="1077"/>
      <c r="S60" s="1077"/>
      <c r="T60" s="1077"/>
      <c r="U60" s="1078"/>
      <c r="V60" s="1078"/>
      <c r="W60" s="1078"/>
      <c r="X60" s="1078"/>
      <c r="Y60" s="1075">
        <f t="shared" si="19"/>
        <v>1</v>
      </c>
      <c r="Z60" s="1051">
        <v>0</v>
      </c>
      <c r="AA60" s="1051"/>
      <c r="AB60" s="50" t="s">
        <v>55</v>
      </c>
      <c r="AC60" s="1053">
        <f t="shared" si="20"/>
        <v>0</v>
      </c>
      <c r="AD60" s="1054">
        <f t="shared" si="17"/>
        <v>0</v>
      </c>
      <c r="AE60" s="1053">
        <v>0</v>
      </c>
      <c r="AF60" s="1054"/>
      <c r="AG60" s="1121"/>
      <c r="AH60" s="1121"/>
      <c r="AI60" s="1121"/>
      <c r="AJ60" s="1055" t="e">
        <f t="shared" si="18"/>
        <v>#DIV/0!</v>
      </c>
      <c r="AK60" s="1056"/>
      <c r="AL60" s="1121"/>
      <c r="AM60" s="2975">
        <f t="shared" si="21"/>
        <v>1</v>
      </c>
      <c r="AN60" s="2976">
        <f t="shared" si="5"/>
        <v>1</v>
      </c>
      <c r="AO60" s="3207">
        <v>1</v>
      </c>
      <c r="AP60" s="2988">
        <f aca="true" t="shared" si="23" ref="AP60:AP72">AO60/AM60</f>
        <v>1</v>
      </c>
      <c r="AQ60" s="2986"/>
      <c r="AR60" s="2988">
        <f t="shared" si="22"/>
        <v>1</v>
      </c>
      <c r="AS60" s="2986"/>
      <c r="AT60" s="2982"/>
      <c r="AU60" s="3213"/>
      <c r="AV60" s="3213"/>
      <c r="AW60" s="3213"/>
      <c r="AX60" s="3213"/>
      <c r="AY60" s="3213"/>
      <c r="AZ60" s="3213"/>
      <c r="BA60" s="3213"/>
      <c r="BB60" s="3213"/>
      <c r="BC60" s="2981"/>
      <c r="BD60" s="2981"/>
      <c r="BE60" s="2981"/>
      <c r="BF60" s="2981"/>
      <c r="BG60" s="2981"/>
      <c r="BH60" s="2981"/>
      <c r="BI60" s="2981"/>
      <c r="BJ60" s="2981"/>
      <c r="BK60" s="2981"/>
      <c r="BL60" s="2981"/>
      <c r="BM60" s="2981"/>
      <c r="BN60" s="2981"/>
      <c r="BO60" s="2981"/>
      <c r="BP60" s="2981"/>
      <c r="BQ60" s="2981"/>
      <c r="BR60" s="2981"/>
      <c r="BS60" s="2981"/>
      <c r="BT60" s="2981"/>
      <c r="BU60" s="2981"/>
      <c r="BV60" s="2981"/>
      <c r="BW60" s="2981"/>
      <c r="BX60" s="2981"/>
      <c r="BY60" s="2981"/>
      <c r="BZ60" s="2981"/>
      <c r="CA60" s="3208" t="s">
        <v>1945</v>
      </c>
      <c r="CB60" s="2991"/>
    </row>
    <row r="61" spans="1:80" s="20" customFormat="1" ht="95.25" customHeight="1">
      <c r="A61" s="3882"/>
      <c r="B61" s="3882"/>
      <c r="C61" s="3883"/>
      <c r="D61" s="1076" t="s">
        <v>280</v>
      </c>
      <c r="E61" s="187" t="s">
        <v>129</v>
      </c>
      <c r="F61" s="1045">
        <v>1</v>
      </c>
      <c r="G61" s="1072" t="s">
        <v>130</v>
      </c>
      <c r="H61" s="1072" t="s">
        <v>122</v>
      </c>
      <c r="I61" s="1047">
        <v>0.04</v>
      </c>
      <c r="J61" s="1072" t="s">
        <v>130</v>
      </c>
      <c r="K61" s="188">
        <v>42461</v>
      </c>
      <c r="L61" s="188">
        <v>42490</v>
      </c>
      <c r="M61" s="1077"/>
      <c r="N61" s="1077"/>
      <c r="O61" s="1077"/>
      <c r="P61" s="1077">
        <v>1</v>
      </c>
      <c r="Q61" s="1077"/>
      <c r="R61" s="1077"/>
      <c r="S61" s="1077"/>
      <c r="T61" s="1077"/>
      <c r="U61" s="1078"/>
      <c r="V61" s="1078"/>
      <c r="W61" s="1078"/>
      <c r="X61" s="1078"/>
      <c r="Y61" s="1075">
        <f t="shared" si="19"/>
        <v>1</v>
      </c>
      <c r="Z61" s="1051">
        <v>0</v>
      </c>
      <c r="AA61" s="1051"/>
      <c r="AB61" s="50" t="s">
        <v>55</v>
      </c>
      <c r="AC61" s="1053">
        <f t="shared" si="20"/>
        <v>0</v>
      </c>
      <c r="AD61" s="1054">
        <f t="shared" si="17"/>
        <v>0</v>
      </c>
      <c r="AE61" s="1053">
        <v>0</v>
      </c>
      <c r="AF61" s="1054"/>
      <c r="AG61" s="1121"/>
      <c r="AH61" s="1121"/>
      <c r="AI61" s="1121"/>
      <c r="AJ61" s="1055" t="e">
        <f t="shared" si="18"/>
        <v>#DIV/0!</v>
      </c>
      <c r="AK61" s="1056"/>
      <c r="AL61" s="1121"/>
      <c r="AM61" s="2975">
        <f t="shared" si="21"/>
        <v>1</v>
      </c>
      <c r="AN61" s="2976">
        <f t="shared" si="5"/>
        <v>1</v>
      </c>
      <c r="AO61" s="3207">
        <v>1</v>
      </c>
      <c r="AP61" s="2988">
        <f t="shared" si="23"/>
        <v>1</v>
      </c>
      <c r="AQ61" s="2986"/>
      <c r="AR61" s="2988">
        <f t="shared" si="22"/>
        <v>1</v>
      </c>
      <c r="AS61" s="2986"/>
      <c r="AT61" s="2982"/>
      <c r="AU61" s="3213"/>
      <c r="AV61" s="3213"/>
      <c r="AW61" s="3213"/>
      <c r="AX61" s="3213"/>
      <c r="AY61" s="3213"/>
      <c r="AZ61" s="3213"/>
      <c r="BA61" s="3213"/>
      <c r="BB61" s="3213"/>
      <c r="BC61" s="2981"/>
      <c r="BD61" s="2981"/>
      <c r="BE61" s="2981"/>
      <c r="BF61" s="2981"/>
      <c r="BG61" s="2981"/>
      <c r="BH61" s="2981"/>
      <c r="BI61" s="2981"/>
      <c r="BJ61" s="2981"/>
      <c r="BK61" s="2981"/>
      <c r="BL61" s="2981"/>
      <c r="BM61" s="2981"/>
      <c r="BN61" s="2981"/>
      <c r="BO61" s="2981"/>
      <c r="BP61" s="2981"/>
      <c r="BQ61" s="2981"/>
      <c r="BR61" s="2981"/>
      <c r="BS61" s="2981"/>
      <c r="BT61" s="2981"/>
      <c r="BU61" s="2981"/>
      <c r="BV61" s="2981"/>
      <c r="BW61" s="2981"/>
      <c r="BX61" s="2981"/>
      <c r="BY61" s="2981"/>
      <c r="BZ61" s="2981"/>
      <c r="CA61" s="3208" t="s">
        <v>1946</v>
      </c>
      <c r="CB61" s="2991"/>
    </row>
    <row r="62" spans="1:80" s="20" customFormat="1" ht="78.75">
      <c r="A62" s="3882"/>
      <c r="B62" s="3882"/>
      <c r="C62" s="3883"/>
      <c r="D62" s="1076" t="s">
        <v>281</v>
      </c>
      <c r="E62" s="187" t="s">
        <v>131</v>
      </c>
      <c r="F62" s="1045">
        <v>1</v>
      </c>
      <c r="G62" s="1072" t="s">
        <v>132</v>
      </c>
      <c r="H62" s="1072" t="s">
        <v>122</v>
      </c>
      <c r="I62" s="1047">
        <v>0.03</v>
      </c>
      <c r="J62" s="187" t="s">
        <v>133</v>
      </c>
      <c r="K62" s="188">
        <v>42461</v>
      </c>
      <c r="L62" s="188">
        <v>42461</v>
      </c>
      <c r="M62" s="1077"/>
      <c r="N62" s="1077"/>
      <c r="O62" s="1077"/>
      <c r="P62" s="1077">
        <v>1</v>
      </c>
      <c r="Q62" s="1077"/>
      <c r="R62" s="1077"/>
      <c r="S62" s="1077"/>
      <c r="T62" s="1077"/>
      <c r="U62" s="1078"/>
      <c r="V62" s="1078"/>
      <c r="W62" s="1078"/>
      <c r="X62" s="1078"/>
      <c r="Y62" s="1075">
        <f t="shared" si="19"/>
        <v>1</v>
      </c>
      <c r="Z62" s="1051">
        <v>0</v>
      </c>
      <c r="AA62" s="1051"/>
      <c r="AB62" s="50" t="s">
        <v>55</v>
      </c>
      <c r="AC62" s="1053">
        <f t="shared" si="20"/>
        <v>0</v>
      </c>
      <c r="AD62" s="1054">
        <f t="shared" si="17"/>
        <v>0</v>
      </c>
      <c r="AE62" s="1053">
        <v>0</v>
      </c>
      <c r="AF62" s="1054"/>
      <c r="AG62" s="1121"/>
      <c r="AH62" s="1121"/>
      <c r="AI62" s="1121"/>
      <c r="AJ62" s="1055" t="e">
        <f t="shared" si="18"/>
        <v>#DIV/0!</v>
      </c>
      <c r="AK62" s="1056"/>
      <c r="AL62" s="1121"/>
      <c r="AM62" s="2975">
        <f t="shared" si="21"/>
        <v>1</v>
      </c>
      <c r="AN62" s="2976">
        <f t="shared" si="5"/>
        <v>1</v>
      </c>
      <c r="AO62" s="3207">
        <v>0.6</v>
      </c>
      <c r="AP62" s="2988">
        <f t="shared" si="23"/>
        <v>0.6</v>
      </c>
      <c r="AQ62" s="2986"/>
      <c r="AR62" s="2988">
        <f t="shared" si="22"/>
        <v>0.6</v>
      </c>
      <c r="AS62" s="2986"/>
      <c r="AT62" s="2982"/>
      <c r="AU62" s="3213"/>
      <c r="AV62" s="3213"/>
      <c r="AW62" s="3213"/>
      <c r="AX62" s="3213"/>
      <c r="AY62" s="3213"/>
      <c r="AZ62" s="3213"/>
      <c r="BA62" s="3213"/>
      <c r="BB62" s="3213"/>
      <c r="BC62" s="2981"/>
      <c r="BD62" s="2981"/>
      <c r="BE62" s="2981"/>
      <c r="BF62" s="2981"/>
      <c r="BG62" s="2981"/>
      <c r="BH62" s="2981"/>
      <c r="BI62" s="2981"/>
      <c r="BJ62" s="2981"/>
      <c r="BK62" s="2981"/>
      <c r="BL62" s="2981"/>
      <c r="BM62" s="2981"/>
      <c r="BN62" s="2981"/>
      <c r="BO62" s="2981"/>
      <c r="BP62" s="2981"/>
      <c r="BQ62" s="2981"/>
      <c r="BR62" s="2981"/>
      <c r="BS62" s="2981"/>
      <c r="BT62" s="2981"/>
      <c r="BU62" s="2981"/>
      <c r="BV62" s="2981"/>
      <c r="BW62" s="2981"/>
      <c r="BX62" s="2981"/>
      <c r="BY62" s="2981"/>
      <c r="BZ62" s="2981"/>
      <c r="CA62" s="3208" t="s">
        <v>1947</v>
      </c>
      <c r="CB62" s="2991"/>
    </row>
    <row r="63" spans="1:80" s="20" customFormat="1" ht="105.75" customHeight="1">
      <c r="A63" s="3882"/>
      <c r="B63" s="3882"/>
      <c r="C63" s="3883"/>
      <c r="D63" s="1076" t="s">
        <v>282</v>
      </c>
      <c r="E63" s="187" t="s">
        <v>37</v>
      </c>
      <c r="F63" s="1045">
        <v>1</v>
      </c>
      <c r="G63" s="1046" t="s">
        <v>134</v>
      </c>
      <c r="H63" s="1072" t="s">
        <v>135</v>
      </c>
      <c r="I63" s="1047">
        <v>0.02</v>
      </c>
      <c r="J63" s="187" t="s">
        <v>136</v>
      </c>
      <c r="K63" s="188">
        <v>42371</v>
      </c>
      <c r="L63" s="188">
        <v>42429</v>
      </c>
      <c r="M63" s="1077"/>
      <c r="N63" s="1077">
        <v>1</v>
      </c>
      <c r="O63" s="1077"/>
      <c r="P63" s="1077"/>
      <c r="Q63" s="1077"/>
      <c r="R63" s="1077"/>
      <c r="S63" s="1077"/>
      <c r="T63" s="1077"/>
      <c r="U63" s="1078"/>
      <c r="V63" s="1078"/>
      <c r="W63" s="1078"/>
      <c r="X63" s="1078"/>
      <c r="Y63" s="1075">
        <f t="shared" si="19"/>
        <v>1</v>
      </c>
      <c r="Z63" s="1051">
        <v>0</v>
      </c>
      <c r="AA63" s="1051"/>
      <c r="AB63" s="50" t="s">
        <v>55</v>
      </c>
      <c r="AC63" s="1053">
        <f t="shared" si="20"/>
        <v>1</v>
      </c>
      <c r="AD63" s="1054">
        <f t="shared" si="17"/>
        <v>1</v>
      </c>
      <c r="AE63" s="1053">
        <v>1</v>
      </c>
      <c r="AF63" s="1054"/>
      <c r="AG63" s="1121"/>
      <c r="AH63" s="1121"/>
      <c r="AI63" s="1121"/>
      <c r="AJ63" s="1055" t="e">
        <f t="shared" si="18"/>
        <v>#DIV/0!</v>
      </c>
      <c r="AK63" s="1056" t="s">
        <v>224</v>
      </c>
      <c r="AL63" s="1121"/>
      <c r="AM63" s="2975">
        <f t="shared" si="21"/>
        <v>1</v>
      </c>
      <c r="AN63" s="2976">
        <f t="shared" si="5"/>
        <v>1</v>
      </c>
      <c r="AO63" s="3207">
        <v>1</v>
      </c>
      <c r="AP63" s="2988">
        <f t="shared" si="23"/>
        <v>1</v>
      </c>
      <c r="AQ63" s="2986"/>
      <c r="AR63" s="2988">
        <f t="shared" si="22"/>
        <v>1</v>
      </c>
      <c r="AS63" s="2986"/>
      <c r="AT63" s="2982"/>
      <c r="AU63" s="3213"/>
      <c r="AV63" s="3213"/>
      <c r="AW63" s="3213"/>
      <c r="AX63" s="3213"/>
      <c r="AY63" s="3213"/>
      <c r="AZ63" s="3213"/>
      <c r="BA63" s="3213"/>
      <c r="BB63" s="3213"/>
      <c r="BC63" s="2981"/>
      <c r="BD63" s="2981"/>
      <c r="BE63" s="2981"/>
      <c r="BF63" s="2981"/>
      <c r="BG63" s="2981"/>
      <c r="BH63" s="2981"/>
      <c r="BI63" s="2981"/>
      <c r="BJ63" s="2981"/>
      <c r="BK63" s="2981"/>
      <c r="BL63" s="2981"/>
      <c r="BM63" s="2981"/>
      <c r="BN63" s="2981"/>
      <c r="BO63" s="2981"/>
      <c r="BP63" s="2981"/>
      <c r="BQ63" s="2981"/>
      <c r="BR63" s="2981"/>
      <c r="BS63" s="2981"/>
      <c r="BT63" s="2981"/>
      <c r="BU63" s="2981"/>
      <c r="BV63" s="2981"/>
      <c r="BW63" s="2981"/>
      <c r="BX63" s="2981"/>
      <c r="BY63" s="2981"/>
      <c r="BZ63" s="2981"/>
      <c r="CA63" s="3208"/>
      <c r="CB63" s="2991"/>
    </row>
    <row r="64" spans="1:80" s="20" customFormat="1" ht="91.5" customHeight="1">
      <c r="A64" s="3882"/>
      <c r="B64" s="3882"/>
      <c r="C64" s="3883"/>
      <c r="D64" s="1076" t="s">
        <v>283</v>
      </c>
      <c r="E64" s="1072" t="s">
        <v>71</v>
      </c>
      <c r="F64" s="1122">
        <v>4</v>
      </c>
      <c r="G64" s="1046" t="s">
        <v>137</v>
      </c>
      <c r="H64" s="1072" t="s">
        <v>122</v>
      </c>
      <c r="I64" s="1047">
        <v>0.04</v>
      </c>
      <c r="J64" s="187" t="s">
        <v>138</v>
      </c>
      <c r="K64" s="188">
        <v>42370</v>
      </c>
      <c r="L64" s="188">
        <v>42735</v>
      </c>
      <c r="M64" s="1049"/>
      <c r="N64" s="1049"/>
      <c r="O64" s="1123">
        <v>1</v>
      </c>
      <c r="P64" s="1123"/>
      <c r="Q64" s="1123"/>
      <c r="R64" s="1123">
        <v>1</v>
      </c>
      <c r="S64" s="1123"/>
      <c r="T64" s="1123"/>
      <c r="U64" s="1123">
        <v>1</v>
      </c>
      <c r="V64" s="1123"/>
      <c r="W64" s="1123"/>
      <c r="X64" s="1123">
        <v>1</v>
      </c>
      <c r="Y64" s="1075">
        <f t="shared" si="19"/>
        <v>4</v>
      </c>
      <c r="Z64" s="1051">
        <v>0</v>
      </c>
      <c r="AA64" s="1051"/>
      <c r="AB64" s="50" t="s">
        <v>55</v>
      </c>
      <c r="AC64" s="1053">
        <f t="shared" si="20"/>
        <v>0</v>
      </c>
      <c r="AD64" s="1054">
        <f t="shared" si="17"/>
        <v>0</v>
      </c>
      <c r="AE64" s="1053">
        <v>0</v>
      </c>
      <c r="AF64" s="1054"/>
      <c r="AG64" s="1121"/>
      <c r="AH64" s="1121"/>
      <c r="AI64" s="1121"/>
      <c r="AJ64" s="1055" t="e">
        <f t="shared" si="18"/>
        <v>#DIV/0!</v>
      </c>
      <c r="AK64" s="1056"/>
      <c r="AL64" s="1121"/>
      <c r="AM64" s="2975">
        <f t="shared" si="21"/>
        <v>2</v>
      </c>
      <c r="AN64" s="2976">
        <f t="shared" si="5"/>
        <v>1</v>
      </c>
      <c r="AO64" s="3207">
        <v>2</v>
      </c>
      <c r="AP64" s="2988">
        <f t="shared" si="23"/>
        <v>1</v>
      </c>
      <c r="AQ64" s="2986"/>
      <c r="AR64" s="2988">
        <f t="shared" si="22"/>
        <v>0.5</v>
      </c>
      <c r="AS64" s="2986"/>
      <c r="AT64" s="2982"/>
      <c r="AU64" s="3213"/>
      <c r="AV64" s="3213"/>
      <c r="AW64" s="3213"/>
      <c r="AX64" s="3213"/>
      <c r="AY64" s="3213"/>
      <c r="AZ64" s="3213"/>
      <c r="BA64" s="3213"/>
      <c r="BB64" s="3213"/>
      <c r="BC64" s="2981"/>
      <c r="BD64" s="2981"/>
      <c r="BE64" s="2981"/>
      <c r="BF64" s="2981"/>
      <c r="BG64" s="2981"/>
      <c r="BH64" s="2981"/>
      <c r="BI64" s="2981"/>
      <c r="BJ64" s="2981"/>
      <c r="BK64" s="2981"/>
      <c r="BL64" s="2981"/>
      <c r="BM64" s="2981"/>
      <c r="BN64" s="2981"/>
      <c r="BO64" s="2981"/>
      <c r="BP64" s="2981"/>
      <c r="BQ64" s="2981"/>
      <c r="BR64" s="2981"/>
      <c r="BS64" s="2981"/>
      <c r="BT64" s="2981"/>
      <c r="BU64" s="2981"/>
      <c r="BV64" s="2981"/>
      <c r="BW64" s="2981"/>
      <c r="BX64" s="2981"/>
      <c r="BY64" s="2981"/>
      <c r="BZ64" s="2981"/>
      <c r="CA64" s="3208" t="s">
        <v>1948</v>
      </c>
      <c r="CB64" s="2991"/>
    </row>
    <row r="65" spans="1:80" s="20" customFormat="1" ht="112.5" customHeight="1">
      <c r="A65" s="3882"/>
      <c r="B65" s="3882"/>
      <c r="C65" s="3883"/>
      <c r="D65" s="1076" t="s">
        <v>284</v>
      </c>
      <c r="E65" s="1072" t="s">
        <v>139</v>
      </c>
      <c r="F65" s="1122">
        <v>1</v>
      </c>
      <c r="G65" s="1046" t="s">
        <v>140</v>
      </c>
      <c r="H65" s="1072" t="s">
        <v>141</v>
      </c>
      <c r="I65" s="1047">
        <v>0.1</v>
      </c>
      <c r="J65" s="1072" t="s">
        <v>142</v>
      </c>
      <c r="K65" s="1048">
        <v>42401</v>
      </c>
      <c r="L65" s="1048">
        <v>42429</v>
      </c>
      <c r="M65" s="1077"/>
      <c r="N65" s="1077">
        <v>1</v>
      </c>
      <c r="O65" s="1077"/>
      <c r="P65" s="1077"/>
      <c r="Q65" s="1077"/>
      <c r="R65" s="1077"/>
      <c r="S65" s="1077"/>
      <c r="T65" s="1077"/>
      <c r="U65" s="1077"/>
      <c r="V65" s="1077"/>
      <c r="W65" s="1077"/>
      <c r="X65" s="1077"/>
      <c r="Y65" s="1075">
        <f t="shared" si="19"/>
        <v>1</v>
      </c>
      <c r="Z65" s="1051">
        <v>0</v>
      </c>
      <c r="AA65" s="1051"/>
      <c r="AB65" s="50" t="s">
        <v>55</v>
      </c>
      <c r="AC65" s="1053">
        <f t="shared" si="20"/>
        <v>1</v>
      </c>
      <c r="AD65" s="1054">
        <f t="shared" si="17"/>
        <v>1</v>
      </c>
      <c r="AE65" s="1053">
        <v>0.5</v>
      </c>
      <c r="AF65" s="1054"/>
      <c r="AG65" s="1121"/>
      <c r="AH65" s="1121"/>
      <c r="AI65" s="1121"/>
      <c r="AJ65" s="1055" t="e">
        <f t="shared" si="18"/>
        <v>#DIV/0!</v>
      </c>
      <c r="AK65" s="1056" t="s">
        <v>225</v>
      </c>
      <c r="AL65" s="1121"/>
      <c r="AM65" s="2975">
        <f t="shared" si="21"/>
        <v>1</v>
      </c>
      <c r="AN65" s="2976">
        <f t="shared" si="5"/>
        <v>1</v>
      </c>
      <c r="AO65" s="3207">
        <v>0.8</v>
      </c>
      <c r="AP65" s="2988">
        <f t="shared" si="23"/>
        <v>0.8</v>
      </c>
      <c r="AQ65" s="2986"/>
      <c r="AR65" s="2988">
        <f t="shared" si="22"/>
        <v>0.8</v>
      </c>
      <c r="AS65" s="2986"/>
      <c r="AT65" s="2982"/>
      <c r="AU65" s="3213"/>
      <c r="AV65" s="3213"/>
      <c r="AW65" s="3213"/>
      <c r="AX65" s="3213"/>
      <c r="AY65" s="3213"/>
      <c r="AZ65" s="3213"/>
      <c r="BA65" s="3213"/>
      <c r="BB65" s="3213"/>
      <c r="BC65" s="2981"/>
      <c r="BD65" s="2981"/>
      <c r="BE65" s="2981"/>
      <c r="BF65" s="2981"/>
      <c r="BG65" s="2981"/>
      <c r="BH65" s="2981"/>
      <c r="BI65" s="2981"/>
      <c r="BJ65" s="2981"/>
      <c r="BK65" s="2981"/>
      <c r="BL65" s="2981"/>
      <c r="BM65" s="2981"/>
      <c r="BN65" s="2981"/>
      <c r="BO65" s="2981"/>
      <c r="BP65" s="2981"/>
      <c r="BQ65" s="2981"/>
      <c r="BR65" s="2981"/>
      <c r="BS65" s="2981"/>
      <c r="BT65" s="2981"/>
      <c r="BU65" s="2981"/>
      <c r="BV65" s="2981"/>
      <c r="BW65" s="2981"/>
      <c r="BX65" s="2981"/>
      <c r="BY65" s="2981"/>
      <c r="BZ65" s="2981"/>
      <c r="CA65" s="3208" t="s">
        <v>1949</v>
      </c>
      <c r="CB65" s="2991"/>
    </row>
    <row r="66" spans="1:80" s="20" customFormat="1" ht="31.5">
      <c r="A66" s="3882"/>
      <c r="B66" s="3882"/>
      <c r="C66" s="3883"/>
      <c r="D66" s="1076" t="s">
        <v>285</v>
      </c>
      <c r="E66" s="1072" t="s">
        <v>143</v>
      </c>
      <c r="F66" s="1122">
        <v>1</v>
      </c>
      <c r="G66" s="1046" t="s">
        <v>144</v>
      </c>
      <c r="H66" s="1072" t="s">
        <v>141</v>
      </c>
      <c r="I66" s="1047">
        <v>0.1</v>
      </c>
      <c r="J66" s="1072" t="s">
        <v>145</v>
      </c>
      <c r="K66" s="1048">
        <v>42064</v>
      </c>
      <c r="L66" s="1048">
        <v>42520</v>
      </c>
      <c r="M66" s="1077"/>
      <c r="N66" s="1077"/>
      <c r="O66" s="1077"/>
      <c r="P66" s="1077"/>
      <c r="Q66" s="1123">
        <v>1</v>
      </c>
      <c r="R66" s="1077"/>
      <c r="S66" s="1077"/>
      <c r="T66" s="1077"/>
      <c r="U66" s="1077"/>
      <c r="V66" s="1077"/>
      <c r="W66" s="1077"/>
      <c r="X66" s="1077"/>
      <c r="Y66" s="1075">
        <f t="shared" si="19"/>
        <v>1</v>
      </c>
      <c r="Z66" s="1051">
        <v>0</v>
      </c>
      <c r="AA66" s="1051"/>
      <c r="AB66" s="50" t="s">
        <v>55</v>
      </c>
      <c r="AC66" s="1053">
        <f t="shared" si="20"/>
        <v>0</v>
      </c>
      <c r="AD66" s="1054">
        <f t="shared" si="17"/>
        <v>0</v>
      </c>
      <c r="AE66" s="1053">
        <v>0</v>
      </c>
      <c r="AF66" s="1054"/>
      <c r="AG66" s="1121"/>
      <c r="AH66" s="1121"/>
      <c r="AI66" s="1121"/>
      <c r="AJ66" s="1055" t="e">
        <f t="shared" si="18"/>
        <v>#DIV/0!</v>
      </c>
      <c r="AK66" s="1056"/>
      <c r="AL66" s="1121"/>
      <c r="AM66" s="2975">
        <f t="shared" si="21"/>
        <v>1</v>
      </c>
      <c r="AN66" s="2976">
        <f t="shared" si="5"/>
        <v>1</v>
      </c>
      <c r="AO66" s="3207">
        <v>1</v>
      </c>
      <c r="AP66" s="2988">
        <f t="shared" si="23"/>
        <v>1</v>
      </c>
      <c r="AQ66" s="2986"/>
      <c r="AR66" s="2988">
        <f t="shared" si="22"/>
        <v>1</v>
      </c>
      <c r="AS66" s="2986"/>
      <c r="AT66" s="2982"/>
      <c r="AU66" s="3213"/>
      <c r="AV66" s="3213"/>
      <c r="AW66" s="3213"/>
      <c r="AX66" s="3213"/>
      <c r="AY66" s="3213"/>
      <c r="AZ66" s="3213"/>
      <c r="BA66" s="3213"/>
      <c r="BB66" s="3213"/>
      <c r="BC66" s="2981"/>
      <c r="BD66" s="2981"/>
      <c r="BE66" s="2981"/>
      <c r="BF66" s="2981"/>
      <c r="BG66" s="2981"/>
      <c r="BH66" s="2981"/>
      <c r="BI66" s="2981"/>
      <c r="BJ66" s="2981"/>
      <c r="BK66" s="2981"/>
      <c r="BL66" s="2981"/>
      <c r="BM66" s="2981"/>
      <c r="BN66" s="2981"/>
      <c r="BO66" s="2981"/>
      <c r="BP66" s="2981"/>
      <c r="BQ66" s="2981"/>
      <c r="BR66" s="2981"/>
      <c r="BS66" s="2981"/>
      <c r="BT66" s="2981"/>
      <c r="BU66" s="2981"/>
      <c r="BV66" s="2981"/>
      <c r="BW66" s="2981"/>
      <c r="BX66" s="2981"/>
      <c r="BY66" s="2981"/>
      <c r="BZ66" s="2981"/>
      <c r="CA66" s="3208" t="s">
        <v>1950</v>
      </c>
      <c r="CB66" s="2991"/>
    </row>
    <row r="67" spans="1:80" s="20" customFormat="1" ht="48.75" customHeight="1">
      <c r="A67" s="3882"/>
      <c r="B67" s="3882"/>
      <c r="C67" s="3883"/>
      <c r="D67" s="1076" t="s">
        <v>286</v>
      </c>
      <c r="E67" s="1072" t="s">
        <v>146</v>
      </c>
      <c r="F67" s="1122">
        <v>4</v>
      </c>
      <c r="G67" s="1046" t="s">
        <v>147</v>
      </c>
      <c r="H67" s="1072" t="s">
        <v>141</v>
      </c>
      <c r="I67" s="1047">
        <v>0.08</v>
      </c>
      <c r="J67" s="1072" t="s">
        <v>148</v>
      </c>
      <c r="K67" s="1048">
        <v>42370</v>
      </c>
      <c r="L67" s="1048">
        <v>42735</v>
      </c>
      <c r="M67" s="1077"/>
      <c r="N67" s="1077"/>
      <c r="O67" s="1077">
        <v>1</v>
      </c>
      <c r="P67" s="1077"/>
      <c r="Q67" s="1077"/>
      <c r="R67" s="1077">
        <v>1</v>
      </c>
      <c r="S67" s="1077"/>
      <c r="T67" s="1077"/>
      <c r="U67" s="1077">
        <v>1</v>
      </c>
      <c r="V67" s="1077"/>
      <c r="W67" s="1077"/>
      <c r="X67" s="1077">
        <v>1</v>
      </c>
      <c r="Y67" s="1075">
        <f t="shared" si="19"/>
        <v>4</v>
      </c>
      <c r="Z67" s="1051">
        <v>0</v>
      </c>
      <c r="AA67" s="1051"/>
      <c r="AB67" s="50" t="s">
        <v>55</v>
      </c>
      <c r="AC67" s="1053">
        <f t="shared" si="20"/>
        <v>0</v>
      </c>
      <c r="AD67" s="1054">
        <f t="shared" si="17"/>
        <v>0</v>
      </c>
      <c r="AE67" s="1053">
        <v>0</v>
      </c>
      <c r="AF67" s="1054"/>
      <c r="AG67" s="1121"/>
      <c r="AH67" s="1121"/>
      <c r="AI67" s="1121"/>
      <c r="AJ67" s="1055" t="e">
        <f t="shared" si="18"/>
        <v>#DIV/0!</v>
      </c>
      <c r="AK67" s="1056"/>
      <c r="AL67" s="1121"/>
      <c r="AM67" s="2975">
        <f t="shared" si="21"/>
        <v>2</v>
      </c>
      <c r="AN67" s="2976">
        <f t="shared" si="5"/>
        <v>1</v>
      </c>
      <c r="AO67" s="3207">
        <v>2</v>
      </c>
      <c r="AP67" s="2988">
        <f t="shared" si="23"/>
        <v>1</v>
      </c>
      <c r="AQ67" s="2986"/>
      <c r="AR67" s="2988">
        <f t="shared" si="22"/>
        <v>0.5</v>
      </c>
      <c r="AS67" s="2986"/>
      <c r="AT67" s="2982"/>
      <c r="AU67" s="3213"/>
      <c r="AV67" s="3213"/>
      <c r="AW67" s="3213"/>
      <c r="AX67" s="3213"/>
      <c r="AY67" s="3213"/>
      <c r="AZ67" s="3213"/>
      <c r="BA67" s="3213"/>
      <c r="BB67" s="3213"/>
      <c r="BC67" s="2981"/>
      <c r="BD67" s="2981"/>
      <c r="BE67" s="2981"/>
      <c r="BF67" s="2981"/>
      <c r="BG67" s="2981"/>
      <c r="BH67" s="2981"/>
      <c r="BI67" s="2981"/>
      <c r="BJ67" s="2981"/>
      <c r="BK67" s="2981"/>
      <c r="BL67" s="2981"/>
      <c r="BM67" s="2981"/>
      <c r="BN67" s="2981"/>
      <c r="BO67" s="2981"/>
      <c r="BP67" s="2981"/>
      <c r="BQ67" s="2981"/>
      <c r="BR67" s="2981"/>
      <c r="BS67" s="2981"/>
      <c r="BT67" s="2981"/>
      <c r="BU67" s="2981"/>
      <c r="BV67" s="2981"/>
      <c r="BW67" s="2981"/>
      <c r="BX67" s="2981"/>
      <c r="BY67" s="2981"/>
      <c r="BZ67" s="2981"/>
      <c r="CA67" s="3208" t="s">
        <v>1951</v>
      </c>
      <c r="CB67" s="2991"/>
    </row>
    <row r="68" spans="1:80" s="20" customFormat="1" ht="51">
      <c r="A68" s="3882"/>
      <c r="B68" s="3882"/>
      <c r="C68" s="3883"/>
      <c r="D68" s="1076" t="s">
        <v>287</v>
      </c>
      <c r="E68" s="187" t="s">
        <v>149</v>
      </c>
      <c r="F68" s="1122">
        <v>1</v>
      </c>
      <c r="G68" s="1046" t="s">
        <v>150</v>
      </c>
      <c r="H68" s="1072" t="s">
        <v>151</v>
      </c>
      <c r="I68" s="1047">
        <v>0.15</v>
      </c>
      <c r="J68" s="1072" t="s">
        <v>152</v>
      </c>
      <c r="K68" s="1048">
        <v>42005</v>
      </c>
      <c r="L68" s="1048">
        <v>42430</v>
      </c>
      <c r="M68" s="1049">
        <v>1</v>
      </c>
      <c r="N68" s="1124"/>
      <c r="O68" s="1124"/>
      <c r="P68" s="1124"/>
      <c r="Q68" s="1124"/>
      <c r="R68" s="1124"/>
      <c r="S68" s="1124"/>
      <c r="T68" s="1124"/>
      <c r="U68" s="1124"/>
      <c r="V68" s="1124"/>
      <c r="W68" s="1124"/>
      <c r="X68" s="1124"/>
      <c r="Y68" s="1075">
        <f t="shared" si="19"/>
        <v>1</v>
      </c>
      <c r="Z68" s="1051">
        <v>0</v>
      </c>
      <c r="AA68" s="1051"/>
      <c r="AB68" s="50" t="s">
        <v>55</v>
      </c>
      <c r="AC68" s="1053">
        <f t="shared" si="20"/>
        <v>1</v>
      </c>
      <c r="AD68" s="1054">
        <f t="shared" si="17"/>
        <v>1</v>
      </c>
      <c r="AE68" s="1053">
        <v>0</v>
      </c>
      <c r="AF68" s="1054"/>
      <c r="AG68" s="1121"/>
      <c r="AH68" s="1121"/>
      <c r="AI68" s="1121"/>
      <c r="AJ68" s="1055" t="e">
        <f t="shared" si="18"/>
        <v>#DIV/0!</v>
      </c>
      <c r="AK68" s="1056"/>
      <c r="AL68" s="1121"/>
      <c r="AM68" s="2975">
        <f t="shared" si="21"/>
        <v>1</v>
      </c>
      <c r="AN68" s="2976">
        <f t="shared" si="5"/>
        <v>1</v>
      </c>
      <c r="AO68" s="3207">
        <v>0.6</v>
      </c>
      <c r="AP68" s="2988">
        <f t="shared" si="23"/>
        <v>0.6</v>
      </c>
      <c r="AQ68" s="2986"/>
      <c r="AR68" s="2988">
        <f t="shared" si="22"/>
        <v>0.6</v>
      </c>
      <c r="AS68" s="2986"/>
      <c r="AT68" s="2982"/>
      <c r="AU68" s="3213"/>
      <c r="AV68" s="3213"/>
      <c r="AW68" s="3213"/>
      <c r="AX68" s="3213"/>
      <c r="AY68" s="3213"/>
      <c r="AZ68" s="3213"/>
      <c r="BA68" s="3213"/>
      <c r="BB68" s="3213"/>
      <c r="BC68" s="2981"/>
      <c r="BD68" s="2981"/>
      <c r="BE68" s="2981"/>
      <c r="BF68" s="2981"/>
      <c r="BG68" s="2981"/>
      <c r="BH68" s="2981"/>
      <c r="BI68" s="2981"/>
      <c r="BJ68" s="2981"/>
      <c r="BK68" s="2981"/>
      <c r="BL68" s="2981"/>
      <c r="BM68" s="2981"/>
      <c r="BN68" s="2981"/>
      <c r="BO68" s="2981"/>
      <c r="BP68" s="2981"/>
      <c r="BQ68" s="2981"/>
      <c r="BR68" s="2981"/>
      <c r="BS68" s="2981"/>
      <c r="BT68" s="2981"/>
      <c r="BU68" s="2981"/>
      <c r="BV68" s="2981"/>
      <c r="BW68" s="2981"/>
      <c r="BX68" s="2981"/>
      <c r="BY68" s="2981"/>
      <c r="BZ68" s="2981"/>
      <c r="CA68" s="3208" t="s">
        <v>1952</v>
      </c>
      <c r="CB68" s="2991"/>
    </row>
    <row r="69" spans="1:80" s="20" customFormat="1" ht="42" customHeight="1">
      <c r="A69" s="3882"/>
      <c r="B69" s="3882"/>
      <c r="C69" s="3883"/>
      <c r="D69" s="1076" t="s">
        <v>288</v>
      </c>
      <c r="E69" s="187" t="s">
        <v>153</v>
      </c>
      <c r="F69" s="1125">
        <v>2</v>
      </c>
      <c r="G69" s="1045" t="s">
        <v>154</v>
      </c>
      <c r="H69" s="187" t="s">
        <v>141</v>
      </c>
      <c r="I69" s="1047">
        <v>0.04</v>
      </c>
      <c r="J69" s="1046" t="s">
        <v>155</v>
      </c>
      <c r="K69" s="1048">
        <v>42491</v>
      </c>
      <c r="L69" s="1048">
        <v>42705</v>
      </c>
      <c r="M69" s="1124"/>
      <c r="N69" s="1124"/>
      <c r="O69" s="1124"/>
      <c r="P69" s="1124"/>
      <c r="Q69" s="1124"/>
      <c r="R69" s="1049">
        <v>1</v>
      </c>
      <c r="S69" s="1124"/>
      <c r="T69" s="1124"/>
      <c r="U69" s="1124"/>
      <c r="V69" s="1124"/>
      <c r="W69" s="1124"/>
      <c r="X69" s="1049">
        <v>1</v>
      </c>
      <c r="Y69" s="1075">
        <f t="shared" si="19"/>
        <v>2</v>
      </c>
      <c r="Z69" s="1051">
        <v>0</v>
      </c>
      <c r="AA69" s="1051"/>
      <c r="AB69" s="50" t="s">
        <v>55</v>
      </c>
      <c r="AC69" s="1053">
        <f t="shared" si="20"/>
        <v>0</v>
      </c>
      <c r="AD69" s="1054">
        <f t="shared" si="17"/>
        <v>0</v>
      </c>
      <c r="AE69" s="1053">
        <v>0</v>
      </c>
      <c r="AF69" s="1054"/>
      <c r="AG69" s="1121"/>
      <c r="AH69" s="1121"/>
      <c r="AI69" s="1121"/>
      <c r="AJ69" s="1055" t="e">
        <f t="shared" si="18"/>
        <v>#DIV/0!</v>
      </c>
      <c r="AK69" s="1056"/>
      <c r="AL69" s="1121"/>
      <c r="AM69" s="2975">
        <f t="shared" si="21"/>
        <v>1</v>
      </c>
      <c r="AN69" s="2976">
        <f t="shared" si="5"/>
        <v>1</v>
      </c>
      <c r="AO69" s="3207">
        <v>1</v>
      </c>
      <c r="AP69" s="2988">
        <f t="shared" si="23"/>
        <v>1</v>
      </c>
      <c r="AQ69" s="2986"/>
      <c r="AR69" s="2988">
        <f t="shared" si="22"/>
        <v>0.5</v>
      </c>
      <c r="AS69" s="2986"/>
      <c r="AT69" s="2982"/>
      <c r="AU69" s="3213"/>
      <c r="AV69" s="3213"/>
      <c r="AW69" s="3213"/>
      <c r="AX69" s="3213"/>
      <c r="AY69" s="3213"/>
      <c r="AZ69" s="3213"/>
      <c r="BA69" s="3213"/>
      <c r="BB69" s="3213"/>
      <c r="BC69" s="2981"/>
      <c r="BD69" s="2981"/>
      <c r="BE69" s="2981"/>
      <c r="BF69" s="2981"/>
      <c r="BG69" s="2981"/>
      <c r="BH69" s="2981"/>
      <c r="BI69" s="2981"/>
      <c r="BJ69" s="2981"/>
      <c r="BK69" s="2981"/>
      <c r="BL69" s="2981"/>
      <c r="BM69" s="2981"/>
      <c r="BN69" s="2981"/>
      <c r="BO69" s="2981"/>
      <c r="BP69" s="2981"/>
      <c r="BQ69" s="2981"/>
      <c r="BR69" s="2981"/>
      <c r="BS69" s="2981"/>
      <c r="BT69" s="2981"/>
      <c r="BU69" s="2981"/>
      <c r="BV69" s="2981"/>
      <c r="BW69" s="2981"/>
      <c r="BX69" s="2981"/>
      <c r="BY69" s="2981"/>
      <c r="BZ69" s="2981"/>
      <c r="CA69" s="3208" t="s">
        <v>1953</v>
      </c>
      <c r="CB69" s="2991"/>
    </row>
    <row r="70" spans="1:80" s="20" customFormat="1" ht="45.75" customHeight="1">
      <c r="A70" s="3882"/>
      <c r="B70" s="3882"/>
      <c r="C70" s="3883"/>
      <c r="D70" s="1076" t="s">
        <v>289</v>
      </c>
      <c r="E70" s="187" t="s">
        <v>156</v>
      </c>
      <c r="F70" s="1125">
        <v>1</v>
      </c>
      <c r="G70" s="1045" t="s">
        <v>157</v>
      </c>
      <c r="H70" s="187" t="s">
        <v>141</v>
      </c>
      <c r="I70" s="1047">
        <v>0.1</v>
      </c>
      <c r="J70" s="1046" t="s">
        <v>158</v>
      </c>
      <c r="K70" s="1048">
        <v>42401</v>
      </c>
      <c r="L70" s="1048">
        <v>42428</v>
      </c>
      <c r="M70" s="1124"/>
      <c r="N70" s="1049">
        <v>1</v>
      </c>
      <c r="O70" s="1124"/>
      <c r="P70" s="1124"/>
      <c r="Q70" s="1124"/>
      <c r="R70" s="1124"/>
      <c r="S70" s="1124"/>
      <c r="T70" s="1124"/>
      <c r="U70" s="1124"/>
      <c r="V70" s="1124"/>
      <c r="W70" s="1124"/>
      <c r="X70" s="1124"/>
      <c r="Y70" s="1075">
        <f t="shared" si="19"/>
        <v>1</v>
      </c>
      <c r="Z70" s="1051">
        <v>0</v>
      </c>
      <c r="AA70" s="1051"/>
      <c r="AB70" s="50" t="s">
        <v>55</v>
      </c>
      <c r="AC70" s="1053">
        <f t="shared" si="20"/>
        <v>1</v>
      </c>
      <c r="AD70" s="1054">
        <f t="shared" si="17"/>
        <v>1</v>
      </c>
      <c r="AE70" s="1053">
        <v>1</v>
      </c>
      <c r="AF70" s="1054"/>
      <c r="AG70" s="1121"/>
      <c r="AH70" s="1121"/>
      <c r="AI70" s="1121"/>
      <c r="AJ70" s="1055" t="e">
        <f t="shared" si="18"/>
        <v>#DIV/0!</v>
      </c>
      <c r="AK70" s="1056" t="s">
        <v>226</v>
      </c>
      <c r="AL70" s="1121"/>
      <c r="AM70" s="2975">
        <f t="shared" si="21"/>
        <v>1</v>
      </c>
      <c r="AN70" s="2976">
        <f t="shared" si="5"/>
        <v>1</v>
      </c>
      <c r="AO70" s="3207">
        <v>1</v>
      </c>
      <c r="AP70" s="2988">
        <f t="shared" si="23"/>
        <v>1</v>
      </c>
      <c r="AQ70" s="2986"/>
      <c r="AR70" s="2988">
        <f t="shared" si="22"/>
        <v>1</v>
      </c>
      <c r="AS70" s="2986"/>
      <c r="AT70" s="2982"/>
      <c r="AU70" s="3213"/>
      <c r="AV70" s="3213"/>
      <c r="AW70" s="3213"/>
      <c r="AX70" s="3213"/>
      <c r="AY70" s="3213"/>
      <c r="AZ70" s="3213"/>
      <c r="BA70" s="3213"/>
      <c r="BB70" s="3213"/>
      <c r="BC70" s="2981"/>
      <c r="BD70" s="2981"/>
      <c r="BE70" s="2981"/>
      <c r="BF70" s="2981"/>
      <c r="BG70" s="2981"/>
      <c r="BH70" s="2981"/>
      <c r="BI70" s="2981"/>
      <c r="BJ70" s="2981"/>
      <c r="BK70" s="2981"/>
      <c r="BL70" s="2981"/>
      <c r="BM70" s="2981"/>
      <c r="BN70" s="2981"/>
      <c r="BO70" s="2981"/>
      <c r="BP70" s="2981"/>
      <c r="BQ70" s="2981"/>
      <c r="BR70" s="2981"/>
      <c r="BS70" s="2981"/>
      <c r="BT70" s="2981"/>
      <c r="BU70" s="2981"/>
      <c r="BV70" s="2981"/>
      <c r="BW70" s="2981"/>
      <c r="BX70" s="2981"/>
      <c r="BY70" s="2981"/>
      <c r="BZ70" s="2981"/>
      <c r="CA70" s="3208"/>
      <c r="CB70" s="2991"/>
    </row>
    <row r="71" spans="1:80" s="20" customFormat="1" ht="65.25" customHeight="1">
      <c r="A71" s="3882"/>
      <c r="B71" s="3882"/>
      <c r="C71" s="3883"/>
      <c r="D71" s="1076" t="s">
        <v>290</v>
      </c>
      <c r="E71" s="187" t="s">
        <v>159</v>
      </c>
      <c r="F71" s="1125">
        <v>2</v>
      </c>
      <c r="G71" s="1045" t="s">
        <v>160</v>
      </c>
      <c r="H71" s="187" t="s">
        <v>141</v>
      </c>
      <c r="I71" s="1047">
        <v>0.05</v>
      </c>
      <c r="J71" s="1046" t="s">
        <v>161</v>
      </c>
      <c r="K71" s="1048">
        <v>42430</v>
      </c>
      <c r="L71" s="1048">
        <v>42673</v>
      </c>
      <c r="M71" s="1124"/>
      <c r="N71" s="1124"/>
      <c r="O71" s="1049">
        <v>1</v>
      </c>
      <c r="P71" s="1124"/>
      <c r="Q71" s="1124"/>
      <c r="R71" s="1124"/>
      <c r="S71" s="1124"/>
      <c r="T71" s="1124"/>
      <c r="U71" s="1124"/>
      <c r="V71" s="1049">
        <v>1</v>
      </c>
      <c r="W71" s="1124"/>
      <c r="X71" s="1124"/>
      <c r="Y71" s="1075">
        <f t="shared" si="19"/>
        <v>2</v>
      </c>
      <c r="Z71" s="1051">
        <v>0</v>
      </c>
      <c r="AA71" s="1051"/>
      <c r="AB71" s="50" t="s">
        <v>55</v>
      </c>
      <c r="AC71" s="1053">
        <f t="shared" si="20"/>
        <v>0</v>
      </c>
      <c r="AD71" s="1054">
        <f t="shared" si="17"/>
        <v>0</v>
      </c>
      <c r="AE71" s="1053">
        <v>0</v>
      </c>
      <c r="AF71" s="1054"/>
      <c r="AG71" s="1121"/>
      <c r="AH71" s="1121"/>
      <c r="AI71" s="1121"/>
      <c r="AJ71" s="1055" t="e">
        <f t="shared" si="18"/>
        <v>#DIV/0!</v>
      </c>
      <c r="AK71" s="1056"/>
      <c r="AL71" s="1121"/>
      <c r="AM71" s="2975">
        <f t="shared" si="21"/>
        <v>1</v>
      </c>
      <c r="AN71" s="2976">
        <f t="shared" si="5"/>
        <v>1</v>
      </c>
      <c r="AO71" s="3207">
        <v>1</v>
      </c>
      <c r="AP71" s="2988">
        <f t="shared" si="23"/>
        <v>1</v>
      </c>
      <c r="AQ71" s="2986"/>
      <c r="AR71" s="2988">
        <f t="shared" si="22"/>
        <v>0.5</v>
      </c>
      <c r="AS71" s="2986"/>
      <c r="AT71" s="2982"/>
      <c r="AU71" s="3213"/>
      <c r="AV71" s="3213"/>
      <c r="AW71" s="3213"/>
      <c r="AX71" s="3213"/>
      <c r="AY71" s="3213"/>
      <c r="AZ71" s="3213"/>
      <c r="BA71" s="3213"/>
      <c r="BB71" s="3213"/>
      <c r="BC71" s="2981"/>
      <c r="BD71" s="2981"/>
      <c r="BE71" s="2981"/>
      <c r="BF71" s="2981"/>
      <c r="BG71" s="2981"/>
      <c r="BH71" s="2981"/>
      <c r="BI71" s="2981"/>
      <c r="BJ71" s="2981"/>
      <c r="BK71" s="2981"/>
      <c r="BL71" s="2981"/>
      <c r="BM71" s="2981"/>
      <c r="BN71" s="2981"/>
      <c r="BO71" s="2981"/>
      <c r="BP71" s="2981"/>
      <c r="BQ71" s="2981"/>
      <c r="BR71" s="2981"/>
      <c r="BS71" s="2981"/>
      <c r="BT71" s="2981"/>
      <c r="BU71" s="2981"/>
      <c r="BV71" s="2981"/>
      <c r="BW71" s="2981"/>
      <c r="BX71" s="2981"/>
      <c r="BY71" s="2981"/>
      <c r="BZ71" s="2981"/>
      <c r="CA71" s="3208" t="s">
        <v>1954</v>
      </c>
      <c r="CB71" s="2991"/>
    </row>
    <row r="72" spans="1:80" s="20" customFormat="1" ht="72" customHeight="1">
      <c r="A72" s="3882"/>
      <c r="B72" s="3882"/>
      <c r="C72" s="3883"/>
      <c r="D72" s="1076" t="s">
        <v>291</v>
      </c>
      <c r="E72" s="187" t="s">
        <v>162</v>
      </c>
      <c r="F72" s="1125">
        <v>1</v>
      </c>
      <c r="G72" s="1045" t="s">
        <v>162</v>
      </c>
      <c r="H72" s="187" t="s">
        <v>122</v>
      </c>
      <c r="I72" s="1047">
        <v>0.1</v>
      </c>
      <c r="J72" s="1046" t="s">
        <v>163</v>
      </c>
      <c r="K72" s="1048" t="s">
        <v>164</v>
      </c>
      <c r="L72" s="1048">
        <v>42551</v>
      </c>
      <c r="M72" s="1124"/>
      <c r="N72" s="1124"/>
      <c r="O72" s="1124"/>
      <c r="P72" s="1124"/>
      <c r="Q72" s="1124"/>
      <c r="R72" s="1049">
        <v>1</v>
      </c>
      <c r="S72" s="1124"/>
      <c r="T72" s="1124"/>
      <c r="U72" s="1124"/>
      <c r="V72" s="1124"/>
      <c r="W72" s="1124"/>
      <c r="X72" s="1124"/>
      <c r="Y72" s="1075">
        <f t="shared" si="19"/>
        <v>1</v>
      </c>
      <c r="Z72" s="1051">
        <v>0</v>
      </c>
      <c r="AA72" s="1051"/>
      <c r="AB72" s="50" t="s">
        <v>55</v>
      </c>
      <c r="AC72" s="1053">
        <f t="shared" si="20"/>
        <v>0</v>
      </c>
      <c r="AD72" s="1054">
        <f t="shared" si="17"/>
        <v>0</v>
      </c>
      <c r="AE72" s="1053">
        <v>0</v>
      </c>
      <c r="AF72" s="1054"/>
      <c r="AG72" s="1121"/>
      <c r="AH72" s="1121"/>
      <c r="AI72" s="1121"/>
      <c r="AJ72" s="1055" t="e">
        <f t="shared" si="18"/>
        <v>#DIV/0!</v>
      </c>
      <c r="AK72" s="1056"/>
      <c r="AL72" s="1121"/>
      <c r="AM72" s="2975">
        <f t="shared" si="21"/>
        <v>1</v>
      </c>
      <c r="AN72" s="2976">
        <f t="shared" si="5"/>
        <v>1</v>
      </c>
      <c r="AO72" s="3207">
        <v>0</v>
      </c>
      <c r="AP72" s="2988">
        <f t="shared" si="23"/>
        <v>0</v>
      </c>
      <c r="AQ72" s="2986"/>
      <c r="AR72" s="2988">
        <f t="shared" si="22"/>
        <v>0</v>
      </c>
      <c r="AS72" s="2986"/>
      <c r="AT72" s="2982"/>
      <c r="AU72" s="3213"/>
      <c r="AV72" s="3213"/>
      <c r="AW72" s="3213"/>
      <c r="AX72" s="3213"/>
      <c r="AY72" s="3213"/>
      <c r="AZ72" s="3213"/>
      <c r="BA72" s="3213"/>
      <c r="BB72" s="3213"/>
      <c r="BC72" s="2981"/>
      <c r="BD72" s="2981"/>
      <c r="BE72" s="2981"/>
      <c r="BF72" s="2981"/>
      <c r="BG72" s="2981"/>
      <c r="BH72" s="2981"/>
      <c r="BI72" s="2981"/>
      <c r="BJ72" s="2981"/>
      <c r="BK72" s="2981"/>
      <c r="BL72" s="2981"/>
      <c r="BM72" s="2981"/>
      <c r="BN72" s="2981"/>
      <c r="BO72" s="2981"/>
      <c r="BP72" s="2981"/>
      <c r="BQ72" s="2981"/>
      <c r="BR72" s="2981"/>
      <c r="BS72" s="2981"/>
      <c r="BT72" s="2981"/>
      <c r="BU72" s="2981"/>
      <c r="BV72" s="2981"/>
      <c r="BW72" s="2981"/>
      <c r="BX72" s="2981"/>
      <c r="BY72" s="2981"/>
      <c r="BZ72" s="2981"/>
      <c r="CA72" s="3208"/>
      <c r="CB72" s="2991"/>
    </row>
    <row r="73" spans="1:80" s="20" customFormat="1" ht="39" thickBot="1">
      <c r="A73" s="3882"/>
      <c r="B73" s="3882"/>
      <c r="C73" s="3883"/>
      <c r="D73" s="1076" t="s">
        <v>292</v>
      </c>
      <c r="E73" s="187" t="s">
        <v>159</v>
      </c>
      <c r="F73" s="1125">
        <v>2</v>
      </c>
      <c r="G73" s="1045" t="s">
        <v>87</v>
      </c>
      <c r="H73" s="187" t="s">
        <v>122</v>
      </c>
      <c r="I73" s="1047">
        <v>0.05</v>
      </c>
      <c r="J73" s="1046" t="s">
        <v>161</v>
      </c>
      <c r="K73" s="1048">
        <v>42552</v>
      </c>
      <c r="L73" s="1048">
        <v>42675</v>
      </c>
      <c r="M73" s="1124"/>
      <c r="N73" s="1124"/>
      <c r="O73" s="1124"/>
      <c r="P73" s="1124"/>
      <c r="Q73" s="1124"/>
      <c r="R73" s="1124"/>
      <c r="S73" s="1049">
        <v>1</v>
      </c>
      <c r="T73" s="1124"/>
      <c r="U73" s="1124"/>
      <c r="V73" s="1124"/>
      <c r="W73" s="1124"/>
      <c r="X73" s="1124"/>
      <c r="Y73" s="234">
        <f t="shared" si="19"/>
        <v>1</v>
      </c>
      <c r="Z73" s="235">
        <v>0</v>
      </c>
      <c r="AA73" s="235"/>
      <c r="AB73" s="236" t="s">
        <v>55</v>
      </c>
      <c r="AC73" s="202">
        <f t="shared" si="20"/>
        <v>0</v>
      </c>
      <c r="AD73" s="226">
        <f t="shared" si="17"/>
        <v>0</v>
      </c>
      <c r="AE73" s="202">
        <v>0</v>
      </c>
      <c r="AF73" s="226"/>
      <c r="AG73" s="220"/>
      <c r="AH73" s="220"/>
      <c r="AI73" s="220"/>
      <c r="AJ73" s="227" t="e">
        <f t="shared" si="18"/>
        <v>#DIV/0!</v>
      </c>
      <c r="AK73" s="224"/>
      <c r="AL73" s="220"/>
      <c r="AM73" s="2975">
        <f t="shared" si="21"/>
        <v>0</v>
      </c>
      <c r="AN73" s="2976">
        <f t="shared" si="5"/>
        <v>0</v>
      </c>
      <c r="AO73" s="3207">
        <v>0</v>
      </c>
      <c r="AP73" s="2988" t="s">
        <v>55</v>
      </c>
      <c r="AQ73" s="2986"/>
      <c r="AR73" s="2988">
        <f t="shared" si="22"/>
        <v>0</v>
      </c>
      <c r="AS73" s="2986"/>
      <c r="AT73" s="2982"/>
      <c r="AU73" s="3213"/>
      <c r="AV73" s="3213"/>
      <c r="AW73" s="3213"/>
      <c r="AX73" s="3213"/>
      <c r="AY73" s="3213"/>
      <c r="AZ73" s="3213"/>
      <c r="BA73" s="3213"/>
      <c r="BB73" s="3213"/>
      <c r="BC73" s="2981"/>
      <c r="BD73" s="2981"/>
      <c r="BE73" s="2981"/>
      <c r="BF73" s="2981"/>
      <c r="BG73" s="2981"/>
      <c r="BH73" s="2981"/>
      <c r="BI73" s="2981"/>
      <c r="BJ73" s="2981"/>
      <c r="BK73" s="2981"/>
      <c r="BL73" s="2981"/>
      <c r="BM73" s="2981"/>
      <c r="BN73" s="2981"/>
      <c r="BO73" s="2981"/>
      <c r="BP73" s="2981"/>
      <c r="BQ73" s="2981"/>
      <c r="BR73" s="2981"/>
      <c r="BS73" s="2981"/>
      <c r="BT73" s="2981"/>
      <c r="BU73" s="2981"/>
      <c r="BV73" s="2981"/>
      <c r="BW73" s="2981"/>
      <c r="BX73" s="2981"/>
      <c r="BY73" s="2981"/>
      <c r="BZ73" s="2981"/>
      <c r="CA73" s="3208"/>
      <c r="CB73" s="2991"/>
    </row>
    <row r="74" spans="1:80" s="44" customFormat="1" ht="19.5" customHeight="1" thickBot="1">
      <c r="A74" s="3884" t="s">
        <v>38</v>
      </c>
      <c r="B74" s="3884"/>
      <c r="C74" s="3884"/>
      <c r="D74" s="3884"/>
      <c r="E74" s="502"/>
      <c r="F74" s="502"/>
      <c r="G74" s="237"/>
      <c r="H74" s="502"/>
      <c r="I74" s="238">
        <f>SUM(I58:I73)</f>
        <v>1</v>
      </c>
      <c r="J74" s="502"/>
      <c r="K74" s="502"/>
      <c r="L74" s="502"/>
      <c r="M74" s="502"/>
      <c r="N74" s="502"/>
      <c r="O74" s="502"/>
      <c r="P74" s="502"/>
      <c r="Q74" s="502"/>
      <c r="R74" s="502"/>
      <c r="S74" s="502"/>
      <c r="T74" s="502"/>
      <c r="U74" s="502"/>
      <c r="V74" s="502"/>
      <c r="W74" s="502"/>
      <c r="X74" s="502"/>
      <c r="Y74" s="239"/>
      <c r="Z74" s="240">
        <f>SUM(Z60:Z73)</f>
        <v>0</v>
      </c>
      <c r="AA74" s="240">
        <v>0</v>
      </c>
      <c r="AB74" s="241"/>
      <c r="AC74" s="242"/>
      <c r="AD74" s="243"/>
      <c r="AE74" s="243"/>
      <c r="AF74" s="243"/>
      <c r="AG74" s="243"/>
      <c r="AH74" s="243"/>
      <c r="AI74" s="243"/>
      <c r="AJ74" s="243"/>
      <c r="AK74" s="243"/>
      <c r="AL74" s="2512"/>
      <c r="AM74" s="2511"/>
      <c r="AN74" s="2513">
        <v>1</v>
      </c>
      <c r="AO74" s="3076"/>
      <c r="AP74" s="2513">
        <f>AVERAGE(AP58:AP73)</f>
        <v>0.857142857142857</v>
      </c>
      <c r="AQ74" s="2511"/>
      <c r="AR74" s="2513">
        <f>AVERAGE(AR58:AR73)</f>
        <v>0.625</v>
      </c>
      <c r="AS74" s="2511"/>
      <c r="AT74" s="2511"/>
      <c r="AU74" s="2511"/>
      <c r="AV74" s="2511"/>
      <c r="AW74" s="2511"/>
      <c r="AX74" s="2511"/>
      <c r="AY74" s="2511"/>
      <c r="AZ74" s="2511"/>
      <c r="BA74" s="2511"/>
      <c r="BB74" s="2511"/>
      <c r="BC74" s="2511"/>
      <c r="BD74" s="2511"/>
      <c r="BE74" s="2511"/>
      <c r="BF74" s="2511"/>
      <c r="BG74" s="2511"/>
      <c r="BH74" s="2511"/>
      <c r="BI74" s="2511"/>
      <c r="BJ74" s="2511"/>
      <c r="BK74" s="2511"/>
      <c r="BL74" s="2511"/>
      <c r="BM74" s="2511"/>
      <c r="BN74" s="2511"/>
      <c r="BO74" s="2511"/>
      <c r="BP74" s="2511"/>
      <c r="BQ74" s="2511"/>
      <c r="BR74" s="2511"/>
      <c r="BS74" s="2511"/>
      <c r="BT74" s="2511"/>
      <c r="BU74" s="2511"/>
      <c r="BV74" s="2511"/>
      <c r="BW74" s="2511"/>
      <c r="BX74" s="2511"/>
      <c r="BY74" s="2511"/>
      <c r="BZ74" s="2511"/>
      <c r="CA74" s="3204"/>
      <c r="CB74" s="2514"/>
    </row>
    <row r="75" spans="1:80" s="193" customFormat="1" ht="59.25" customHeight="1" thickBot="1">
      <c r="A75" s="189">
        <v>6</v>
      </c>
      <c r="B75" s="189" t="s">
        <v>301</v>
      </c>
      <c r="C75" s="189" t="s">
        <v>1642</v>
      </c>
      <c r="D75" s="1126" t="s">
        <v>431</v>
      </c>
      <c r="E75" s="1045" t="s">
        <v>69</v>
      </c>
      <c r="F75" s="1045">
        <v>1</v>
      </c>
      <c r="G75" s="1072" t="s">
        <v>425</v>
      </c>
      <c r="H75" s="1072" t="s">
        <v>73</v>
      </c>
      <c r="I75" s="1047">
        <v>1</v>
      </c>
      <c r="J75" s="1045" t="s">
        <v>432</v>
      </c>
      <c r="K75" s="1048">
        <v>42370</v>
      </c>
      <c r="L75" s="1048">
        <v>42735</v>
      </c>
      <c r="M75" s="194"/>
      <c r="N75" s="194"/>
      <c r="O75" s="194"/>
      <c r="P75" s="194">
        <v>1</v>
      </c>
      <c r="Q75" s="194"/>
      <c r="R75" s="194"/>
      <c r="S75" s="194"/>
      <c r="T75" s="194"/>
      <c r="U75" s="194"/>
      <c r="V75" s="194"/>
      <c r="W75" s="194"/>
      <c r="X75" s="194"/>
      <c r="Y75" s="190">
        <f>SUM(M75:X75)</f>
        <v>1</v>
      </c>
      <c r="Z75" s="191"/>
      <c r="AA75" s="191"/>
      <c r="AB75" s="192"/>
      <c r="AC75" s="229"/>
      <c r="AD75" s="230"/>
      <c r="AE75" s="230"/>
      <c r="AF75" s="230"/>
      <c r="AG75" s="230"/>
      <c r="AH75" s="230"/>
      <c r="AI75" s="230"/>
      <c r="AJ75" s="231"/>
      <c r="AK75" s="230"/>
      <c r="AL75" s="230"/>
      <c r="AM75" s="2981">
        <f>SUM(M75:R75)</f>
        <v>1</v>
      </c>
      <c r="AN75" s="2982">
        <f t="shared" si="5"/>
        <v>1</v>
      </c>
      <c r="AO75" s="3209">
        <v>1</v>
      </c>
      <c r="AP75" s="3216">
        <f>AO75/AM75</f>
        <v>1</v>
      </c>
      <c r="AQ75" s="3217"/>
      <c r="AR75" s="3216">
        <f>AO75/Y75</f>
        <v>1</v>
      </c>
      <c r="AS75" s="3217"/>
      <c r="AT75" s="2982"/>
      <c r="AU75" s="3218"/>
      <c r="AV75" s="3218"/>
      <c r="AW75" s="3218"/>
      <c r="AX75" s="3218"/>
      <c r="AY75" s="3218"/>
      <c r="AZ75" s="3218"/>
      <c r="BA75" s="3218"/>
      <c r="BB75" s="3218"/>
      <c r="BC75" s="3218"/>
      <c r="BD75" s="3218"/>
      <c r="BE75" s="3218"/>
      <c r="BF75" s="3218"/>
      <c r="BG75" s="3218"/>
      <c r="BH75" s="3218"/>
      <c r="BI75" s="3218"/>
      <c r="BJ75" s="3218"/>
      <c r="BK75" s="3218"/>
      <c r="BL75" s="3218"/>
      <c r="BM75" s="3218"/>
      <c r="BN75" s="3218"/>
      <c r="BO75" s="3218"/>
      <c r="BP75" s="3218"/>
      <c r="BQ75" s="3218"/>
      <c r="BR75" s="3218"/>
      <c r="BS75" s="3218"/>
      <c r="BT75" s="3218"/>
      <c r="BU75" s="3218"/>
      <c r="BV75" s="3218"/>
      <c r="BW75" s="3218"/>
      <c r="BX75" s="3218"/>
      <c r="BY75" s="3218"/>
      <c r="BZ75" s="3218"/>
      <c r="CA75" s="3208"/>
      <c r="CB75" s="2984"/>
    </row>
    <row r="76" spans="1:80" s="44" customFormat="1" ht="19.5" customHeight="1" thickBot="1">
      <c r="A76" s="3879" t="s">
        <v>38</v>
      </c>
      <c r="B76" s="3879"/>
      <c r="C76" s="3879"/>
      <c r="D76" s="3879"/>
      <c r="E76" s="1062"/>
      <c r="F76" s="1062"/>
      <c r="G76" s="1063"/>
      <c r="H76" s="1062"/>
      <c r="I76" s="1064">
        <f>SUM(I75)</f>
        <v>1</v>
      </c>
      <c r="J76" s="1062"/>
      <c r="K76" s="1062"/>
      <c r="L76" s="1062"/>
      <c r="M76" s="1062"/>
      <c r="N76" s="1062"/>
      <c r="O76" s="1062"/>
      <c r="P76" s="1062"/>
      <c r="Q76" s="1062"/>
      <c r="R76" s="1062"/>
      <c r="S76" s="1062"/>
      <c r="T76" s="1062"/>
      <c r="U76" s="1062"/>
      <c r="V76" s="1062"/>
      <c r="W76" s="1062"/>
      <c r="X76" s="1062"/>
      <c r="Y76" s="1065"/>
      <c r="Z76" s="1066">
        <f>SUM(Z75)</f>
        <v>0</v>
      </c>
      <c r="AA76" s="1066"/>
      <c r="AB76" s="52"/>
      <c r="AC76" s="1092"/>
      <c r="AD76" s="1093"/>
      <c r="AE76" s="1093"/>
      <c r="AF76" s="1093"/>
      <c r="AG76" s="1093"/>
      <c r="AH76" s="1093"/>
      <c r="AI76" s="1093"/>
      <c r="AJ76" s="1093"/>
      <c r="AK76" s="1093"/>
      <c r="AL76" s="2515"/>
      <c r="AM76" s="3225"/>
      <c r="AN76" s="3219">
        <v>1</v>
      </c>
      <c r="AO76" s="3225"/>
      <c r="AP76" s="3219">
        <f>AVERAGE(AP75)</f>
        <v>1</v>
      </c>
      <c r="AQ76" s="3225"/>
      <c r="AR76" s="3219">
        <f>AVERAGE(AR75)</f>
        <v>1</v>
      </c>
      <c r="AS76" s="2520"/>
      <c r="AT76" s="2520"/>
      <c r="AU76" s="2520"/>
      <c r="AV76" s="2520"/>
      <c r="AW76" s="2520"/>
      <c r="AX76" s="2520"/>
      <c r="AY76" s="2520"/>
      <c r="AZ76" s="2520"/>
      <c r="BA76" s="2520"/>
      <c r="BB76" s="2520"/>
      <c r="BC76" s="2520"/>
      <c r="BD76" s="2520"/>
      <c r="BE76" s="2520"/>
      <c r="BF76" s="2520"/>
      <c r="BG76" s="2520"/>
      <c r="BH76" s="2520"/>
      <c r="BI76" s="2520"/>
      <c r="BJ76" s="2520"/>
      <c r="BK76" s="2520"/>
      <c r="BL76" s="2520"/>
      <c r="BM76" s="2520"/>
      <c r="BN76" s="2520"/>
      <c r="BO76" s="2520"/>
      <c r="BP76" s="2520"/>
      <c r="BQ76" s="2520"/>
      <c r="BR76" s="2520"/>
      <c r="BS76" s="2520"/>
      <c r="BT76" s="2520"/>
      <c r="BU76" s="2520"/>
      <c r="BV76" s="2520"/>
      <c r="BW76" s="2520"/>
      <c r="BX76" s="2520"/>
      <c r="BY76" s="2520"/>
      <c r="BZ76" s="2520"/>
      <c r="CA76" s="2520"/>
      <c r="CB76" s="2520"/>
    </row>
    <row r="77" spans="1:80" s="44" customFormat="1" ht="27" customHeight="1" thickBot="1">
      <c r="A77" s="3880" t="s">
        <v>39</v>
      </c>
      <c r="B77" s="3881"/>
      <c r="C77" s="3881"/>
      <c r="D77" s="3881"/>
      <c r="E77" s="1127"/>
      <c r="F77" s="821"/>
      <c r="G77" s="1128"/>
      <c r="H77" s="821"/>
      <c r="I77" s="1129"/>
      <c r="J77" s="821"/>
      <c r="K77" s="821"/>
      <c r="L77" s="821"/>
      <c r="M77" s="614"/>
      <c r="N77" s="614"/>
      <c r="O77" s="614"/>
      <c r="P77" s="614"/>
      <c r="Q77" s="614"/>
      <c r="R77" s="614"/>
      <c r="S77" s="614"/>
      <c r="T77" s="614"/>
      <c r="U77" s="614"/>
      <c r="V77" s="614"/>
      <c r="W77" s="614"/>
      <c r="X77" s="614"/>
      <c r="Y77" s="1130"/>
      <c r="Z77" s="1131">
        <f>SUM(Z74,Z57,Z39,Z32,Z26)</f>
        <v>590000000</v>
      </c>
      <c r="AA77" s="1132">
        <v>90000000</v>
      </c>
      <c r="AB77" s="1133"/>
      <c r="AC77" s="232"/>
      <c r="AD77" s="233"/>
      <c r="AE77" s="233"/>
      <c r="AF77" s="233"/>
      <c r="AG77" s="233"/>
      <c r="AH77" s="233"/>
      <c r="AI77" s="233"/>
      <c r="AJ77" s="233"/>
      <c r="AK77" s="233"/>
      <c r="AL77" s="2516"/>
      <c r="AM77" s="2521"/>
      <c r="AN77" s="2522">
        <v>1</v>
      </c>
      <c r="AO77" s="2521"/>
      <c r="AP77" s="2522">
        <f>AVERAGE(AP76,AP74,AP57,AP39,AP32,AP26)</f>
        <v>0.9695238095238095</v>
      </c>
      <c r="AQ77" s="2521"/>
      <c r="AR77" s="2522">
        <f>AVERAGE(AR76,AR74,AR57,AR39,AR32,AR26)</f>
        <v>0.57643889879184</v>
      </c>
      <c r="AS77" s="2521"/>
      <c r="AT77" s="2521"/>
      <c r="AU77" s="2521"/>
      <c r="AV77" s="2521"/>
      <c r="AW77" s="2521"/>
      <c r="AX77" s="2521"/>
      <c r="AY77" s="2521"/>
      <c r="AZ77" s="2521"/>
      <c r="BA77" s="2521"/>
      <c r="BB77" s="2521"/>
      <c r="BC77" s="2521"/>
      <c r="BD77" s="2521"/>
      <c r="BE77" s="2521"/>
      <c r="BF77" s="2521"/>
      <c r="BG77" s="2521"/>
      <c r="BH77" s="2521"/>
      <c r="BI77" s="2521"/>
      <c r="BJ77" s="2521"/>
      <c r="BK77" s="2521"/>
      <c r="BL77" s="2521"/>
      <c r="BM77" s="2521"/>
      <c r="BN77" s="2521"/>
      <c r="BO77" s="2521"/>
      <c r="BP77" s="2521"/>
      <c r="BQ77" s="2521"/>
      <c r="BR77" s="2521"/>
      <c r="BS77" s="2521"/>
      <c r="BT77" s="2521"/>
      <c r="BU77" s="2521"/>
      <c r="BV77" s="2521"/>
      <c r="BW77" s="2521"/>
      <c r="BX77" s="2521"/>
      <c r="BY77" s="2521"/>
      <c r="BZ77" s="2521"/>
      <c r="CA77" s="2521"/>
      <c r="CB77" s="2521"/>
    </row>
    <row r="78" spans="1:80" s="45" customFormat="1" ht="19.5" customHeight="1" thickBot="1">
      <c r="A78" s="1134"/>
      <c r="B78" s="1135"/>
      <c r="C78" s="1136"/>
      <c r="D78" s="1136"/>
      <c r="E78" s="1135"/>
      <c r="F78" s="1137"/>
      <c r="G78" s="1138"/>
      <c r="H78" s="1135"/>
      <c r="I78" s="1139"/>
      <c r="J78" s="1135"/>
      <c r="K78" s="1140"/>
      <c r="L78" s="1140"/>
      <c r="M78" s="1135"/>
      <c r="N78" s="1135"/>
      <c r="O78" s="1135"/>
      <c r="P78" s="1135"/>
      <c r="Q78" s="1135"/>
      <c r="R78" s="1135"/>
      <c r="S78" s="1135"/>
      <c r="T78" s="1135"/>
      <c r="U78" s="1135"/>
      <c r="V78" s="1135"/>
      <c r="W78" s="1135"/>
      <c r="X78" s="1135"/>
      <c r="Y78" s="1141"/>
      <c r="Z78" s="1142">
        <f>Z77</f>
        <v>590000000</v>
      </c>
      <c r="AA78" s="1142">
        <v>90000000</v>
      </c>
      <c r="AB78" s="1135"/>
      <c r="AC78" s="1143"/>
      <c r="AD78" s="1144"/>
      <c r="AE78" s="1144"/>
      <c r="AF78" s="1144"/>
      <c r="AG78" s="1144"/>
      <c r="AH78" s="1144"/>
      <c r="AI78" s="1144"/>
      <c r="AJ78" s="1144"/>
      <c r="AK78" s="1145"/>
      <c r="AL78" s="2517"/>
      <c r="AM78" s="2518"/>
      <c r="AN78" s="2519">
        <v>1</v>
      </c>
      <c r="AO78" s="2518"/>
      <c r="AP78" s="2519">
        <f>AVERAGE(AP77)</f>
        <v>0.9695238095238095</v>
      </c>
      <c r="AQ78" s="2518"/>
      <c r="AR78" s="2519">
        <f>AVERAGE(AR77)</f>
        <v>0.57643889879184</v>
      </c>
      <c r="AS78" s="2518"/>
      <c r="AT78" s="2518"/>
      <c r="AU78" s="2518"/>
      <c r="AV78" s="2518"/>
      <c r="AW78" s="2518"/>
      <c r="AX78" s="2518"/>
      <c r="AY78" s="2518"/>
      <c r="AZ78" s="2518"/>
      <c r="BA78" s="2518"/>
      <c r="BB78" s="2518"/>
      <c r="BC78" s="2518"/>
      <c r="BD78" s="2518"/>
      <c r="BE78" s="2518"/>
      <c r="BF78" s="2518"/>
      <c r="BG78" s="2518"/>
      <c r="BH78" s="2518"/>
      <c r="BI78" s="2518"/>
      <c r="BJ78" s="2518"/>
      <c r="BK78" s="2518"/>
      <c r="BL78" s="2518"/>
      <c r="BM78" s="2518"/>
      <c r="BN78" s="2518"/>
      <c r="BO78" s="2518"/>
      <c r="BP78" s="2518"/>
      <c r="BQ78" s="2518"/>
      <c r="BR78" s="2518"/>
      <c r="BS78" s="2518"/>
      <c r="BT78" s="2518"/>
      <c r="BU78" s="2518"/>
      <c r="BV78" s="2518"/>
      <c r="BW78" s="2518"/>
      <c r="BX78" s="2518"/>
      <c r="BY78" s="2518"/>
      <c r="BZ78" s="2518"/>
      <c r="CA78" s="2518"/>
      <c r="CB78" s="2518"/>
    </row>
    <row r="79" spans="37:78" ht="16.5">
      <c r="AK79" s="223"/>
      <c r="AL79" s="223"/>
      <c r="AM79" s="223"/>
      <c r="AN79" s="223"/>
      <c r="AO79" s="223"/>
      <c r="AP79" s="223"/>
      <c r="AQ79" s="223"/>
      <c r="AR79" s="223"/>
      <c r="AS79" s="223"/>
      <c r="AT79" s="223"/>
      <c r="AU79" s="223"/>
      <c r="AV79" s="223"/>
      <c r="AW79" s="223"/>
      <c r="AX79" s="223"/>
      <c r="AY79" s="223"/>
      <c r="AZ79" s="223"/>
      <c r="BA79" s="223"/>
      <c r="BB79" s="223"/>
      <c r="BC79" s="223"/>
      <c r="BD79" s="223"/>
      <c r="BE79" s="223"/>
      <c r="BF79" s="223"/>
      <c r="BG79" s="223"/>
      <c r="BH79" s="223"/>
      <c r="BI79" s="223"/>
      <c r="BJ79" s="223"/>
      <c r="BK79" s="223"/>
      <c r="BL79" s="223"/>
      <c r="BM79" s="223"/>
      <c r="BN79" s="223"/>
      <c r="BO79" s="223"/>
      <c r="BP79" s="223"/>
      <c r="BQ79" s="223"/>
      <c r="BR79" s="223"/>
      <c r="BS79" s="223"/>
      <c r="BT79" s="223"/>
      <c r="BU79" s="223"/>
      <c r="BV79" s="223"/>
      <c r="BW79" s="223"/>
      <c r="BX79" s="223"/>
      <c r="BY79" s="223"/>
      <c r="BZ79" s="223"/>
    </row>
    <row r="80" spans="79:80" ht="16.5">
      <c r="CA80" s="1146"/>
      <c r="CB80" s="1146"/>
    </row>
    <row r="83" spans="1:80" ht="16.5">
      <c r="A83" s="46"/>
      <c r="CA83" s="1147"/>
      <c r="CB83" s="1147"/>
    </row>
    <row r="84" spans="1:80" ht="16.5">
      <c r="A84" s="46"/>
      <c r="CA84" s="1147"/>
      <c r="CB84" s="1147"/>
    </row>
    <row r="85" spans="1:80" ht="16.5">
      <c r="A85" s="46"/>
      <c r="CA85" s="1148"/>
      <c r="CB85" s="1148"/>
    </row>
    <row r="91" spans="1:28" ht="16.5">
      <c r="A91" s="46"/>
      <c r="B91" s="496"/>
      <c r="D91" s="496"/>
      <c r="E91" s="496"/>
      <c r="F91" s="496"/>
      <c r="G91" s="496"/>
      <c r="H91" s="496"/>
      <c r="I91" s="496"/>
      <c r="J91" s="496"/>
      <c r="K91" s="496"/>
      <c r="L91" s="496"/>
      <c r="M91" s="496"/>
      <c r="N91" s="496"/>
      <c r="O91" s="496"/>
      <c r="P91" s="496"/>
      <c r="Q91" s="496"/>
      <c r="R91" s="496"/>
      <c r="S91" s="496"/>
      <c r="T91" s="496"/>
      <c r="U91" s="496"/>
      <c r="V91" s="496"/>
      <c r="W91" s="496"/>
      <c r="X91" s="496"/>
      <c r="Y91" s="496"/>
      <c r="Z91" s="496"/>
      <c r="AA91" s="496"/>
      <c r="AB91" s="496"/>
    </row>
    <row r="92" spans="1:28" ht="16.5">
      <c r="A92" s="46"/>
      <c r="B92" s="496"/>
      <c r="D92" s="496"/>
      <c r="E92" s="496"/>
      <c r="F92" s="496"/>
      <c r="G92" s="496"/>
      <c r="H92" s="496"/>
      <c r="I92" s="496"/>
      <c r="J92" s="496"/>
      <c r="K92" s="496"/>
      <c r="L92" s="496"/>
      <c r="M92" s="496"/>
      <c r="N92" s="496"/>
      <c r="O92" s="496"/>
      <c r="P92" s="496"/>
      <c r="Q92" s="496"/>
      <c r="R92" s="496"/>
      <c r="S92" s="496"/>
      <c r="T92" s="496"/>
      <c r="U92" s="496"/>
      <c r="V92" s="496"/>
      <c r="W92" s="496"/>
      <c r="X92" s="496"/>
      <c r="Y92" s="496"/>
      <c r="Z92" s="496"/>
      <c r="AA92" s="496"/>
      <c r="AB92" s="496"/>
    </row>
    <row r="93" spans="1:28" ht="16.5">
      <c r="A93" s="46"/>
      <c r="B93" s="496"/>
      <c r="D93" s="496"/>
      <c r="E93" s="496"/>
      <c r="F93" s="496"/>
      <c r="G93" s="496"/>
      <c r="H93" s="496"/>
      <c r="I93" s="496"/>
      <c r="J93" s="496"/>
      <c r="K93" s="496"/>
      <c r="L93" s="496"/>
      <c r="M93" s="496"/>
      <c r="N93" s="496"/>
      <c r="O93" s="496"/>
      <c r="P93" s="496"/>
      <c r="Q93" s="496"/>
      <c r="R93" s="496"/>
      <c r="S93" s="496"/>
      <c r="T93" s="496"/>
      <c r="U93" s="496"/>
      <c r="V93" s="496"/>
      <c r="W93" s="496"/>
      <c r="X93" s="496"/>
      <c r="Y93" s="496"/>
      <c r="Z93" s="496"/>
      <c r="AA93" s="496"/>
      <c r="AB93" s="496"/>
    </row>
    <row r="94" spans="1:28" ht="16.5">
      <c r="A94" s="46"/>
      <c r="B94" s="496"/>
      <c r="D94" s="496"/>
      <c r="E94" s="496"/>
      <c r="F94" s="496"/>
      <c r="G94" s="496"/>
      <c r="H94" s="496"/>
      <c r="I94" s="496"/>
      <c r="J94" s="496"/>
      <c r="K94" s="496"/>
      <c r="L94" s="496"/>
      <c r="M94" s="496"/>
      <c r="N94" s="496"/>
      <c r="O94" s="496"/>
      <c r="P94" s="496"/>
      <c r="Q94" s="496"/>
      <c r="R94" s="496"/>
      <c r="S94" s="496"/>
      <c r="T94" s="496"/>
      <c r="U94" s="496"/>
      <c r="V94" s="496"/>
      <c r="W94" s="496"/>
      <c r="X94" s="496"/>
      <c r="Y94" s="496"/>
      <c r="Z94" s="496"/>
      <c r="AA94" s="496"/>
      <c r="AB94" s="496"/>
    </row>
    <row r="95" spans="1:28" ht="16.5">
      <c r="A95" s="46"/>
      <c r="B95" s="496"/>
      <c r="D95" s="496"/>
      <c r="E95" s="496"/>
      <c r="F95" s="496"/>
      <c r="G95" s="496"/>
      <c r="H95" s="496"/>
      <c r="I95" s="496"/>
      <c r="J95" s="496"/>
      <c r="K95" s="496"/>
      <c r="L95" s="496"/>
      <c r="M95" s="496"/>
      <c r="N95" s="496"/>
      <c r="O95" s="496"/>
      <c r="P95" s="496"/>
      <c r="Q95" s="496"/>
      <c r="R95" s="496"/>
      <c r="S95" s="496"/>
      <c r="T95" s="496"/>
      <c r="U95" s="496"/>
      <c r="V95" s="496"/>
      <c r="W95" s="496"/>
      <c r="X95" s="496"/>
      <c r="Y95" s="496"/>
      <c r="Z95" s="496"/>
      <c r="AA95" s="496"/>
      <c r="AB95" s="496"/>
    </row>
    <row r="96" spans="1:28" ht="16.5">
      <c r="A96" s="46"/>
      <c r="B96" s="496"/>
      <c r="D96" s="496"/>
      <c r="E96" s="496"/>
      <c r="F96" s="496"/>
      <c r="G96" s="496"/>
      <c r="H96" s="496"/>
      <c r="I96" s="496"/>
      <c r="J96" s="496"/>
      <c r="K96" s="496"/>
      <c r="L96" s="496"/>
      <c r="M96" s="496"/>
      <c r="N96" s="496"/>
      <c r="O96" s="496"/>
      <c r="P96" s="496"/>
      <c r="Q96" s="496"/>
      <c r="R96" s="496"/>
      <c r="S96" s="496"/>
      <c r="T96" s="496"/>
      <c r="U96" s="496"/>
      <c r="V96" s="496"/>
      <c r="W96" s="496"/>
      <c r="X96" s="496"/>
      <c r="Y96" s="496"/>
      <c r="Z96" s="496"/>
      <c r="AA96" s="496"/>
      <c r="AB96" s="496"/>
    </row>
    <row r="97" spans="1:28" ht="16.5">
      <c r="A97" s="46"/>
      <c r="B97" s="496"/>
      <c r="D97" s="496"/>
      <c r="E97" s="496"/>
      <c r="F97" s="496"/>
      <c r="G97" s="496"/>
      <c r="H97" s="496"/>
      <c r="I97" s="496"/>
      <c r="J97" s="496"/>
      <c r="K97" s="496"/>
      <c r="L97" s="496"/>
      <c r="M97" s="496"/>
      <c r="N97" s="496"/>
      <c r="O97" s="496"/>
      <c r="P97" s="496"/>
      <c r="Q97" s="496"/>
      <c r="R97" s="496"/>
      <c r="S97" s="496"/>
      <c r="T97" s="496"/>
      <c r="U97" s="496"/>
      <c r="V97" s="496"/>
      <c r="W97" s="496"/>
      <c r="X97" s="496"/>
      <c r="Y97" s="496"/>
      <c r="Z97" s="496"/>
      <c r="AA97" s="496"/>
      <c r="AB97" s="496"/>
    </row>
    <row r="98" spans="1:80" ht="15">
      <c r="A98" s="46"/>
      <c r="B98" s="496"/>
      <c r="D98" s="496"/>
      <c r="E98" s="496"/>
      <c r="F98" s="496"/>
      <c r="G98" s="496"/>
      <c r="H98" s="496"/>
      <c r="I98" s="496"/>
      <c r="J98" s="496"/>
      <c r="K98" s="496"/>
      <c r="L98" s="496"/>
      <c r="M98" s="496"/>
      <c r="N98" s="496"/>
      <c r="O98" s="496"/>
      <c r="P98" s="496"/>
      <c r="Q98" s="496"/>
      <c r="R98" s="496"/>
      <c r="S98" s="496"/>
      <c r="T98" s="496"/>
      <c r="U98" s="496"/>
      <c r="V98" s="496"/>
      <c r="W98" s="496"/>
      <c r="X98" s="496"/>
      <c r="Y98" s="496"/>
      <c r="Z98" s="496"/>
      <c r="AA98" s="496"/>
      <c r="AB98" s="49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row>
    <row r="99" spans="1:80" ht="15">
      <c r="A99" s="46"/>
      <c r="B99" s="496"/>
      <c r="D99" s="496"/>
      <c r="E99" s="496"/>
      <c r="F99" s="496"/>
      <c r="G99" s="496"/>
      <c r="H99" s="496"/>
      <c r="I99" s="496"/>
      <c r="J99" s="496"/>
      <c r="K99" s="496"/>
      <c r="L99" s="496"/>
      <c r="M99" s="496"/>
      <c r="N99" s="496"/>
      <c r="O99" s="496"/>
      <c r="P99" s="496"/>
      <c r="Q99" s="496"/>
      <c r="R99" s="496"/>
      <c r="S99" s="496"/>
      <c r="T99" s="496"/>
      <c r="U99" s="496"/>
      <c r="V99" s="496"/>
      <c r="W99" s="496"/>
      <c r="X99" s="496"/>
      <c r="Y99" s="496"/>
      <c r="Z99" s="496"/>
      <c r="AA99" s="496"/>
      <c r="AB99" s="49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c r="CB99" s="46"/>
    </row>
    <row r="100" spans="1:80" ht="15">
      <c r="A100" s="46"/>
      <c r="B100" s="496"/>
      <c r="D100" s="496"/>
      <c r="E100" s="496"/>
      <c r="F100" s="496"/>
      <c r="G100" s="496"/>
      <c r="H100" s="496"/>
      <c r="I100" s="496"/>
      <c r="J100" s="496"/>
      <c r="K100" s="496"/>
      <c r="L100" s="496"/>
      <c r="M100" s="496"/>
      <c r="N100" s="496"/>
      <c r="O100" s="496"/>
      <c r="P100" s="496"/>
      <c r="Q100" s="496"/>
      <c r="R100" s="496"/>
      <c r="S100" s="496"/>
      <c r="T100" s="496"/>
      <c r="U100" s="496"/>
      <c r="V100" s="496"/>
      <c r="W100" s="496"/>
      <c r="X100" s="496"/>
      <c r="Y100" s="496"/>
      <c r="Z100" s="496"/>
      <c r="AA100" s="496"/>
      <c r="AB100" s="49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6"/>
      <c r="BX100" s="46"/>
      <c r="BY100" s="46"/>
      <c r="BZ100" s="46"/>
      <c r="CA100" s="46"/>
      <c r="CB100" s="46"/>
    </row>
    <row r="101" spans="1:80" ht="15">
      <c r="A101" s="46"/>
      <c r="B101" s="496"/>
      <c r="D101" s="496"/>
      <c r="E101" s="496"/>
      <c r="F101" s="496"/>
      <c r="G101" s="496"/>
      <c r="H101" s="496"/>
      <c r="I101" s="496"/>
      <c r="J101" s="496"/>
      <c r="K101" s="496"/>
      <c r="L101" s="496"/>
      <c r="M101" s="496"/>
      <c r="N101" s="496"/>
      <c r="O101" s="496"/>
      <c r="P101" s="496"/>
      <c r="Q101" s="496"/>
      <c r="R101" s="496"/>
      <c r="S101" s="496"/>
      <c r="T101" s="496"/>
      <c r="U101" s="496"/>
      <c r="V101" s="496"/>
      <c r="W101" s="496"/>
      <c r="X101" s="496"/>
      <c r="Y101" s="496"/>
      <c r="Z101" s="496"/>
      <c r="AA101" s="496"/>
      <c r="AB101" s="49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6"/>
      <c r="BY101" s="46"/>
      <c r="BZ101" s="46"/>
      <c r="CA101" s="46"/>
      <c r="CB101" s="46"/>
    </row>
    <row r="102" spans="1:80" ht="15">
      <c r="A102" s="46"/>
      <c r="B102" s="496"/>
      <c r="D102" s="496"/>
      <c r="E102" s="496"/>
      <c r="F102" s="496"/>
      <c r="G102" s="496"/>
      <c r="H102" s="496"/>
      <c r="I102" s="496"/>
      <c r="J102" s="496"/>
      <c r="K102" s="496"/>
      <c r="L102" s="496"/>
      <c r="M102" s="496"/>
      <c r="N102" s="496"/>
      <c r="O102" s="496"/>
      <c r="P102" s="496"/>
      <c r="Q102" s="496"/>
      <c r="R102" s="496"/>
      <c r="S102" s="496"/>
      <c r="T102" s="496"/>
      <c r="U102" s="496"/>
      <c r="V102" s="496"/>
      <c r="W102" s="496"/>
      <c r="X102" s="496"/>
      <c r="Y102" s="496"/>
      <c r="Z102" s="496"/>
      <c r="AA102" s="496"/>
      <c r="AB102" s="49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row>
    <row r="103" spans="1:80" ht="15">
      <c r="A103" s="46"/>
      <c r="B103" s="496"/>
      <c r="D103" s="496"/>
      <c r="E103" s="496"/>
      <c r="F103" s="496"/>
      <c r="G103" s="496"/>
      <c r="H103" s="496"/>
      <c r="I103" s="496"/>
      <c r="J103" s="496"/>
      <c r="K103" s="496"/>
      <c r="L103" s="496"/>
      <c r="M103" s="496"/>
      <c r="N103" s="496"/>
      <c r="O103" s="496"/>
      <c r="P103" s="496"/>
      <c r="Q103" s="496"/>
      <c r="R103" s="496"/>
      <c r="S103" s="496"/>
      <c r="T103" s="496"/>
      <c r="U103" s="496"/>
      <c r="V103" s="496"/>
      <c r="W103" s="496"/>
      <c r="X103" s="496"/>
      <c r="Y103" s="496"/>
      <c r="Z103" s="496"/>
      <c r="AA103" s="496"/>
      <c r="AB103" s="49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row>
    <row r="104" spans="1:80" ht="15">
      <c r="A104" s="46"/>
      <c r="B104" s="496"/>
      <c r="D104" s="496"/>
      <c r="E104" s="496"/>
      <c r="F104" s="496"/>
      <c r="G104" s="496"/>
      <c r="H104" s="496"/>
      <c r="I104" s="496"/>
      <c r="J104" s="496"/>
      <c r="K104" s="496"/>
      <c r="L104" s="496"/>
      <c r="M104" s="496"/>
      <c r="N104" s="496"/>
      <c r="O104" s="496"/>
      <c r="P104" s="496"/>
      <c r="Q104" s="496"/>
      <c r="R104" s="496"/>
      <c r="S104" s="496"/>
      <c r="T104" s="496"/>
      <c r="U104" s="496"/>
      <c r="V104" s="496"/>
      <c r="W104" s="496"/>
      <c r="X104" s="496"/>
      <c r="Y104" s="496"/>
      <c r="Z104" s="496"/>
      <c r="AA104" s="496"/>
      <c r="AB104" s="49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c r="CB104" s="46"/>
    </row>
    <row r="105" spans="1:80" ht="15">
      <c r="A105" s="46"/>
      <c r="B105" s="496"/>
      <c r="D105" s="496"/>
      <c r="E105" s="496"/>
      <c r="F105" s="496"/>
      <c r="G105" s="496"/>
      <c r="H105" s="496"/>
      <c r="I105" s="496"/>
      <c r="J105" s="496"/>
      <c r="K105" s="496"/>
      <c r="L105" s="496"/>
      <c r="M105" s="496"/>
      <c r="N105" s="496"/>
      <c r="O105" s="496"/>
      <c r="P105" s="496"/>
      <c r="Q105" s="496"/>
      <c r="R105" s="496"/>
      <c r="S105" s="496"/>
      <c r="T105" s="496"/>
      <c r="U105" s="496"/>
      <c r="V105" s="496"/>
      <c r="W105" s="496"/>
      <c r="X105" s="496"/>
      <c r="Y105" s="496"/>
      <c r="Z105" s="496"/>
      <c r="AA105" s="496"/>
      <c r="AB105" s="49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c r="CA105" s="46"/>
      <c r="CB105" s="46"/>
    </row>
    <row r="106" spans="1:80" ht="15">
      <c r="A106" s="46"/>
      <c r="B106" s="496"/>
      <c r="D106" s="496"/>
      <c r="E106" s="496"/>
      <c r="F106" s="496"/>
      <c r="G106" s="496"/>
      <c r="H106" s="496"/>
      <c r="I106" s="496"/>
      <c r="J106" s="496"/>
      <c r="K106" s="496"/>
      <c r="L106" s="496"/>
      <c r="M106" s="496"/>
      <c r="N106" s="496"/>
      <c r="O106" s="496"/>
      <c r="P106" s="496"/>
      <c r="Q106" s="496"/>
      <c r="R106" s="496"/>
      <c r="S106" s="496"/>
      <c r="T106" s="496"/>
      <c r="U106" s="496"/>
      <c r="V106" s="496"/>
      <c r="W106" s="496"/>
      <c r="X106" s="496"/>
      <c r="Y106" s="496"/>
      <c r="Z106" s="496"/>
      <c r="AA106" s="496"/>
      <c r="AB106" s="49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c r="CB106" s="46"/>
    </row>
    <row r="107" spans="1:80" ht="15">
      <c r="A107" s="46"/>
      <c r="B107" s="496"/>
      <c r="D107" s="496"/>
      <c r="E107" s="496"/>
      <c r="F107" s="496"/>
      <c r="G107" s="496"/>
      <c r="H107" s="496"/>
      <c r="I107" s="496"/>
      <c r="J107" s="496"/>
      <c r="K107" s="496"/>
      <c r="L107" s="496"/>
      <c r="M107" s="496"/>
      <c r="N107" s="496"/>
      <c r="O107" s="496"/>
      <c r="P107" s="496"/>
      <c r="Q107" s="496"/>
      <c r="R107" s="496"/>
      <c r="S107" s="496"/>
      <c r="T107" s="496"/>
      <c r="U107" s="496"/>
      <c r="V107" s="496"/>
      <c r="W107" s="496"/>
      <c r="X107" s="496"/>
      <c r="Y107" s="496"/>
      <c r="Z107" s="496"/>
      <c r="AA107" s="496"/>
      <c r="AB107" s="49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row>
    <row r="108" spans="1:80" ht="15">
      <c r="A108" s="46"/>
      <c r="B108" s="496"/>
      <c r="D108" s="496"/>
      <c r="E108" s="496"/>
      <c r="F108" s="496"/>
      <c r="G108" s="496"/>
      <c r="H108" s="496"/>
      <c r="I108" s="496"/>
      <c r="J108" s="496"/>
      <c r="K108" s="496"/>
      <c r="L108" s="496"/>
      <c r="M108" s="496"/>
      <c r="N108" s="496"/>
      <c r="O108" s="496"/>
      <c r="P108" s="496"/>
      <c r="Q108" s="496"/>
      <c r="R108" s="496"/>
      <c r="S108" s="496"/>
      <c r="T108" s="496"/>
      <c r="U108" s="496"/>
      <c r="V108" s="496"/>
      <c r="W108" s="496"/>
      <c r="X108" s="496"/>
      <c r="Y108" s="496"/>
      <c r="Z108" s="496"/>
      <c r="AA108" s="496"/>
      <c r="AB108" s="49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c r="CB108" s="46"/>
    </row>
    <row r="109" spans="1:80" ht="15">
      <c r="A109" s="46"/>
      <c r="B109" s="496"/>
      <c r="D109" s="496"/>
      <c r="E109" s="496"/>
      <c r="F109" s="496"/>
      <c r="G109" s="496"/>
      <c r="H109" s="496"/>
      <c r="I109" s="496"/>
      <c r="J109" s="496"/>
      <c r="K109" s="496"/>
      <c r="L109" s="496"/>
      <c r="M109" s="496"/>
      <c r="N109" s="496"/>
      <c r="O109" s="496"/>
      <c r="P109" s="496"/>
      <c r="Q109" s="496"/>
      <c r="R109" s="496"/>
      <c r="S109" s="496"/>
      <c r="T109" s="496"/>
      <c r="U109" s="496"/>
      <c r="V109" s="496"/>
      <c r="W109" s="496"/>
      <c r="X109" s="496"/>
      <c r="Y109" s="496"/>
      <c r="Z109" s="496"/>
      <c r="AA109" s="496"/>
      <c r="AB109" s="49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row>
    <row r="110" spans="1:80" ht="15">
      <c r="A110" s="46"/>
      <c r="B110" s="496"/>
      <c r="D110" s="496"/>
      <c r="E110" s="496"/>
      <c r="F110" s="496"/>
      <c r="G110" s="496"/>
      <c r="H110" s="496"/>
      <c r="I110" s="496"/>
      <c r="J110" s="496"/>
      <c r="K110" s="496"/>
      <c r="L110" s="496"/>
      <c r="M110" s="496"/>
      <c r="N110" s="496"/>
      <c r="O110" s="496"/>
      <c r="P110" s="496"/>
      <c r="Q110" s="496"/>
      <c r="R110" s="496"/>
      <c r="S110" s="496"/>
      <c r="T110" s="496"/>
      <c r="U110" s="496"/>
      <c r="V110" s="496"/>
      <c r="W110" s="496"/>
      <c r="X110" s="496"/>
      <c r="Y110" s="496"/>
      <c r="Z110" s="496"/>
      <c r="AA110" s="496"/>
      <c r="AB110" s="49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row>
    <row r="111" spans="1:80" ht="15">
      <c r="A111" s="46"/>
      <c r="B111" s="496"/>
      <c r="D111" s="496"/>
      <c r="E111" s="496"/>
      <c r="F111" s="496"/>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row>
    <row r="112" spans="1:80" ht="15">
      <c r="A112" s="46"/>
      <c r="B112" s="496"/>
      <c r="D112" s="496"/>
      <c r="E112" s="496"/>
      <c r="F112" s="496"/>
      <c r="G112" s="496"/>
      <c r="H112" s="496"/>
      <c r="I112" s="496"/>
      <c r="J112" s="496"/>
      <c r="K112" s="496"/>
      <c r="L112" s="496"/>
      <c r="M112" s="496"/>
      <c r="N112" s="496"/>
      <c r="O112" s="496"/>
      <c r="P112" s="496"/>
      <c r="Q112" s="496"/>
      <c r="R112" s="496"/>
      <c r="S112" s="496"/>
      <c r="T112" s="496"/>
      <c r="U112" s="496"/>
      <c r="V112" s="496"/>
      <c r="W112" s="496"/>
      <c r="X112" s="496"/>
      <c r="Y112" s="496"/>
      <c r="Z112" s="496"/>
      <c r="AA112" s="496"/>
      <c r="AB112" s="49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6"/>
      <c r="BZ112" s="46"/>
      <c r="CA112" s="46"/>
      <c r="CB112" s="46"/>
    </row>
    <row r="113" spans="1:80" ht="15">
      <c r="A113" s="46"/>
      <c r="B113" s="496"/>
      <c r="D113" s="496"/>
      <c r="E113" s="496"/>
      <c r="F113" s="496"/>
      <c r="G113" s="496"/>
      <c r="H113" s="496"/>
      <c r="I113" s="496"/>
      <c r="J113" s="496"/>
      <c r="K113" s="496"/>
      <c r="L113" s="496"/>
      <c r="M113" s="496"/>
      <c r="N113" s="496"/>
      <c r="O113" s="496"/>
      <c r="P113" s="496"/>
      <c r="Q113" s="496"/>
      <c r="R113" s="496"/>
      <c r="S113" s="496"/>
      <c r="T113" s="496"/>
      <c r="U113" s="496"/>
      <c r="V113" s="496"/>
      <c r="W113" s="496"/>
      <c r="X113" s="496"/>
      <c r="Y113" s="496"/>
      <c r="Z113" s="496"/>
      <c r="AA113" s="496"/>
      <c r="AB113" s="49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row>
  </sheetData>
  <sheetProtection/>
  <mergeCells count="61">
    <mergeCell ref="W38:X38"/>
    <mergeCell ref="M38:N38"/>
    <mergeCell ref="O38:P38"/>
    <mergeCell ref="Q38:R38"/>
    <mergeCell ref="S38:T38"/>
    <mergeCell ref="U38:V38"/>
    <mergeCell ref="W33:X33"/>
    <mergeCell ref="M34:N34"/>
    <mergeCell ref="O34:P34"/>
    <mergeCell ref="Q34:R34"/>
    <mergeCell ref="S34:T34"/>
    <mergeCell ref="U34:V34"/>
    <mergeCell ref="W34:X34"/>
    <mergeCell ref="M33:N33"/>
    <mergeCell ref="O33:P33"/>
    <mergeCell ref="Q33:R33"/>
    <mergeCell ref="S33:T33"/>
    <mergeCell ref="U33:V33"/>
    <mergeCell ref="A1:C4"/>
    <mergeCell ref="D1:AB2"/>
    <mergeCell ref="D3:AB4"/>
    <mergeCell ref="A5:AB5"/>
    <mergeCell ref="AC5:CB9"/>
    <mergeCell ref="A6:AB6"/>
    <mergeCell ref="A7:AB7"/>
    <mergeCell ref="A8:AB8"/>
    <mergeCell ref="A9:AB9"/>
    <mergeCell ref="A11:D11"/>
    <mergeCell ref="E11:AB11"/>
    <mergeCell ref="AC11:CB11"/>
    <mergeCell ref="A13:D13"/>
    <mergeCell ref="E13:AB13"/>
    <mergeCell ref="AC13:CB13"/>
    <mergeCell ref="AC14:AL14"/>
    <mergeCell ref="A26:D26"/>
    <mergeCell ref="A16:A25"/>
    <mergeCell ref="B16:B25"/>
    <mergeCell ref="C16:C19"/>
    <mergeCell ref="C20:C25"/>
    <mergeCell ref="B27:B31"/>
    <mergeCell ref="A27:A31"/>
    <mergeCell ref="C27:C31"/>
    <mergeCell ref="A39:D39"/>
    <mergeCell ref="A40:A56"/>
    <mergeCell ref="B40:B56"/>
    <mergeCell ref="C40:C44"/>
    <mergeCell ref="C45:C48"/>
    <mergeCell ref="C49:C56"/>
    <mergeCell ref="A33:A38"/>
    <mergeCell ref="B33:B38"/>
    <mergeCell ref="C33:C34"/>
    <mergeCell ref="C35:C38"/>
    <mergeCell ref="A32:D32"/>
    <mergeCell ref="A76:D76"/>
    <mergeCell ref="A77:D77"/>
    <mergeCell ref="A57:D57"/>
    <mergeCell ref="A58:A73"/>
    <mergeCell ref="B58:B73"/>
    <mergeCell ref="C58:C59"/>
    <mergeCell ref="C60:C73"/>
    <mergeCell ref="A74:D74"/>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sheetPr>
    <tabColor rgb="FF00B050"/>
  </sheetPr>
  <dimension ref="A1:AK70"/>
  <sheetViews>
    <sheetView zoomScale="70" zoomScaleNormal="70" zoomScalePageLayoutView="70" workbookViewId="0" topLeftCell="H40">
      <selection activeCell="AC16" sqref="AC16"/>
    </sheetView>
  </sheetViews>
  <sheetFormatPr defaultColWidth="11.421875" defaultRowHeight="15"/>
  <cols>
    <col min="1" max="1" width="6.421875" style="145" customWidth="1"/>
    <col min="2" max="2" width="21.140625" style="106" customWidth="1"/>
    <col min="3" max="3" width="29.28125" style="145" customWidth="1"/>
    <col min="4" max="4" width="23.140625" style="145" customWidth="1"/>
    <col min="5" max="5" width="6.421875" style="145" customWidth="1"/>
    <col min="6" max="7" width="14.421875" style="145" customWidth="1"/>
    <col min="8" max="8" width="18.00390625" style="145" customWidth="1"/>
    <col min="9" max="9" width="14.140625" style="145" customWidth="1"/>
    <col min="10" max="10" width="39.140625" style="145" customWidth="1"/>
    <col min="11" max="11" width="10.7109375" style="145" customWidth="1"/>
    <col min="12" max="12" width="11.28125" style="145" customWidth="1"/>
    <col min="13" max="24" width="4.421875" style="145" customWidth="1"/>
    <col min="25" max="25" width="14.421875" style="107" customWidth="1"/>
    <col min="26" max="26" width="20.7109375" style="145" customWidth="1"/>
    <col min="27" max="27" width="18.28125" style="145" customWidth="1"/>
    <col min="28" max="34" width="13.421875" style="145" customWidth="1"/>
    <col min="35" max="35" width="14.140625" style="145" customWidth="1"/>
    <col min="36" max="36" width="41.421875" style="145" customWidth="1"/>
    <col min="37" max="37" width="31.28125" style="145" customWidth="1"/>
    <col min="38" max="16384" width="11.421875" style="145" customWidth="1"/>
  </cols>
  <sheetData>
    <row r="1" spans="1:37" ht="15" customHeight="1" thickBot="1">
      <c r="A1"/>
      <c r="B1"/>
      <c r="C1"/>
      <c r="D1" t="s">
        <v>293</v>
      </c>
      <c r="E1"/>
      <c r="F1"/>
      <c r="G1"/>
      <c r="H1"/>
      <c r="I1"/>
      <c r="J1"/>
      <c r="K1"/>
      <c r="L1"/>
      <c r="M1"/>
      <c r="N1"/>
      <c r="O1"/>
      <c r="P1"/>
      <c r="Q1"/>
      <c r="R1"/>
      <c r="S1"/>
      <c r="T1"/>
      <c r="U1"/>
      <c r="V1"/>
      <c r="W1"/>
      <c r="X1"/>
      <c r="Y1"/>
      <c r="Z1"/>
      <c r="AA1"/>
      <c r="AB1"/>
      <c r="AC1"/>
      <c r="AD1"/>
      <c r="AE1"/>
      <c r="AF1"/>
      <c r="AG1"/>
      <c r="AH1"/>
      <c r="AI1" t="s">
        <v>1</v>
      </c>
      <c r="AJ1"/>
      <c r="AK1" t="s">
        <v>294</v>
      </c>
    </row>
    <row r="2" spans="1:37" ht="20.25" customHeight="1" thickBot="1">
      <c r="A2"/>
      <c r="B2"/>
      <c r="C2"/>
      <c r="D2"/>
      <c r="E2"/>
      <c r="F2"/>
      <c r="G2"/>
      <c r="H2"/>
      <c r="I2"/>
      <c r="J2"/>
      <c r="K2"/>
      <c r="L2"/>
      <c r="M2"/>
      <c r="N2"/>
      <c r="O2"/>
      <c r="P2"/>
      <c r="Q2"/>
      <c r="R2"/>
      <c r="S2"/>
      <c r="T2"/>
      <c r="U2"/>
      <c r="V2"/>
      <c r="W2"/>
      <c r="X2"/>
      <c r="Y2"/>
      <c r="Z2"/>
      <c r="AA2"/>
      <c r="AB2"/>
      <c r="AC2"/>
      <c r="AD2"/>
      <c r="AE2"/>
      <c r="AF2"/>
      <c r="AG2"/>
      <c r="AH2"/>
      <c r="AI2"/>
      <c r="AJ2"/>
      <c r="AK2"/>
    </row>
    <row r="3" spans="1:37" ht="19.5" customHeight="1" thickBot="1">
      <c r="A3"/>
      <c r="B3"/>
      <c r="C3"/>
      <c r="D3" t="s">
        <v>295</v>
      </c>
      <c r="E3"/>
      <c r="F3"/>
      <c r="G3"/>
      <c r="H3"/>
      <c r="I3"/>
      <c r="J3"/>
      <c r="K3"/>
      <c r="L3"/>
      <c r="M3"/>
      <c r="N3"/>
      <c r="O3"/>
      <c r="P3"/>
      <c r="Q3"/>
      <c r="R3"/>
      <c r="S3"/>
      <c r="T3"/>
      <c r="U3"/>
      <c r="V3"/>
      <c r="W3"/>
      <c r="X3"/>
      <c r="Y3"/>
      <c r="Z3"/>
      <c r="AA3"/>
      <c r="AB3"/>
      <c r="AC3"/>
      <c r="AD3"/>
      <c r="AE3"/>
      <c r="AF3"/>
      <c r="AG3"/>
      <c r="AH3"/>
      <c r="AI3"/>
      <c r="AJ3"/>
      <c r="AK3"/>
    </row>
    <row r="4" spans="1:37" ht="21.75" customHeight="1" thickBot="1">
      <c r="A4"/>
      <c r="B4"/>
      <c r="C4"/>
      <c r="D4"/>
      <c r="E4"/>
      <c r="F4"/>
      <c r="G4"/>
      <c r="H4"/>
      <c r="I4"/>
      <c r="J4"/>
      <c r="K4"/>
      <c r="L4"/>
      <c r="M4"/>
      <c r="N4"/>
      <c r="O4"/>
      <c r="P4"/>
      <c r="Q4"/>
      <c r="R4"/>
      <c r="S4"/>
      <c r="T4"/>
      <c r="U4"/>
      <c r="V4"/>
      <c r="W4"/>
      <c r="X4"/>
      <c r="Y4"/>
      <c r="Z4"/>
      <c r="AA4"/>
      <c r="AB4"/>
      <c r="AC4"/>
      <c r="AD4"/>
      <c r="AE4"/>
      <c r="AF4"/>
      <c r="AG4"/>
      <c r="AH4"/>
      <c r="AI4"/>
      <c r="AJ4"/>
      <c r="AK4"/>
    </row>
    <row r="5" spans="1:37" ht="20.25" customHeight="1">
      <c r="A5" t="s">
        <v>4</v>
      </c>
      <c r="B5"/>
      <c r="C5"/>
      <c r="D5"/>
      <c r="E5"/>
      <c r="F5"/>
      <c r="G5"/>
      <c r="H5"/>
      <c r="I5"/>
      <c r="J5"/>
      <c r="K5"/>
      <c r="L5"/>
      <c r="M5"/>
      <c r="N5"/>
      <c r="O5"/>
      <c r="P5"/>
      <c r="Q5"/>
      <c r="R5"/>
      <c r="S5"/>
      <c r="T5"/>
      <c r="U5"/>
      <c r="V5"/>
      <c r="W5"/>
      <c r="X5"/>
      <c r="Y5"/>
      <c r="Z5"/>
      <c r="AA5"/>
      <c r="AB5" s="3328" t="s">
        <v>1774</v>
      </c>
      <c r="AC5" s="3329"/>
      <c r="AD5" s="3329"/>
      <c r="AE5" s="3329"/>
      <c r="AF5" s="3329"/>
      <c r="AG5" s="3329"/>
      <c r="AH5" s="3329"/>
      <c r="AI5"/>
      <c r="AJ5"/>
      <c r="AK5"/>
    </row>
    <row r="6" spans="1:37" ht="15.75" customHeight="1">
      <c r="A6" t="s">
        <v>5</v>
      </c>
      <c r="B6"/>
      <c r="C6"/>
      <c r="D6"/>
      <c r="E6"/>
      <c r="F6"/>
      <c r="G6"/>
      <c r="H6"/>
      <c r="I6"/>
      <c r="J6"/>
      <c r="K6"/>
      <c r="L6"/>
      <c r="M6"/>
      <c r="N6"/>
      <c r="O6"/>
      <c r="P6"/>
      <c r="Q6"/>
      <c r="R6"/>
      <c r="S6"/>
      <c r="T6"/>
      <c r="U6"/>
      <c r="V6"/>
      <c r="W6"/>
      <c r="X6"/>
      <c r="Y6"/>
      <c r="Z6"/>
      <c r="AA6"/>
      <c r="AB6" s="3328"/>
      <c r="AC6" s="3329"/>
      <c r="AD6" s="3329"/>
      <c r="AE6" s="3329"/>
      <c r="AF6" s="3329"/>
      <c r="AG6" s="3329"/>
      <c r="AH6" s="3329"/>
      <c r="AI6" s="3329"/>
      <c r="AJ6" s="3329"/>
      <c r="AK6" s="3330"/>
    </row>
    <row r="7" spans="1:37" ht="15.75" customHeight="1">
      <c r="A7"/>
      <c r="B7"/>
      <c r="C7"/>
      <c r="D7"/>
      <c r="E7"/>
      <c r="F7"/>
      <c r="G7"/>
      <c r="H7"/>
      <c r="I7"/>
      <c r="J7"/>
      <c r="K7"/>
      <c r="L7"/>
      <c r="M7"/>
      <c r="N7"/>
      <c r="O7"/>
      <c r="P7"/>
      <c r="Q7"/>
      <c r="R7"/>
      <c r="S7"/>
      <c r="T7"/>
      <c r="U7"/>
      <c r="V7"/>
      <c r="W7"/>
      <c r="X7"/>
      <c r="Y7"/>
      <c r="Z7"/>
      <c r="AA7"/>
      <c r="AB7" s="3328"/>
      <c r="AC7" s="3329"/>
      <c r="AD7" s="3329"/>
      <c r="AE7" s="3329"/>
      <c r="AF7" s="3329"/>
      <c r="AG7" s="3329"/>
      <c r="AH7" s="3329"/>
      <c r="AI7" s="3329"/>
      <c r="AJ7" s="3329"/>
      <c r="AK7" s="3330"/>
    </row>
    <row r="8" spans="1:37" ht="15.75" customHeight="1">
      <c r="A8" t="s">
        <v>6</v>
      </c>
      <c r="B8"/>
      <c r="C8"/>
      <c r="D8"/>
      <c r="E8"/>
      <c r="F8"/>
      <c r="G8"/>
      <c r="H8"/>
      <c r="I8"/>
      <c r="J8"/>
      <c r="K8"/>
      <c r="L8"/>
      <c r="M8"/>
      <c r="N8"/>
      <c r="O8"/>
      <c r="P8"/>
      <c r="Q8"/>
      <c r="R8"/>
      <c r="S8"/>
      <c r="T8"/>
      <c r="U8"/>
      <c r="V8"/>
      <c r="W8"/>
      <c r="X8"/>
      <c r="Y8"/>
      <c r="Z8"/>
      <c r="AA8"/>
      <c r="AB8" s="3328"/>
      <c r="AC8" s="3329"/>
      <c r="AD8" s="3329"/>
      <c r="AE8" s="3329"/>
      <c r="AF8" s="3329"/>
      <c r="AG8" s="3329"/>
      <c r="AH8" s="3329"/>
      <c r="AI8" s="3329"/>
      <c r="AJ8" s="3329"/>
      <c r="AK8" s="3330"/>
    </row>
    <row r="9" spans="1:37" ht="15.75" customHeight="1" thickBot="1">
      <c r="A9" s="3964" t="s">
        <v>296</v>
      </c>
      <c r="B9" s="3964"/>
      <c r="C9" s="3964"/>
      <c r="D9" s="3964"/>
      <c r="E9" s="3964"/>
      <c r="F9" s="3964"/>
      <c r="G9" s="3964"/>
      <c r="H9" s="3964"/>
      <c r="I9" s="3964"/>
      <c r="J9" s="3964"/>
      <c r="K9" s="3964"/>
      <c r="L9" s="3964"/>
      <c r="M9" s="3964"/>
      <c r="N9" s="3964"/>
      <c r="O9" s="3964"/>
      <c r="P9" s="3964"/>
      <c r="Q9" s="3964"/>
      <c r="R9" s="3964"/>
      <c r="S9" s="3964"/>
      <c r="T9" s="3964"/>
      <c r="U9" s="3964"/>
      <c r="V9" s="3964"/>
      <c r="W9" s="3964"/>
      <c r="X9" s="3964"/>
      <c r="Y9" s="3964"/>
      <c r="Z9" s="3964"/>
      <c r="AA9" s="3964"/>
      <c r="AB9"/>
      <c r="AC9"/>
      <c r="AD9"/>
      <c r="AE9"/>
      <c r="AF9"/>
      <c r="AG9"/>
      <c r="AH9"/>
      <c r="AI9"/>
      <c r="AJ9"/>
      <c r="AK9"/>
    </row>
    <row r="10" spans="1:27" ht="9" customHeight="1" thickBot="1">
      <c r="A10" s="64"/>
      <c r="B10" s="65"/>
      <c r="C10" s="64"/>
      <c r="D10" s="64"/>
      <c r="E10" s="64"/>
      <c r="F10" s="66"/>
      <c r="G10" s="64"/>
      <c r="H10" s="64"/>
      <c r="I10" s="1149"/>
      <c r="J10" s="64"/>
      <c r="K10" s="67"/>
      <c r="L10" s="67"/>
      <c r="M10" s="64"/>
      <c r="N10" s="64"/>
      <c r="O10" s="64"/>
      <c r="P10" s="64"/>
      <c r="Q10" s="64"/>
      <c r="R10" s="64"/>
      <c r="S10" s="64"/>
      <c r="T10" s="64"/>
      <c r="U10" s="64"/>
      <c r="V10" s="64"/>
      <c r="W10" s="64"/>
      <c r="X10" s="64"/>
      <c r="Y10" s="68"/>
      <c r="Z10" s="1150"/>
      <c r="AA10" s="64"/>
    </row>
    <row r="11" spans="1:37" s="64" customFormat="1" ht="24" customHeight="1" thickBot="1">
      <c r="A11" s="3965" t="s">
        <v>7</v>
      </c>
      <c r="B11" s="3965"/>
      <c r="C11" s="3965"/>
      <c r="D11" s="3965"/>
      <c r="E11" s="3966" t="s">
        <v>42</v>
      </c>
      <c r="F11" s="3967"/>
      <c r="G11" s="3967"/>
      <c r="H11" s="3967"/>
      <c r="I11" s="3967"/>
      <c r="J11" s="3967"/>
      <c r="K11" s="3967"/>
      <c r="L11" s="3967"/>
      <c r="M11" s="3967"/>
      <c r="N11" s="3967"/>
      <c r="O11" s="3967"/>
      <c r="P11" s="3967"/>
      <c r="Q11" s="3967"/>
      <c r="R11" s="3967"/>
      <c r="S11" s="3967"/>
      <c r="T11" s="3967"/>
      <c r="U11" s="3967"/>
      <c r="V11" s="3967"/>
      <c r="W11" s="3967"/>
      <c r="X11" s="3967"/>
      <c r="Y11" s="3967"/>
      <c r="Z11" s="3967"/>
      <c r="AA11" s="3968"/>
      <c r="AB11" s="3969" t="s">
        <v>42</v>
      </c>
      <c r="AC11" s="3970"/>
      <c r="AD11" s="3970"/>
      <c r="AE11" s="3970"/>
      <c r="AF11" s="3970"/>
      <c r="AG11" s="3970"/>
      <c r="AH11" s="3970"/>
      <c r="AI11" s="3970"/>
      <c r="AJ11" s="3970"/>
      <c r="AK11" s="3971"/>
    </row>
    <row r="12" spans="2:26" s="181" customFormat="1" ht="9.75" customHeight="1" thickBot="1">
      <c r="B12" s="69"/>
      <c r="F12" s="70"/>
      <c r="I12" s="1151"/>
      <c r="K12" s="71"/>
      <c r="L12" s="71"/>
      <c r="Y12" s="72"/>
      <c r="Z12" s="1152"/>
    </row>
    <row r="13" spans="1:37" s="65" customFormat="1" ht="24" customHeight="1" thickBot="1">
      <c r="A13" s="3950" t="s">
        <v>9</v>
      </c>
      <c r="B13" s="3951"/>
      <c r="C13" s="3951"/>
      <c r="D13" s="3952"/>
      <c r="E13" s="3953" t="s">
        <v>314</v>
      </c>
      <c r="F13" s="3954"/>
      <c r="G13" s="3954"/>
      <c r="H13" s="3954"/>
      <c r="I13" s="3954"/>
      <c r="J13" s="3954"/>
      <c r="K13" s="3954"/>
      <c r="L13" s="3954"/>
      <c r="M13" s="3954"/>
      <c r="N13" s="3954"/>
      <c r="O13" s="3954"/>
      <c r="P13" s="3954"/>
      <c r="Q13" s="3954"/>
      <c r="R13" s="3954"/>
      <c r="S13" s="3954"/>
      <c r="T13" s="3954"/>
      <c r="U13" s="3954"/>
      <c r="V13" s="3954"/>
      <c r="W13" s="3954"/>
      <c r="X13" s="3954"/>
      <c r="Y13" s="3954"/>
      <c r="Z13" s="3954"/>
      <c r="AA13" s="3955"/>
      <c r="AB13" s="3953" t="s">
        <v>314</v>
      </c>
      <c r="AC13" s="3954"/>
      <c r="AD13" s="3954"/>
      <c r="AE13" s="3954"/>
      <c r="AF13" s="3954"/>
      <c r="AG13" s="3954"/>
      <c r="AH13" s="3954"/>
      <c r="AI13" s="3954"/>
      <c r="AJ13" s="3954"/>
      <c r="AK13" s="3954"/>
    </row>
    <row r="14" spans="2:26" s="181" customFormat="1" ht="9.75" customHeight="1" thickBot="1">
      <c r="B14" s="69"/>
      <c r="F14" s="70"/>
      <c r="I14" s="1151"/>
      <c r="K14" s="71"/>
      <c r="L14" s="71"/>
      <c r="Y14" s="72"/>
      <c r="Z14" s="1152"/>
    </row>
    <row r="15" spans="1:37" s="73" customFormat="1" ht="51.75" thickBot="1">
      <c r="A15" s="1153" t="s">
        <v>11</v>
      </c>
      <c r="B15" s="1153" t="s">
        <v>12</v>
      </c>
      <c r="C15" s="1153" t="s">
        <v>13</v>
      </c>
      <c r="D15" s="1153" t="s">
        <v>14</v>
      </c>
      <c r="E15" s="1153" t="s">
        <v>15</v>
      </c>
      <c r="F15" s="1154" t="s">
        <v>16</v>
      </c>
      <c r="G15" s="1153" t="s">
        <v>17</v>
      </c>
      <c r="H15" s="1153" t="s">
        <v>18</v>
      </c>
      <c r="I15" s="1155" t="s">
        <v>19</v>
      </c>
      <c r="J15" s="1153" t="s">
        <v>20</v>
      </c>
      <c r="K15" s="1153" t="s">
        <v>21</v>
      </c>
      <c r="L15" s="1153" t="s">
        <v>22</v>
      </c>
      <c r="M15" s="1156" t="s">
        <v>23</v>
      </c>
      <c r="N15" s="1156" t="s">
        <v>24</v>
      </c>
      <c r="O15" s="1156" t="s">
        <v>25</v>
      </c>
      <c r="P15" s="1156" t="s">
        <v>26</v>
      </c>
      <c r="Q15" s="1156" t="s">
        <v>27</v>
      </c>
      <c r="R15" s="1156" t="s">
        <v>28</v>
      </c>
      <c r="S15" s="1156" t="s">
        <v>29</v>
      </c>
      <c r="T15" s="1156" t="s">
        <v>30</v>
      </c>
      <c r="U15" s="1156" t="s">
        <v>31</v>
      </c>
      <c r="V15" s="1156" t="s">
        <v>32</v>
      </c>
      <c r="W15" s="1156" t="s">
        <v>33</v>
      </c>
      <c r="X15" s="1156" t="s">
        <v>34</v>
      </c>
      <c r="Y15" s="1157" t="s">
        <v>35</v>
      </c>
      <c r="Z15" s="1153" t="s">
        <v>298</v>
      </c>
      <c r="AA15" s="1153" t="s">
        <v>36</v>
      </c>
      <c r="AB15" s="3226" t="s">
        <v>1523</v>
      </c>
      <c r="AC15" s="3226" t="s">
        <v>299</v>
      </c>
      <c r="AD15" s="3226" t="s">
        <v>1490</v>
      </c>
      <c r="AE15" s="3226" t="s">
        <v>1491</v>
      </c>
      <c r="AF15" s="3226" t="s">
        <v>178</v>
      </c>
      <c r="AG15" s="3226" t="s">
        <v>1492</v>
      </c>
      <c r="AH15" s="3226" t="s">
        <v>179</v>
      </c>
      <c r="AI15" s="3226" t="s">
        <v>180</v>
      </c>
      <c r="AJ15" s="3226" t="s">
        <v>181</v>
      </c>
      <c r="AK15" s="3226" t="s">
        <v>182</v>
      </c>
    </row>
    <row r="16" spans="1:37" s="74" customFormat="1" ht="51" customHeight="1" thickBot="1">
      <c r="A16" s="3944">
        <v>1</v>
      </c>
      <c r="B16" s="3944" t="s">
        <v>371</v>
      </c>
      <c r="C16" s="3948" t="s">
        <v>372</v>
      </c>
      <c r="D16" s="1158" t="s">
        <v>373</v>
      </c>
      <c r="E16" s="1159" t="s">
        <v>69</v>
      </c>
      <c r="F16" s="1160">
        <v>12</v>
      </c>
      <c r="G16" s="1160" t="s">
        <v>374</v>
      </c>
      <c r="H16" s="1160" t="s">
        <v>375</v>
      </c>
      <c r="I16" s="1161">
        <v>0.15</v>
      </c>
      <c r="J16" s="1162" t="s">
        <v>376</v>
      </c>
      <c r="K16" s="1163">
        <v>42370</v>
      </c>
      <c r="L16" s="1163">
        <v>42735</v>
      </c>
      <c r="M16" s="1164">
        <v>1</v>
      </c>
      <c r="N16" s="1164">
        <v>1</v>
      </c>
      <c r="O16" s="1164">
        <v>1</v>
      </c>
      <c r="P16" s="1164">
        <v>1</v>
      </c>
      <c r="Q16" s="1164">
        <v>1</v>
      </c>
      <c r="R16" s="1165">
        <v>1</v>
      </c>
      <c r="S16" s="1165">
        <v>1</v>
      </c>
      <c r="T16" s="1164">
        <v>1</v>
      </c>
      <c r="U16" s="1165">
        <v>1</v>
      </c>
      <c r="V16" s="1165">
        <v>1</v>
      </c>
      <c r="W16" s="1165">
        <v>1</v>
      </c>
      <c r="X16" s="1165">
        <v>1</v>
      </c>
      <c r="Y16" s="1166">
        <f>SUM(M16:X16)</f>
        <v>12</v>
      </c>
      <c r="Z16" s="1167">
        <v>0</v>
      </c>
      <c r="AA16" s="3001"/>
      <c r="AB16" s="3004">
        <f>SUM(M16:R16)</f>
        <v>6</v>
      </c>
      <c r="AC16" s="3005">
        <f>IF(AB16=0,0%,100%)</f>
        <v>1</v>
      </c>
      <c r="AD16" s="3102">
        <v>6</v>
      </c>
      <c r="AE16" s="3005">
        <f>AD16/AB16</f>
        <v>1</v>
      </c>
      <c r="AF16" s="3005"/>
      <c r="AG16" s="3005">
        <f>AD16/Y16</f>
        <v>0.5</v>
      </c>
      <c r="AH16" s="3004"/>
      <c r="AI16" s="3004"/>
      <c r="AJ16" s="3103" t="s">
        <v>1968</v>
      </c>
      <c r="AK16" s="3104"/>
    </row>
    <row r="17" spans="1:37" s="74" customFormat="1" ht="48.75" customHeight="1" thickBot="1">
      <c r="A17" s="3945"/>
      <c r="B17" s="3945"/>
      <c r="C17" s="3947"/>
      <c r="D17" s="1168" t="s">
        <v>377</v>
      </c>
      <c r="E17" s="75" t="s">
        <v>69</v>
      </c>
      <c r="F17" s="76">
        <v>12</v>
      </c>
      <c r="G17" s="76" t="s">
        <v>374</v>
      </c>
      <c r="H17" s="76" t="s">
        <v>378</v>
      </c>
      <c r="I17" s="77">
        <v>0.05</v>
      </c>
      <c r="J17" s="78" t="s">
        <v>379</v>
      </c>
      <c r="K17" s="79">
        <v>42370</v>
      </c>
      <c r="L17" s="79">
        <v>42735</v>
      </c>
      <c r="M17" s="1169">
        <v>1</v>
      </c>
      <c r="N17" s="1169">
        <v>1</v>
      </c>
      <c r="O17" s="1169">
        <v>1</v>
      </c>
      <c r="P17" s="1169">
        <v>1</v>
      </c>
      <c r="Q17" s="1169">
        <v>1</v>
      </c>
      <c r="R17" s="80">
        <v>1</v>
      </c>
      <c r="S17" s="80">
        <v>1</v>
      </c>
      <c r="T17" s="1169">
        <v>1</v>
      </c>
      <c r="U17" s="80">
        <v>1</v>
      </c>
      <c r="V17" s="80">
        <v>1</v>
      </c>
      <c r="W17" s="80">
        <v>1</v>
      </c>
      <c r="X17" s="80">
        <v>1</v>
      </c>
      <c r="Y17" s="81">
        <f>SUM(M17:X17)</f>
        <v>12</v>
      </c>
      <c r="Z17" s="186">
        <v>0</v>
      </c>
      <c r="AA17" s="3002"/>
      <c r="AB17" s="3004">
        <f>SUM(M17:R17)</f>
        <v>6</v>
      </c>
      <c r="AC17" s="3005">
        <f>IF(AB17=0,0%,100%)</f>
        <v>1</v>
      </c>
      <c r="AD17" s="3105">
        <v>6</v>
      </c>
      <c r="AE17" s="3005">
        <f>AD17/AB17</f>
        <v>1</v>
      </c>
      <c r="AF17" s="3005"/>
      <c r="AG17" s="3005">
        <f>AD17/Y17</f>
        <v>0.5</v>
      </c>
      <c r="AH17" s="3004"/>
      <c r="AI17" s="3004"/>
      <c r="AJ17" s="3103" t="s">
        <v>1968</v>
      </c>
      <c r="AK17" s="3106"/>
    </row>
    <row r="18" spans="1:37" s="74" customFormat="1" ht="51" customHeight="1" thickBot="1">
      <c r="A18" s="3945"/>
      <c r="B18" s="3945"/>
      <c r="C18" s="3947"/>
      <c r="D18" s="1168" t="s">
        <v>380</v>
      </c>
      <c r="E18" s="82" t="s">
        <v>69</v>
      </c>
      <c r="F18" s="78">
        <v>12</v>
      </c>
      <c r="G18" s="78" t="s">
        <v>381</v>
      </c>
      <c r="H18" s="78" t="s">
        <v>1643</v>
      </c>
      <c r="I18" s="77">
        <v>0.3</v>
      </c>
      <c r="J18" s="76" t="s">
        <v>382</v>
      </c>
      <c r="K18" s="79">
        <v>42370</v>
      </c>
      <c r="L18" s="79">
        <v>42735</v>
      </c>
      <c r="M18" s="1169">
        <v>1</v>
      </c>
      <c r="N18" s="1169">
        <v>1</v>
      </c>
      <c r="O18" s="1169">
        <v>1</v>
      </c>
      <c r="P18" s="1169">
        <v>1</v>
      </c>
      <c r="Q18" s="1169">
        <v>1</v>
      </c>
      <c r="R18" s="80">
        <v>1</v>
      </c>
      <c r="S18" s="80">
        <v>1</v>
      </c>
      <c r="T18" s="1169">
        <v>1</v>
      </c>
      <c r="U18" s="80">
        <v>1</v>
      </c>
      <c r="V18" s="80">
        <v>1</v>
      </c>
      <c r="W18" s="80">
        <v>1</v>
      </c>
      <c r="X18" s="80">
        <v>1</v>
      </c>
      <c r="Y18" s="81">
        <f>SUM(M18:X18)</f>
        <v>12</v>
      </c>
      <c r="Z18" s="186">
        <v>0</v>
      </c>
      <c r="AA18" s="3002"/>
      <c r="AB18" s="3004">
        <f>SUM(M18:R18)</f>
        <v>6</v>
      </c>
      <c r="AC18" s="3005">
        <f>IF(AB18=0,0%,100%)</f>
        <v>1</v>
      </c>
      <c r="AD18" s="3105">
        <v>6</v>
      </c>
      <c r="AE18" s="3005">
        <f>AD18/AB18</f>
        <v>1</v>
      </c>
      <c r="AF18" s="3005"/>
      <c r="AG18" s="3005">
        <f>AD18/Y18</f>
        <v>0.5</v>
      </c>
      <c r="AH18" s="3004"/>
      <c r="AI18" s="3004"/>
      <c r="AJ18" s="3103" t="s">
        <v>1968</v>
      </c>
      <c r="AK18" s="3106"/>
    </row>
    <row r="19" spans="1:37" s="74" customFormat="1" ht="45.75" customHeight="1" thickBot="1">
      <c r="A19" s="3945"/>
      <c r="B19" s="3945"/>
      <c r="C19" s="3947"/>
      <c r="D19" s="1168" t="s">
        <v>383</v>
      </c>
      <c r="E19" s="82" t="s">
        <v>69</v>
      </c>
      <c r="F19" s="78">
        <v>12</v>
      </c>
      <c r="G19" s="78" t="s">
        <v>384</v>
      </c>
      <c r="H19" s="78" t="s">
        <v>1643</v>
      </c>
      <c r="I19" s="77">
        <v>0.1</v>
      </c>
      <c r="J19" s="78" t="s">
        <v>385</v>
      </c>
      <c r="K19" s="79">
        <v>42370</v>
      </c>
      <c r="L19" s="79">
        <v>42735</v>
      </c>
      <c r="M19" s="1169">
        <v>1</v>
      </c>
      <c r="N19" s="1169">
        <v>1</v>
      </c>
      <c r="O19" s="1169">
        <v>1</v>
      </c>
      <c r="P19" s="1169">
        <v>1</v>
      </c>
      <c r="Q19" s="1169">
        <v>1</v>
      </c>
      <c r="R19" s="80">
        <v>1</v>
      </c>
      <c r="S19" s="80">
        <v>1</v>
      </c>
      <c r="T19" s="1169">
        <v>1</v>
      </c>
      <c r="U19" s="80">
        <v>1</v>
      </c>
      <c r="V19" s="80">
        <v>1</v>
      </c>
      <c r="W19" s="80">
        <v>1</v>
      </c>
      <c r="X19" s="80">
        <v>1</v>
      </c>
      <c r="Y19" s="81">
        <f>SUM(M19:X19)</f>
        <v>12</v>
      </c>
      <c r="Z19" s="186">
        <v>0</v>
      </c>
      <c r="AA19" s="3002"/>
      <c r="AB19" s="3004">
        <f>SUM(M19:R19)</f>
        <v>6</v>
      </c>
      <c r="AC19" s="3005">
        <f>IF(AB19=0,0%,100%)</f>
        <v>1</v>
      </c>
      <c r="AD19" s="3105">
        <v>6</v>
      </c>
      <c r="AE19" s="3005">
        <f>AD19/AB19</f>
        <v>1</v>
      </c>
      <c r="AF19" s="3005"/>
      <c r="AG19" s="3005">
        <f>AD19/Y19</f>
        <v>0.5</v>
      </c>
      <c r="AH19" s="3004"/>
      <c r="AI19" s="3004"/>
      <c r="AJ19" s="3103" t="s">
        <v>1968</v>
      </c>
      <c r="AK19" s="3106"/>
    </row>
    <row r="20" spans="1:37" s="74" customFormat="1" ht="51.75" customHeight="1" thickBot="1">
      <c r="A20" s="3945"/>
      <c r="B20" s="3945"/>
      <c r="C20" s="3947"/>
      <c r="D20" s="1170" t="s">
        <v>386</v>
      </c>
      <c r="E20" s="75" t="s">
        <v>69</v>
      </c>
      <c r="F20" s="76">
        <v>12</v>
      </c>
      <c r="G20" s="78" t="s">
        <v>384</v>
      </c>
      <c r="H20" s="76" t="s">
        <v>387</v>
      </c>
      <c r="I20" s="77">
        <v>0.3</v>
      </c>
      <c r="J20" s="76" t="s">
        <v>388</v>
      </c>
      <c r="K20" s="79">
        <v>42370</v>
      </c>
      <c r="L20" s="79">
        <v>42735</v>
      </c>
      <c r="M20" s="1169">
        <v>1</v>
      </c>
      <c r="N20" s="1169">
        <v>1</v>
      </c>
      <c r="O20" s="1169">
        <v>1</v>
      </c>
      <c r="P20" s="1169">
        <v>1</v>
      </c>
      <c r="Q20" s="1169">
        <v>1</v>
      </c>
      <c r="R20" s="80">
        <v>1</v>
      </c>
      <c r="S20" s="80">
        <v>1</v>
      </c>
      <c r="T20" s="1169">
        <v>1</v>
      </c>
      <c r="U20" s="80">
        <v>1</v>
      </c>
      <c r="V20" s="80">
        <v>1</v>
      </c>
      <c r="W20" s="80">
        <v>1</v>
      </c>
      <c r="X20" s="80">
        <v>1</v>
      </c>
      <c r="Y20" s="81">
        <f>SUM(M20:X20)</f>
        <v>12</v>
      </c>
      <c r="Z20" s="186">
        <v>0</v>
      </c>
      <c r="AA20" s="3002"/>
      <c r="AB20" s="3004">
        <f>SUM(M20:R20)</f>
        <v>6</v>
      </c>
      <c r="AC20" s="3005">
        <f>IF(AB20=0,0%,100%)</f>
        <v>1</v>
      </c>
      <c r="AD20" s="3105">
        <v>6</v>
      </c>
      <c r="AE20" s="3005">
        <f>AD20/AB20</f>
        <v>1</v>
      </c>
      <c r="AF20" s="3005"/>
      <c r="AG20" s="3005">
        <f>AD20/Y20</f>
        <v>0.5</v>
      </c>
      <c r="AH20" s="3004"/>
      <c r="AI20" s="3004"/>
      <c r="AJ20" s="3103" t="s">
        <v>1968</v>
      </c>
      <c r="AK20" s="3106"/>
    </row>
    <row r="21" spans="1:37" s="74" customFormat="1" ht="54" customHeight="1" thickBot="1">
      <c r="A21" s="3945"/>
      <c r="B21" s="3945"/>
      <c r="C21" s="3947"/>
      <c r="D21" s="83" t="s">
        <v>389</v>
      </c>
      <c r="E21" s="84" t="s">
        <v>69</v>
      </c>
      <c r="F21" s="85">
        <v>12</v>
      </c>
      <c r="G21" s="85" t="s">
        <v>384</v>
      </c>
      <c r="H21" s="85" t="s">
        <v>378</v>
      </c>
      <c r="I21" s="86">
        <v>0.1</v>
      </c>
      <c r="J21" s="85" t="s">
        <v>390</v>
      </c>
      <c r="K21" s="87">
        <v>42370</v>
      </c>
      <c r="L21" s="87">
        <v>42735</v>
      </c>
      <c r="M21" s="88">
        <v>1</v>
      </c>
      <c r="N21" s="88">
        <v>1</v>
      </c>
      <c r="O21" s="88">
        <v>1</v>
      </c>
      <c r="P21" s="88">
        <v>1</v>
      </c>
      <c r="Q21" s="88">
        <v>1</v>
      </c>
      <c r="R21" s="89">
        <v>1</v>
      </c>
      <c r="S21" s="89">
        <v>1</v>
      </c>
      <c r="T21" s="88">
        <v>1</v>
      </c>
      <c r="U21" s="89">
        <v>1</v>
      </c>
      <c r="V21" s="89">
        <v>1</v>
      </c>
      <c r="W21" s="89">
        <v>1</v>
      </c>
      <c r="X21" s="89">
        <v>1</v>
      </c>
      <c r="Y21" s="90">
        <f>SUM(M21:X21)</f>
        <v>12</v>
      </c>
      <c r="Z21" s="183">
        <v>0</v>
      </c>
      <c r="AA21" s="3003"/>
      <c r="AB21" s="3004">
        <f>SUM(M21:R21)</f>
        <v>6</v>
      </c>
      <c r="AC21" s="3005">
        <f>IF(AB21=0,0%,100%)</f>
        <v>1</v>
      </c>
      <c r="AD21" s="3107">
        <v>6</v>
      </c>
      <c r="AE21" s="3005">
        <f>AD21/AB21</f>
        <v>1</v>
      </c>
      <c r="AF21" s="3005"/>
      <c r="AG21" s="3005">
        <f>AD21/Y21</f>
        <v>0.5</v>
      </c>
      <c r="AH21" s="3004"/>
      <c r="AI21" s="3004"/>
      <c r="AJ21" s="3103" t="s">
        <v>1968</v>
      </c>
      <c r="AK21" s="3108"/>
    </row>
    <row r="22" spans="1:37" s="91" customFormat="1" ht="24" customHeight="1" thickBot="1">
      <c r="A22" s="3941" t="s">
        <v>38</v>
      </c>
      <c r="B22" s="3942"/>
      <c r="C22" s="3942"/>
      <c r="D22" s="3943"/>
      <c r="E22" s="1171"/>
      <c r="F22" s="1172"/>
      <c r="G22" s="1172"/>
      <c r="H22" s="1172"/>
      <c r="I22" s="1173">
        <f>SUM(I16:I21)</f>
        <v>0.9999999999999999</v>
      </c>
      <c r="J22" s="1172"/>
      <c r="K22" s="1172"/>
      <c r="L22" s="1172"/>
      <c r="M22" s="1172"/>
      <c r="N22" s="1172"/>
      <c r="O22" s="1172"/>
      <c r="P22" s="1172"/>
      <c r="Q22" s="1172"/>
      <c r="R22" s="1172"/>
      <c r="S22" s="1172"/>
      <c r="T22" s="1172"/>
      <c r="U22" s="1172"/>
      <c r="V22" s="1172"/>
      <c r="W22" s="1172"/>
      <c r="X22" s="1172"/>
      <c r="Y22" s="1174">
        <f>SUM(Y16:Y21)</f>
        <v>72</v>
      </c>
      <c r="Z22" s="1175">
        <f>SUM(Z16:Z21)</f>
        <v>0</v>
      </c>
      <c r="AA22" s="2523"/>
      <c r="AB22" s="2525"/>
      <c r="AC22" s="2527">
        <v>1</v>
      </c>
      <c r="AD22" s="2525"/>
      <c r="AE22" s="2527">
        <f>AVERAGE(AE16:AE21)</f>
        <v>1</v>
      </c>
      <c r="AF22" s="2525"/>
      <c r="AG22" s="2527">
        <f>AVERAGE(AG16:AG21)</f>
        <v>0.5</v>
      </c>
      <c r="AH22" s="2525"/>
      <c r="AI22" s="2525"/>
      <c r="AJ22" s="2525"/>
      <c r="AK22" s="2525"/>
    </row>
    <row r="23" spans="1:37" s="91" customFormat="1" ht="24" customHeight="1" thickBot="1">
      <c r="A23" s="3972" t="s">
        <v>39</v>
      </c>
      <c r="B23" s="3972"/>
      <c r="C23" s="3972"/>
      <c r="D23" s="3972"/>
      <c r="E23" s="1176"/>
      <c r="F23" s="1176"/>
      <c r="G23" s="1176"/>
      <c r="H23" s="1177"/>
      <c r="I23" s="1178"/>
      <c r="J23" s="1177"/>
      <c r="K23" s="1177"/>
      <c r="L23" s="1177"/>
      <c r="M23" s="1177"/>
      <c r="N23" s="1177"/>
      <c r="O23" s="1177"/>
      <c r="P23" s="1177"/>
      <c r="Q23" s="1177"/>
      <c r="R23" s="1177"/>
      <c r="S23" s="1177"/>
      <c r="T23" s="1177"/>
      <c r="U23" s="1177"/>
      <c r="V23" s="1177"/>
      <c r="W23" s="1177"/>
      <c r="X23" s="1177"/>
      <c r="Y23" s="1179"/>
      <c r="Z23" s="1180">
        <f>Z22</f>
        <v>0</v>
      </c>
      <c r="AA23" s="2524"/>
      <c r="AB23" s="2526"/>
      <c r="AC23" s="2528">
        <v>1</v>
      </c>
      <c r="AD23" s="2526"/>
      <c r="AE23" s="2528">
        <f>AVERAGE(AE22)</f>
        <v>1</v>
      </c>
      <c r="AF23" s="2526"/>
      <c r="AG23" s="2528">
        <f>AVERAGE(AG22)</f>
        <v>0.5</v>
      </c>
      <c r="AH23" s="2526"/>
      <c r="AI23" s="2526"/>
      <c r="AJ23" s="2526"/>
      <c r="AK23" s="2526"/>
    </row>
    <row r="24" spans="1:31" s="181" customFormat="1" ht="9.75" customHeight="1" thickBot="1">
      <c r="A24" s="3963"/>
      <c r="B24" s="3963"/>
      <c r="C24" s="3963"/>
      <c r="D24" s="3963"/>
      <c r="E24" s="3963"/>
      <c r="F24" s="3963"/>
      <c r="G24" s="3963"/>
      <c r="H24" s="3963"/>
      <c r="I24" s="3963"/>
      <c r="J24" s="3963"/>
      <c r="K24" s="3963"/>
      <c r="L24" s="3963"/>
      <c r="M24" s="3963"/>
      <c r="N24" s="3963"/>
      <c r="O24" s="3963"/>
      <c r="P24" s="3963"/>
      <c r="Q24" s="3963"/>
      <c r="R24" s="3963"/>
      <c r="S24" s="3963"/>
      <c r="T24" s="3963"/>
      <c r="U24" s="3963"/>
      <c r="V24" s="3963"/>
      <c r="W24" s="3963"/>
      <c r="X24" s="3963"/>
      <c r="Y24" s="3963"/>
      <c r="Z24" s="3963"/>
      <c r="AA24" s="3963"/>
      <c r="AE24" s="2529"/>
    </row>
    <row r="25" spans="1:37" s="65" customFormat="1" ht="24" customHeight="1" thickBot="1">
      <c r="A25" s="3950" t="s">
        <v>9</v>
      </c>
      <c r="B25" s="3951"/>
      <c r="C25" s="3951"/>
      <c r="D25" s="3952"/>
      <c r="E25" s="3953" t="s">
        <v>297</v>
      </c>
      <c r="F25" s="3954"/>
      <c r="G25" s="3954"/>
      <c r="H25" s="3954"/>
      <c r="I25" s="3954"/>
      <c r="J25" s="3954"/>
      <c r="K25" s="3954"/>
      <c r="L25" s="3954"/>
      <c r="M25" s="3954"/>
      <c r="N25" s="3954"/>
      <c r="O25" s="3954"/>
      <c r="P25" s="3954"/>
      <c r="Q25" s="3954"/>
      <c r="R25" s="3954"/>
      <c r="S25" s="3954"/>
      <c r="T25" s="3954"/>
      <c r="U25" s="3954"/>
      <c r="V25" s="3954"/>
      <c r="W25" s="3954"/>
      <c r="X25" s="3954"/>
      <c r="Y25" s="3954"/>
      <c r="Z25" s="3954"/>
      <c r="AA25" s="3955"/>
      <c r="AB25" s="3953" t="s">
        <v>297</v>
      </c>
      <c r="AC25" s="3954"/>
      <c r="AD25" s="3954"/>
      <c r="AE25" s="3954"/>
      <c r="AF25" s="3954"/>
      <c r="AG25" s="3954"/>
      <c r="AH25" s="3954"/>
      <c r="AI25" s="3954"/>
      <c r="AJ25" s="3954"/>
      <c r="AK25" s="3954"/>
    </row>
    <row r="26" spans="2:26" s="181" customFormat="1" ht="9.75" customHeight="1" thickBot="1">
      <c r="B26" s="69"/>
      <c r="F26" s="70"/>
      <c r="I26" s="1151"/>
      <c r="K26" s="71"/>
      <c r="L26" s="71"/>
      <c r="Y26" s="72"/>
      <c r="Z26" s="1152"/>
    </row>
    <row r="27" spans="1:37" s="73" customFormat="1" ht="51.75" thickBot="1">
      <c r="A27" s="1153" t="s">
        <v>11</v>
      </c>
      <c r="B27" s="1153" t="s">
        <v>12</v>
      </c>
      <c r="C27" s="1153" t="s">
        <v>13</v>
      </c>
      <c r="D27" s="1153" t="s">
        <v>14</v>
      </c>
      <c r="E27" s="1153" t="s">
        <v>15</v>
      </c>
      <c r="F27" s="1154" t="s">
        <v>16</v>
      </c>
      <c r="G27" s="1153" t="s">
        <v>17</v>
      </c>
      <c r="H27" s="1153" t="s">
        <v>18</v>
      </c>
      <c r="I27" s="1155" t="s">
        <v>19</v>
      </c>
      <c r="J27" s="1153" t="s">
        <v>20</v>
      </c>
      <c r="K27" s="1153" t="s">
        <v>21</v>
      </c>
      <c r="L27" s="1153" t="s">
        <v>22</v>
      </c>
      <c r="M27" s="1156" t="s">
        <v>23</v>
      </c>
      <c r="N27" s="1156" t="s">
        <v>24</v>
      </c>
      <c r="O27" s="1156" t="s">
        <v>25</v>
      </c>
      <c r="P27" s="1156" t="s">
        <v>26</v>
      </c>
      <c r="Q27" s="1156" t="s">
        <v>27</v>
      </c>
      <c r="R27" s="1156" t="s">
        <v>28</v>
      </c>
      <c r="S27" s="1156" t="s">
        <v>29</v>
      </c>
      <c r="T27" s="1156" t="s">
        <v>30</v>
      </c>
      <c r="U27" s="1156" t="s">
        <v>31</v>
      </c>
      <c r="V27" s="1156" t="s">
        <v>32</v>
      </c>
      <c r="W27" s="1156" t="s">
        <v>33</v>
      </c>
      <c r="X27" s="1156" t="s">
        <v>34</v>
      </c>
      <c r="Y27" s="1157" t="s">
        <v>35</v>
      </c>
      <c r="Z27" s="1153" t="s">
        <v>298</v>
      </c>
      <c r="AA27" s="1153" t="s">
        <v>36</v>
      </c>
      <c r="AB27" s="3226" t="s">
        <v>1523</v>
      </c>
      <c r="AC27" s="3226" t="s">
        <v>299</v>
      </c>
      <c r="AD27" s="3226" t="s">
        <v>1490</v>
      </c>
      <c r="AE27" s="3226" t="s">
        <v>1491</v>
      </c>
      <c r="AF27" s="3226" t="s">
        <v>178</v>
      </c>
      <c r="AG27" s="3226" t="s">
        <v>1492</v>
      </c>
      <c r="AH27" s="3226" t="s">
        <v>179</v>
      </c>
      <c r="AI27" s="3226" t="s">
        <v>180</v>
      </c>
      <c r="AJ27" s="3226" t="s">
        <v>181</v>
      </c>
      <c r="AK27" s="3226" t="s">
        <v>182</v>
      </c>
    </row>
    <row r="28" spans="1:37" s="74" customFormat="1" ht="54" customHeight="1" thickBot="1">
      <c r="A28" s="3944">
        <v>1</v>
      </c>
      <c r="B28" s="3957" t="s">
        <v>391</v>
      </c>
      <c r="C28" s="3960" t="s">
        <v>392</v>
      </c>
      <c r="D28" s="1181" t="s">
        <v>393</v>
      </c>
      <c r="E28" s="1159" t="s">
        <v>69</v>
      </c>
      <c r="F28" s="1182">
        <v>4</v>
      </c>
      <c r="G28" s="1182" t="s">
        <v>394</v>
      </c>
      <c r="H28" s="1160" t="s">
        <v>395</v>
      </c>
      <c r="I28" s="1161">
        <v>0.3</v>
      </c>
      <c r="J28" s="1160" t="s">
        <v>388</v>
      </c>
      <c r="K28" s="1163">
        <v>42370</v>
      </c>
      <c r="L28" s="1163">
        <v>42735</v>
      </c>
      <c r="M28" s="1183">
        <v>1</v>
      </c>
      <c r="N28" s="1183"/>
      <c r="O28" s="1183"/>
      <c r="P28" s="1183">
        <v>1</v>
      </c>
      <c r="Q28" s="1183"/>
      <c r="R28" s="1183"/>
      <c r="S28" s="1183">
        <v>1</v>
      </c>
      <c r="T28" s="1183"/>
      <c r="U28" s="1184"/>
      <c r="V28" s="1184">
        <v>1</v>
      </c>
      <c r="W28" s="1184"/>
      <c r="X28" s="1184"/>
      <c r="Y28" s="1185">
        <f>SUM(M28:X28)</f>
        <v>4</v>
      </c>
      <c r="Z28" s="1167">
        <v>0</v>
      </c>
      <c r="AA28" s="3001"/>
      <c r="AB28" s="3004">
        <f>SUM(M28:R28)</f>
        <v>2</v>
      </c>
      <c r="AC28" s="3005">
        <f aca="true" t="shared" si="0" ref="AC28:AC48">IF(AB28=0,0%,100%)</f>
        <v>1</v>
      </c>
      <c r="AD28" s="3102">
        <v>3</v>
      </c>
      <c r="AE28" s="3005">
        <v>1</v>
      </c>
      <c r="AF28" s="3005"/>
      <c r="AG28" s="3005">
        <f>AD28/Y28</f>
        <v>0.75</v>
      </c>
      <c r="AH28" s="3004"/>
      <c r="AI28" s="3004"/>
      <c r="AJ28" s="3103" t="s">
        <v>1969</v>
      </c>
      <c r="AK28" s="3104"/>
    </row>
    <row r="29" spans="1:37" s="74" customFormat="1" ht="57" customHeight="1" thickBot="1">
      <c r="A29" s="3945"/>
      <c r="B29" s="3958"/>
      <c r="C29" s="3960"/>
      <c r="D29" s="1186" t="s">
        <v>396</v>
      </c>
      <c r="E29" s="1187" t="s">
        <v>69</v>
      </c>
      <c r="F29" s="1188">
        <v>12</v>
      </c>
      <c r="G29" s="1188" t="s">
        <v>397</v>
      </c>
      <c r="H29" s="78" t="s">
        <v>395</v>
      </c>
      <c r="I29" s="77">
        <v>0.1</v>
      </c>
      <c r="J29" s="76" t="s">
        <v>398</v>
      </c>
      <c r="K29" s="79">
        <v>42370</v>
      </c>
      <c r="L29" s="79">
        <v>42735</v>
      </c>
      <c r="M29" s="182">
        <v>1</v>
      </c>
      <c r="N29" s="182">
        <v>1</v>
      </c>
      <c r="O29" s="182">
        <v>1</v>
      </c>
      <c r="P29" s="182">
        <v>1</v>
      </c>
      <c r="Q29" s="182">
        <v>1</v>
      </c>
      <c r="R29" s="182">
        <v>1</v>
      </c>
      <c r="S29" s="182">
        <v>1</v>
      </c>
      <c r="T29" s="182">
        <v>1</v>
      </c>
      <c r="U29" s="92">
        <v>1</v>
      </c>
      <c r="V29" s="92">
        <v>1</v>
      </c>
      <c r="W29" s="92">
        <v>1</v>
      </c>
      <c r="X29" s="92">
        <v>1</v>
      </c>
      <c r="Y29" s="1189">
        <f aca="true" t="shared" si="1" ref="Y29:Y34">SUM(M29:X29)</f>
        <v>12</v>
      </c>
      <c r="Z29" s="186">
        <v>0</v>
      </c>
      <c r="AA29" s="3002"/>
      <c r="AB29" s="3004">
        <f aca="true" t="shared" si="2" ref="AB29:AB34">SUM(M29:R29)</f>
        <v>6</v>
      </c>
      <c r="AC29" s="3005">
        <f t="shared" si="0"/>
        <v>1</v>
      </c>
      <c r="AD29" s="3105">
        <v>6</v>
      </c>
      <c r="AE29" s="3005">
        <f aca="true" t="shared" si="3" ref="AE29:AE34">AD29/AB29</f>
        <v>1</v>
      </c>
      <c r="AF29" s="3005"/>
      <c r="AG29" s="3005">
        <f aca="true" t="shared" si="4" ref="AG29:AG34">AD29/Y29</f>
        <v>0.5</v>
      </c>
      <c r="AH29" s="3004"/>
      <c r="AI29" s="3004"/>
      <c r="AJ29" s="3103" t="s">
        <v>1968</v>
      </c>
      <c r="AK29" s="3106"/>
    </row>
    <row r="30" spans="1:37" s="74" customFormat="1" ht="58.5" customHeight="1" thickBot="1">
      <c r="A30" s="3945"/>
      <c r="B30" s="3958"/>
      <c r="C30" s="3960"/>
      <c r="D30" s="1190" t="s">
        <v>399</v>
      </c>
      <c r="E30" s="93" t="s">
        <v>69</v>
      </c>
      <c r="F30" s="94">
        <v>12</v>
      </c>
      <c r="G30" s="1191" t="s">
        <v>397</v>
      </c>
      <c r="H30" s="85" t="s">
        <v>395</v>
      </c>
      <c r="I30" s="86">
        <v>0.1</v>
      </c>
      <c r="J30" s="94" t="s">
        <v>398</v>
      </c>
      <c r="K30" s="87">
        <v>42370</v>
      </c>
      <c r="L30" s="87">
        <v>42735</v>
      </c>
      <c r="M30" s="497">
        <v>1</v>
      </c>
      <c r="N30" s="497">
        <v>1</v>
      </c>
      <c r="O30" s="497">
        <v>1</v>
      </c>
      <c r="P30" s="497">
        <v>1</v>
      </c>
      <c r="Q30" s="497">
        <v>1</v>
      </c>
      <c r="R30" s="497">
        <v>1</v>
      </c>
      <c r="S30" s="497">
        <v>1</v>
      </c>
      <c r="T30" s="497">
        <v>1</v>
      </c>
      <c r="U30" s="1192">
        <v>1</v>
      </c>
      <c r="V30" s="1192">
        <v>1</v>
      </c>
      <c r="W30" s="1192">
        <v>1</v>
      </c>
      <c r="X30" s="1192">
        <v>1</v>
      </c>
      <c r="Y30" s="1193">
        <f t="shared" si="1"/>
        <v>12</v>
      </c>
      <c r="Z30" s="183">
        <v>0</v>
      </c>
      <c r="AA30" s="3003"/>
      <c r="AB30" s="3004">
        <f t="shared" si="2"/>
        <v>6</v>
      </c>
      <c r="AC30" s="3005">
        <f t="shared" si="0"/>
        <v>1</v>
      </c>
      <c r="AD30" s="3107">
        <v>6</v>
      </c>
      <c r="AE30" s="3005">
        <f t="shared" si="3"/>
        <v>1</v>
      </c>
      <c r="AF30" s="3005"/>
      <c r="AG30" s="3005">
        <f t="shared" si="4"/>
        <v>0.5</v>
      </c>
      <c r="AH30" s="3004"/>
      <c r="AI30" s="3004"/>
      <c r="AJ30" s="3103" t="s">
        <v>1968</v>
      </c>
      <c r="AK30" s="3108"/>
    </row>
    <row r="31" spans="1:37" s="74" customFormat="1" ht="51.75" customHeight="1" thickBot="1">
      <c r="A31" s="3945"/>
      <c r="B31" s="3958"/>
      <c r="C31" s="3961" t="s">
        <v>400</v>
      </c>
      <c r="D31" s="95" t="s">
        <v>401</v>
      </c>
      <c r="E31" s="96" t="s">
        <v>69</v>
      </c>
      <c r="F31" s="97">
        <v>1</v>
      </c>
      <c r="G31" s="97" t="s">
        <v>402</v>
      </c>
      <c r="H31" s="97" t="s">
        <v>403</v>
      </c>
      <c r="I31" s="98">
        <v>0.1</v>
      </c>
      <c r="J31" s="97" t="s">
        <v>404</v>
      </c>
      <c r="K31" s="99">
        <v>42705</v>
      </c>
      <c r="L31" s="99">
        <v>42735</v>
      </c>
      <c r="M31" s="1194"/>
      <c r="N31" s="1194"/>
      <c r="O31" s="1194"/>
      <c r="P31" s="1194"/>
      <c r="Q31" s="1194"/>
      <c r="R31" s="1194"/>
      <c r="S31" s="1194"/>
      <c r="T31" s="1194"/>
      <c r="U31" s="1195"/>
      <c r="V31" s="1195"/>
      <c r="W31" s="1195"/>
      <c r="X31" s="1195">
        <v>1</v>
      </c>
      <c r="Y31" s="1196">
        <f t="shared" si="1"/>
        <v>1</v>
      </c>
      <c r="Z31" s="1197">
        <v>0</v>
      </c>
      <c r="AA31" s="3006"/>
      <c r="AB31" s="3004">
        <f t="shared" si="2"/>
        <v>0</v>
      </c>
      <c r="AC31" s="3005">
        <f t="shared" si="0"/>
        <v>0</v>
      </c>
      <c r="AD31" s="3109">
        <v>0</v>
      </c>
      <c r="AE31" s="3005" t="s">
        <v>55</v>
      </c>
      <c r="AF31" s="3005"/>
      <c r="AG31" s="3005">
        <f t="shared" si="4"/>
        <v>0</v>
      </c>
      <c r="AH31" s="3004"/>
      <c r="AI31" s="3004"/>
      <c r="AJ31" s="3110" t="s">
        <v>1970</v>
      </c>
      <c r="AK31" s="3111" t="s">
        <v>1971</v>
      </c>
    </row>
    <row r="32" spans="1:37" s="74" customFormat="1" ht="53.25" customHeight="1" thickBot="1">
      <c r="A32" s="3945"/>
      <c r="B32" s="3958"/>
      <c r="C32" s="3960"/>
      <c r="D32" s="1198" t="s">
        <v>405</v>
      </c>
      <c r="E32" s="82" t="s">
        <v>69</v>
      </c>
      <c r="F32" s="100">
        <v>12</v>
      </c>
      <c r="G32" s="100" t="s">
        <v>406</v>
      </c>
      <c r="H32" s="100" t="s">
        <v>403</v>
      </c>
      <c r="I32" s="77">
        <v>0.1</v>
      </c>
      <c r="J32" s="100" t="s">
        <v>407</v>
      </c>
      <c r="K32" s="79">
        <v>42370</v>
      </c>
      <c r="L32" s="79">
        <v>42735</v>
      </c>
      <c r="M32" s="182">
        <v>1</v>
      </c>
      <c r="N32" s="182">
        <v>1</v>
      </c>
      <c r="O32" s="182">
        <v>1</v>
      </c>
      <c r="P32" s="182">
        <v>1</v>
      </c>
      <c r="Q32" s="182">
        <v>1</v>
      </c>
      <c r="R32" s="182">
        <v>1</v>
      </c>
      <c r="S32" s="182">
        <v>1</v>
      </c>
      <c r="T32" s="182">
        <v>1</v>
      </c>
      <c r="U32" s="92">
        <v>1</v>
      </c>
      <c r="V32" s="92">
        <v>1</v>
      </c>
      <c r="W32" s="92">
        <v>1</v>
      </c>
      <c r="X32" s="92">
        <v>1</v>
      </c>
      <c r="Y32" s="1189">
        <f t="shared" si="1"/>
        <v>12</v>
      </c>
      <c r="Z32" s="186">
        <v>0</v>
      </c>
      <c r="AA32" s="3002"/>
      <c r="AB32" s="3004">
        <f t="shared" si="2"/>
        <v>6</v>
      </c>
      <c r="AC32" s="3005">
        <f t="shared" si="0"/>
        <v>1</v>
      </c>
      <c r="AD32" s="3105">
        <v>6</v>
      </c>
      <c r="AE32" s="3005">
        <f t="shared" si="3"/>
        <v>1</v>
      </c>
      <c r="AF32" s="3005"/>
      <c r="AG32" s="3005">
        <f t="shared" si="4"/>
        <v>0.5</v>
      </c>
      <c r="AH32" s="3004"/>
      <c r="AI32" s="3004"/>
      <c r="AJ32" s="3103" t="s">
        <v>1968</v>
      </c>
      <c r="AK32" s="3106"/>
    </row>
    <row r="33" spans="1:37" s="74" customFormat="1" ht="50.25" customHeight="1" thickBot="1">
      <c r="A33" s="3945"/>
      <c r="B33" s="3958"/>
      <c r="C33" s="3960"/>
      <c r="D33" s="1198" t="s">
        <v>408</v>
      </c>
      <c r="E33" s="82" t="s">
        <v>69</v>
      </c>
      <c r="F33" s="100">
        <v>12</v>
      </c>
      <c r="G33" s="100" t="s">
        <v>409</v>
      </c>
      <c r="H33" s="100" t="s">
        <v>387</v>
      </c>
      <c r="I33" s="77">
        <v>0.15</v>
      </c>
      <c r="J33" s="100" t="s">
        <v>410</v>
      </c>
      <c r="K33" s="79">
        <v>42370</v>
      </c>
      <c r="L33" s="79">
        <v>42735</v>
      </c>
      <c r="M33" s="182">
        <v>1</v>
      </c>
      <c r="N33" s="182">
        <v>1</v>
      </c>
      <c r="O33" s="182">
        <v>1</v>
      </c>
      <c r="P33" s="182">
        <v>1</v>
      </c>
      <c r="Q33" s="182">
        <v>1</v>
      </c>
      <c r="R33" s="182">
        <v>1</v>
      </c>
      <c r="S33" s="182">
        <v>1</v>
      </c>
      <c r="T33" s="182">
        <v>1</v>
      </c>
      <c r="U33" s="92">
        <v>1</v>
      </c>
      <c r="V33" s="92">
        <v>1</v>
      </c>
      <c r="W33" s="92">
        <v>1</v>
      </c>
      <c r="X33" s="92">
        <v>1</v>
      </c>
      <c r="Y33" s="1189">
        <f t="shared" si="1"/>
        <v>12</v>
      </c>
      <c r="Z33" s="186">
        <v>0</v>
      </c>
      <c r="AA33" s="3002"/>
      <c r="AB33" s="3004">
        <f t="shared" si="2"/>
        <v>6</v>
      </c>
      <c r="AC33" s="3005">
        <f t="shared" si="0"/>
        <v>1</v>
      </c>
      <c r="AD33" s="3105">
        <v>6</v>
      </c>
      <c r="AE33" s="3005">
        <f t="shared" si="3"/>
        <v>1</v>
      </c>
      <c r="AF33" s="3005"/>
      <c r="AG33" s="3005">
        <f t="shared" si="4"/>
        <v>0.5</v>
      </c>
      <c r="AH33" s="3004"/>
      <c r="AI33" s="3004"/>
      <c r="AJ33" s="3103" t="s">
        <v>1968</v>
      </c>
      <c r="AK33" s="3106"/>
    </row>
    <row r="34" spans="1:37" s="74" customFormat="1" ht="63" customHeight="1" thickBot="1">
      <c r="A34" s="3956"/>
      <c r="B34" s="3959"/>
      <c r="C34" s="3962"/>
      <c r="D34" s="101" t="s">
        <v>411</v>
      </c>
      <c r="E34" s="84" t="s">
        <v>69</v>
      </c>
      <c r="F34" s="102">
        <v>12</v>
      </c>
      <c r="G34" s="102" t="s">
        <v>412</v>
      </c>
      <c r="H34" s="102" t="s">
        <v>387</v>
      </c>
      <c r="I34" s="86">
        <v>0.15</v>
      </c>
      <c r="J34" s="102" t="s">
        <v>410</v>
      </c>
      <c r="K34" s="87">
        <v>42370</v>
      </c>
      <c r="L34" s="87">
        <v>42735</v>
      </c>
      <c r="M34" s="497">
        <v>1</v>
      </c>
      <c r="N34" s="497">
        <v>1</v>
      </c>
      <c r="O34" s="497">
        <v>1</v>
      </c>
      <c r="P34" s="497">
        <v>1</v>
      </c>
      <c r="Q34" s="497">
        <v>1</v>
      </c>
      <c r="R34" s="497">
        <v>1</v>
      </c>
      <c r="S34" s="497">
        <v>1</v>
      </c>
      <c r="T34" s="497">
        <v>1</v>
      </c>
      <c r="U34" s="1192">
        <v>1</v>
      </c>
      <c r="V34" s="1192">
        <v>1</v>
      </c>
      <c r="W34" s="1192">
        <v>1</v>
      </c>
      <c r="X34" s="1192">
        <v>1</v>
      </c>
      <c r="Y34" s="1193">
        <f t="shared" si="1"/>
        <v>12</v>
      </c>
      <c r="Z34" s="183">
        <v>0</v>
      </c>
      <c r="AA34" s="3003"/>
      <c r="AB34" s="3004">
        <f t="shared" si="2"/>
        <v>6</v>
      </c>
      <c r="AC34" s="3005">
        <f t="shared" si="0"/>
        <v>1</v>
      </c>
      <c r="AD34" s="3107">
        <v>6</v>
      </c>
      <c r="AE34" s="3005">
        <f t="shared" si="3"/>
        <v>1</v>
      </c>
      <c r="AF34" s="3005"/>
      <c r="AG34" s="3005">
        <f t="shared" si="4"/>
        <v>0.5</v>
      </c>
      <c r="AH34" s="3004"/>
      <c r="AI34" s="3004"/>
      <c r="AJ34" s="3103" t="s">
        <v>1968</v>
      </c>
      <c r="AK34" s="3108"/>
    </row>
    <row r="35" spans="1:37" s="91" customFormat="1" ht="24" customHeight="1" thickBot="1">
      <c r="A35" s="3941" t="s">
        <v>38</v>
      </c>
      <c r="B35" s="3942"/>
      <c r="C35" s="3942"/>
      <c r="D35" s="3943"/>
      <c r="E35" s="1172"/>
      <c r="F35" s="1172"/>
      <c r="G35" s="1172"/>
      <c r="H35" s="1172"/>
      <c r="I35" s="1173">
        <f>SUM(I28:I34)</f>
        <v>1</v>
      </c>
      <c r="J35" s="1172"/>
      <c r="K35" s="1172"/>
      <c r="L35" s="1172"/>
      <c r="M35" s="1172"/>
      <c r="N35" s="1172"/>
      <c r="O35" s="1172"/>
      <c r="P35" s="1172"/>
      <c r="Q35" s="1172"/>
      <c r="R35" s="1172"/>
      <c r="S35" s="1172"/>
      <c r="T35" s="1172"/>
      <c r="U35" s="1172"/>
      <c r="V35" s="1172"/>
      <c r="W35" s="1172"/>
      <c r="X35" s="1172"/>
      <c r="Y35" s="1174"/>
      <c r="Z35" s="1199">
        <f>SUM(Z28:Z34)</f>
        <v>0</v>
      </c>
      <c r="AA35" s="2530"/>
      <c r="AB35" s="2525"/>
      <c r="AC35" s="2527">
        <v>1</v>
      </c>
      <c r="AD35" s="2525"/>
      <c r="AE35" s="2531">
        <f>AVERAGE(AE28:AE34)</f>
        <v>1</v>
      </c>
      <c r="AF35" s="2525"/>
      <c r="AG35" s="2531">
        <f>AVERAGE(AG28:AG34)</f>
        <v>0.4642857142857143</v>
      </c>
      <c r="AH35" s="2525"/>
      <c r="AI35" s="2525"/>
      <c r="AJ35" s="2525"/>
      <c r="AK35" s="2525"/>
    </row>
    <row r="36" spans="1:37" s="74" customFormat="1" ht="69.75" customHeight="1" thickBot="1">
      <c r="A36" s="3944">
        <v>2</v>
      </c>
      <c r="B36" s="3944" t="s">
        <v>413</v>
      </c>
      <c r="C36" s="3946" t="s">
        <v>414</v>
      </c>
      <c r="D36" s="1200" t="s">
        <v>415</v>
      </c>
      <c r="E36" s="1201" t="s">
        <v>69</v>
      </c>
      <c r="F36" s="1162">
        <v>11</v>
      </c>
      <c r="G36" s="1162" t="s">
        <v>416</v>
      </c>
      <c r="H36" s="1202" t="s">
        <v>1644</v>
      </c>
      <c r="I36" s="1161">
        <v>0.2</v>
      </c>
      <c r="J36" s="1162" t="s">
        <v>417</v>
      </c>
      <c r="K36" s="1163">
        <v>42370</v>
      </c>
      <c r="L36" s="1163">
        <v>42735</v>
      </c>
      <c r="M36" s="1183"/>
      <c r="N36" s="1183">
        <v>1</v>
      </c>
      <c r="O36" s="1183">
        <v>1</v>
      </c>
      <c r="P36" s="1183">
        <v>1</v>
      </c>
      <c r="Q36" s="1183">
        <v>1</v>
      </c>
      <c r="R36" s="1183">
        <v>1</v>
      </c>
      <c r="S36" s="1183">
        <v>1</v>
      </c>
      <c r="T36" s="1183">
        <v>1</v>
      </c>
      <c r="U36" s="1184">
        <v>1</v>
      </c>
      <c r="V36" s="1184">
        <v>1</v>
      </c>
      <c r="W36" s="1184">
        <v>1</v>
      </c>
      <c r="X36" s="1184">
        <v>1</v>
      </c>
      <c r="Y36" s="1185">
        <f>SUM(M36:X36)</f>
        <v>11</v>
      </c>
      <c r="Z36" s="1167">
        <v>0</v>
      </c>
      <c r="AA36" s="3001"/>
      <c r="AB36" s="3004">
        <f>SUM(M36:R36)</f>
        <v>5</v>
      </c>
      <c r="AC36" s="3005">
        <f t="shared" si="0"/>
        <v>1</v>
      </c>
      <c r="AD36" s="3107">
        <v>5</v>
      </c>
      <c r="AE36" s="3005">
        <f>AD36/AB36</f>
        <v>1</v>
      </c>
      <c r="AF36" s="3005"/>
      <c r="AG36" s="3005">
        <f>AD36/Y36</f>
        <v>0.45454545454545453</v>
      </c>
      <c r="AH36" s="3004"/>
      <c r="AI36" s="3004"/>
      <c r="AJ36" s="3103" t="s">
        <v>1968</v>
      </c>
      <c r="AK36" s="3108"/>
    </row>
    <row r="37" spans="1:37" s="74" customFormat="1" ht="56.25" customHeight="1" thickBot="1">
      <c r="A37" s="3945"/>
      <c r="B37" s="3945"/>
      <c r="C37" s="3947"/>
      <c r="D37" s="1168" t="s">
        <v>418</v>
      </c>
      <c r="E37" s="82" t="s">
        <v>69</v>
      </c>
      <c r="F37" s="78">
        <v>1</v>
      </c>
      <c r="G37" s="78" t="s">
        <v>419</v>
      </c>
      <c r="H37" s="1202" t="s">
        <v>1644</v>
      </c>
      <c r="I37" s="77">
        <v>0.2</v>
      </c>
      <c r="J37" s="78" t="s">
        <v>417</v>
      </c>
      <c r="K37" s="79">
        <v>42370</v>
      </c>
      <c r="L37" s="79">
        <v>42460</v>
      </c>
      <c r="M37" s="1169"/>
      <c r="N37" s="1169"/>
      <c r="O37" s="1169">
        <v>1</v>
      </c>
      <c r="P37" s="1169"/>
      <c r="Q37" s="1169"/>
      <c r="R37" s="80"/>
      <c r="S37" s="80"/>
      <c r="T37" s="1169"/>
      <c r="U37" s="80"/>
      <c r="V37" s="80"/>
      <c r="W37" s="80"/>
      <c r="X37" s="80"/>
      <c r="Y37" s="1189">
        <f>SUM(M37:X37)</f>
        <v>1</v>
      </c>
      <c r="Z37" s="186">
        <v>0</v>
      </c>
      <c r="AA37" s="3002"/>
      <c r="AB37" s="3004">
        <f>SUM(M37:R37)</f>
        <v>1</v>
      </c>
      <c r="AC37" s="3005">
        <f t="shared" si="0"/>
        <v>1</v>
      </c>
      <c r="AD37" s="3112">
        <v>1</v>
      </c>
      <c r="AE37" s="3005">
        <f>AD37/AB37</f>
        <v>1</v>
      </c>
      <c r="AF37" s="3005"/>
      <c r="AG37" s="3005">
        <f>AD37/Y37</f>
        <v>1</v>
      </c>
      <c r="AH37" s="3004"/>
      <c r="AI37" s="3004"/>
      <c r="AJ37" s="3103" t="s">
        <v>1968</v>
      </c>
      <c r="AK37" s="3113"/>
    </row>
    <row r="38" spans="1:37" s="74" customFormat="1" ht="48" customHeight="1" thickBot="1">
      <c r="A38" s="3945"/>
      <c r="B38" s="3945"/>
      <c r="C38" s="3947"/>
      <c r="D38" s="103" t="s">
        <v>420</v>
      </c>
      <c r="E38" s="93" t="s">
        <v>69</v>
      </c>
      <c r="F38" s="94">
        <v>4</v>
      </c>
      <c r="G38" s="94" t="s">
        <v>421</v>
      </c>
      <c r="H38" s="1203" t="s">
        <v>1644</v>
      </c>
      <c r="I38" s="86">
        <v>0.4</v>
      </c>
      <c r="J38" s="94" t="s">
        <v>422</v>
      </c>
      <c r="K38" s="87">
        <v>42370</v>
      </c>
      <c r="L38" s="87">
        <v>42735</v>
      </c>
      <c r="M38" s="88"/>
      <c r="N38" s="88"/>
      <c r="O38" s="88">
        <v>1</v>
      </c>
      <c r="P38" s="88">
        <v>1</v>
      </c>
      <c r="Q38" s="88"/>
      <c r="R38" s="89"/>
      <c r="S38" s="89">
        <v>1</v>
      </c>
      <c r="T38" s="88"/>
      <c r="U38" s="89"/>
      <c r="V38" s="89">
        <v>1</v>
      </c>
      <c r="W38" s="89"/>
      <c r="X38" s="89"/>
      <c r="Y38" s="1193">
        <f>SUM(M38:X38)</f>
        <v>4</v>
      </c>
      <c r="Z38" s="183">
        <v>0</v>
      </c>
      <c r="AA38" s="3003"/>
      <c r="AB38" s="3004">
        <f>SUM(M38:R38)</f>
        <v>2</v>
      </c>
      <c r="AC38" s="3005">
        <f t="shared" si="0"/>
        <v>1</v>
      </c>
      <c r="AD38" s="3112">
        <v>2</v>
      </c>
      <c r="AE38" s="3005">
        <f>AD38/AB38</f>
        <v>1</v>
      </c>
      <c r="AF38" s="3005"/>
      <c r="AG38" s="3005">
        <f>AD38/Y38</f>
        <v>0.5</v>
      </c>
      <c r="AH38" s="3004"/>
      <c r="AI38" s="3004"/>
      <c r="AJ38" s="3103"/>
      <c r="AK38" s="3104" t="s">
        <v>1972</v>
      </c>
    </row>
    <row r="39" spans="1:37" s="74" customFormat="1" ht="39" thickBot="1">
      <c r="A39" s="3945"/>
      <c r="B39" s="3945"/>
      <c r="C39" s="1204" t="s">
        <v>423</v>
      </c>
      <c r="D39" s="1205" t="s">
        <v>424</v>
      </c>
      <c r="E39" s="1206" t="s">
        <v>69</v>
      </c>
      <c r="F39" s="1207">
        <v>1</v>
      </c>
      <c r="G39" s="1207" t="s">
        <v>425</v>
      </c>
      <c r="H39" s="1207" t="s">
        <v>1645</v>
      </c>
      <c r="I39" s="1208">
        <v>0.1</v>
      </c>
      <c r="J39" s="1207" t="s">
        <v>426</v>
      </c>
      <c r="K39" s="1209">
        <v>42370</v>
      </c>
      <c r="L39" s="1209">
        <v>42735</v>
      </c>
      <c r="M39" s="1210"/>
      <c r="N39" s="1210"/>
      <c r="O39" s="1210"/>
      <c r="P39" s="1210"/>
      <c r="Q39" s="1210"/>
      <c r="R39" s="1210">
        <v>1</v>
      </c>
      <c r="S39" s="1210"/>
      <c r="T39" s="1210"/>
      <c r="U39" s="1211"/>
      <c r="V39" s="1211"/>
      <c r="W39" s="1211"/>
      <c r="X39" s="1211"/>
      <c r="Y39" s="1212">
        <f>SUM(M39:X39)</f>
        <v>1</v>
      </c>
      <c r="Z39" s="1213">
        <v>0</v>
      </c>
      <c r="AA39" s="3007"/>
      <c r="AB39" s="3004">
        <f>SUM(M39:R39)</f>
        <v>1</v>
      </c>
      <c r="AC39" s="3005">
        <f t="shared" si="0"/>
        <v>1</v>
      </c>
      <c r="AD39" s="3112">
        <v>1</v>
      </c>
      <c r="AE39" s="3005">
        <f>AD39/AB39</f>
        <v>1</v>
      </c>
      <c r="AF39" s="3005"/>
      <c r="AG39" s="3005">
        <f>AD39/Y39</f>
        <v>1</v>
      </c>
      <c r="AH39" s="3004"/>
      <c r="AI39" s="3004"/>
      <c r="AJ39" s="3113"/>
      <c r="AK39" s="3113"/>
    </row>
    <row r="40" spans="1:37" s="74" customFormat="1" ht="48" customHeight="1" thickBot="1">
      <c r="A40" s="3945"/>
      <c r="B40" s="3945"/>
      <c r="C40" s="1204" t="s">
        <v>427</v>
      </c>
      <c r="D40" s="1214" t="s">
        <v>428</v>
      </c>
      <c r="E40" s="1215" t="s">
        <v>69</v>
      </c>
      <c r="F40" s="1216">
        <v>3</v>
      </c>
      <c r="G40" s="1216" t="s">
        <v>429</v>
      </c>
      <c r="H40" s="1217" t="s">
        <v>387</v>
      </c>
      <c r="I40" s="1208">
        <v>0.1</v>
      </c>
      <c r="J40" s="1217" t="s">
        <v>430</v>
      </c>
      <c r="K40" s="1209">
        <v>42370</v>
      </c>
      <c r="L40" s="1209">
        <v>42735</v>
      </c>
      <c r="M40" s="1218"/>
      <c r="N40" s="1218"/>
      <c r="O40" s="1218"/>
      <c r="P40" s="1218">
        <v>1</v>
      </c>
      <c r="Q40" s="1218"/>
      <c r="R40" s="1218"/>
      <c r="S40" s="1218">
        <v>1</v>
      </c>
      <c r="T40" s="1218"/>
      <c r="U40" s="1219"/>
      <c r="V40" s="1219">
        <v>1</v>
      </c>
      <c r="W40" s="1219"/>
      <c r="X40" s="1219"/>
      <c r="Y40" s="1212">
        <f>SUM(M40:X40)</f>
        <v>3</v>
      </c>
      <c r="Z40" s="1213">
        <v>0</v>
      </c>
      <c r="AA40" s="3007"/>
      <c r="AB40" s="3004">
        <f>SUM(M40:R40)</f>
        <v>1</v>
      </c>
      <c r="AC40" s="3005">
        <f t="shared" si="0"/>
        <v>1</v>
      </c>
      <c r="AD40" s="3112">
        <v>1</v>
      </c>
      <c r="AE40" s="3005">
        <f>AD40/AB40</f>
        <v>1</v>
      </c>
      <c r="AF40" s="3005"/>
      <c r="AG40" s="3005">
        <f>AD40/Y40</f>
        <v>0.3333333333333333</v>
      </c>
      <c r="AH40" s="3004"/>
      <c r="AI40" s="3004"/>
      <c r="AJ40" s="3103"/>
      <c r="AK40" s="3104" t="s">
        <v>1972</v>
      </c>
    </row>
    <row r="41" spans="1:37" s="91" customFormat="1" ht="24" customHeight="1" thickBot="1">
      <c r="A41" s="3941" t="s">
        <v>38</v>
      </c>
      <c r="B41" s="3942"/>
      <c r="C41" s="3942"/>
      <c r="D41" s="3943"/>
      <c r="E41" s="1172"/>
      <c r="F41" s="1172"/>
      <c r="G41" s="1172"/>
      <c r="H41" s="1172"/>
      <c r="I41" s="1173">
        <f>SUM(I36:I40)</f>
        <v>1</v>
      </c>
      <c r="J41" s="1172"/>
      <c r="K41" s="1172"/>
      <c r="L41" s="1172"/>
      <c r="M41" s="1172"/>
      <c r="N41" s="1172"/>
      <c r="O41" s="1172"/>
      <c r="P41" s="1172"/>
      <c r="Q41" s="1172"/>
      <c r="R41" s="1172"/>
      <c r="S41" s="1172"/>
      <c r="T41" s="1172"/>
      <c r="U41" s="1172"/>
      <c r="V41" s="1172"/>
      <c r="W41" s="1172"/>
      <c r="X41" s="1172"/>
      <c r="Y41" s="1174"/>
      <c r="Z41" s="1175">
        <f>SUM(Z36:Z40)</f>
        <v>0</v>
      </c>
      <c r="AA41" s="2530"/>
      <c r="AB41" s="2525"/>
      <c r="AC41" s="2527">
        <v>1</v>
      </c>
      <c r="AD41" s="2525"/>
      <c r="AE41" s="2527">
        <f>AVERAGE(AE36:AE40)</f>
        <v>1</v>
      </c>
      <c r="AF41" s="2525"/>
      <c r="AG41" s="2527">
        <f>AVERAGE(AG36:AG40)</f>
        <v>0.6575757575757576</v>
      </c>
      <c r="AH41" s="2525"/>
      <c r="AI41" s="2525"/>
      <c r="AJ41" s="2525"/>
      <c r="AK41" s="2525"/>
    </row>
    <row r="42" spans="1:37" s="74" customFormat="1" ht="36.75" customHeight="1" thickBot="1">
      <c r="A42" s="1220">
        <v>3</v>
      </c>
      <c r="B42" s="1220" t="s">
        <v>301</v>
      </c>
      <c r="C42" s="1204" t="s">
        <v>302</v>
      </c>
      <c r="D42" s="1221" t="s">
        <v>431</v>
      </c>
      <c r="E42" s="1215" t="s">
        <v>69</v>
      </c>
      <c r="F42" s="1222">
        <v>1</v>
      </c>
      <c r="G42" s="1223" t="s">
        <v>425</v>
      </c>
      <c r="H42" s="1224" t="s">
        <v>387</v>
      </c>
      <c r="I42" s="1225">
        <v>1</v>
      </c>
      <c r="J42" s="1226" t="s">
        <v>432</v>
      </c>
      <c r="K42" s="1227">
        <v>42370</v>
      </c>
      <c r="L42" s="1228">
        <v>42735</v>
      </c>
      <c r="M42" s="1229"/>
      <c r="N42" s="1229"/>
      <c r="O42" s="1229"/>
      <c r="P42" s="1229"/>
      <c r="Q42" s="1229"/>
      <c r="R42" s="1229">
        <v>1</v>
      </c>
      <c r="S42" s="1229"/>
      <c r="T42" s="1229"/>
      <c r="U42" s="1230"/>
      <c r="V42" s="1230"/>
      <c r="W42" s="1230"/>
      <c r="X42" s="1230"/>
      <c r="Y42" s="1231">
        <f>SUM(M42:X42)</f>
        <v>1</v>
      </c>
      <c r="Z42" s="1232">
        <v>0</v>
      </c>
      <c r="AA42" s="3008"/>
      <c r="AB42" s="3004">
        <f>SUM(M42:R42)</f>
        <v>1</v>
      </c>
      <c r="AC42" s="3005">
        <f t="shared" si="0"/>
        <v>1</v>
      </c>
      <c r="AD42" s="3004">
        <v>1</v>
      </c>
      <c r="AE42" s="3005">
        <f>AD42/AB42</f>
        <v>1</v>
      </c>
      <c r="AF42" s="3005"/>
      <c r="AG42" s="3005">
        <f>AD42/Y42</f>
        <v>1</v>
      </c>
      <c r="AH42" s="3004"/>
      <c r="AI42" s="3004"/>
      <c r="AJ42" s="3103" t="s">
        <v>1968</v>
      </c>
      <c r="AK42" s="3004"/>
    </row>
    <row r="43" spans="1:37" s="91" customFormat="1" ht="24" customHeight="1" thickBot="1">
      <c r="A43" s="3941" t="s">
        <v>38</v>
      </c>
      <c r="B43" s="3942"/>
      <c r="C43" s="3942"/>
      <c r="D43" s="3943"/>
      <c r="E43" s="1172"/>
      <c r="F43" s="1172"/>
      <c r="G43" s="1172"/>
      <c r="H43" s="1172"/>
      <c r="I43" s="1233"/>
      <c r="J43" s="1172"/>
      <c r="K43" s="1172"/>
      <c r="L43" s="1172"/>
      <c r="M43" s="1172"/>
      <c r="N43" s="1172"/>
      <c r="O43" s="1172"/>
      <c r="P43" s="1172"/>
      <c r="Q43" s="1172"/>
      <c r="R43" s="1172"/>
      <c r="S43" s="1172"/>
      <c r="T43" s="1172"/>
      <c r="U43" s="1172"/>
      <c r="V43" s="1172"/>
      <c r="W43" s="1172"/>
      <c r="X43" s="1172"/>
      <c r="Y43" s="1174"/>
      <c r="Z43" s="1199">
        <f>SUM(Z42)</f>
        <v>0</v>
      </c>
      <c r="AA43" s="2530"/>
      <c r="AB43" s="2525"/>
      <c r="AC43" s="2527">
        <v>1</v>
      </c>
      <c r="AD43" s="2525"/>
      <c r="AE43" s="2531">
        <f>AVERAGE(AE42)</f>
        <v>1</v>
      </c>
      <c r="AF43" s="2525"/>
      <c r="AG43" s="2531">
        <f>AVERAGE(AG42)</f>
        <v>1</v>
      </c>
      <c r="AH43" s="2525"/>
      <c r="AI43" s="2525"/>
      <c r="AJ43" s="2525"/>
      <c r="AK43" s="2525"/>
    </row>
    <row r="44" spans="1:37" s="74" customFormat="1" ht="39" thickBot="1">
      <c r="A44" s="3944">
        <v>4</v>
      </c>
      <c r="B44" s="3944" t="s">
        <v>433</v>
      </c>
      <c r="C44" s="3948" t="s">
        <v>306</v>
      </c>
      <c r="D44" s="1181" t="s">
        <v>434</v>
      </c>
      <c r="E44" s="1159" t="s">
        <v>69</v>
      </c>
      <c r="F44" s="1182">
        <v>1</v>
      </c>
      <c r="G44" s="1182" t="s">
        <v>435</v>
      </c>
      <c r="H44" s="1160" t="s">
        <v>436</v>
      </c>
      <c r="I44" s="1161">
        <v>0.2</v>
      </c>
      <c r="J44" s="1160" t="s">
        <v>437</v>
      </c>
      <c r="K44" s="1163">
        <v>42370</v>
      </c>
      <c r="L44" s="1163">
        <v>42735</v>
      </c>
      <c r="M44" s="1183"/>
      <c r="N44" s="1183"/>
      <c r="O44" s="1183"/>
      <c r="P44" s="1183"/>
      <c r="Q44" s="1183"/>
      <c r="R44" s="1183">
        <v>1</v>
      </c>
      <c r="S44" s="1183"/>
      <c r="T44" s="1183"/>
      <c r="U44" s="1184"/>
      <c r="V44" s="1184"/>
      <c r="W44" s="1184"/>
      <c r="X44" s="1184"/>
      <c r="Y44" s="1166">
        <f>SUM(M44:X44)</f>
        <v>1</v>
      </c>
      <c r="Z44" s="1234">
        <v>0</v>
      </c>
      <c r="AA44" s="3001"/>
      <c r="AB44" s="3004">
        <f>SUM(M44:R44)</f>
        <v>1</v>
      </c>
      <c r="AC44" s="3005">
        <f t="shared" si="0"/>
        <v>1</v>
      </c>
      <c r="AD44" s="3102">
        <v>1</v>
      </c>
      <c r="AE44" s="3005">
        <f>AD44/AB44</f>
        <v>1</v>
      </c>
      <c r="AF44" s="3005"/>
      <c r="AG44" s="3005">
        <f>AD44/Y44</f>
        <v>1</v>
      </c>
      <c r="AH44" s="3004"/>
      <c r="AI44" s="3004"/>
      <c r="AJ44" s="3103" t="s">
        <v>1968</v>
      </c>
      <c r="AK44" s="3114"/>
    </row>
    <row r="45" spans="1:37" s="74" customFormat="1" ht="62.25" customHeight="1" thickBot="1">
      <c r="A45" s="3945"/>
      <c r="B45" s="3945"/>
      <c r="C45" s="3949"/>
      <c r="D45" s="103" t="s">
        <v>438</v>
      </c>
      <c r="E45" s="93" t="s">
        <v>69</v>
      </c>
      <c r="F45" s="104">
        <v>1</v>
      </c>
      <c r="G45" s="104" t="s">
        <v>439</v>
      </c>
      <c r="H45" s="94" t="s">
        <v>436</v>
      </c>
      <c r="I45" s="86">
        <v>0.2</v>
      </c>
      <c r="J45" s="94" t="s">
        <v>440</v>
      </c>
      <c r="K45" s="87">
        <v>42370</v>
      </c>
      <c r="L45" s="87">
        <v>42735</v>
      </c>
      <c r="M45" s="497"/>
      <c r="N45" s="497"/>
      <c r="O45" s="497"/>
      <c r="P45" s="497">
        <v>1</v>
      </c>
      <c r="Q45" s="497"/>
      <c r="R45" s="497"/>
      <c r="S45" s="497"/>
      <c r="T45" s="497"/>
      <c r="U45" s="1192"/>
      <c r="V45" s="1192"/>
      <c r="W45" s="1192"/>
      <c r="X45" s="1192"/>
      <c r="Y45" s="90">
        <f>SUM(M45:X45)</f>
        <v>1</v>
      </c>
      <c r="Z45" s="1235">
        <v>0</v>
      </c>
      <c r="AA45" s="3003"/>
      <c r="AB45" s="3004">
        <f>SUM(M45:R45)</f>
        <v>1</v>
      </c>
      <c r="AC45" s="3005">
        <f t="shared" si="0"/>
        <v>1</v>
      </c>
      <c r="AD45" s="3102">
        <f>SUM(O45:P45)</f>
        <v>1</v>
      </c>
      <c r="AE45" s="3005">
        <f>AD45/AB45</f>
        <v>1</v>
      </c>
      <c r="AF45" s="3005"/>
      <c r="AG45" s="3005">
        <f>AD45/Y45</f>
        <v>1</v>
      </c>
      <c r="AH45" s="3004"/>
      <c r="AI45" s="3004"/>
      <c r="AJ45" s="3108"/>
      <c r="AK45" s="3108" t="s">
        <v>1973</v>
      </c>
    </row>
    <row r="46" spans="1:37" s="74" customFormat="1" ht="70.5" customHeight="1" thickBot="1">
      <c r="A46" s="3945"/>
      <c r="B46" s="3945"/>
      <c r="C46" s="3948" t="s">
        <v>441</v>
      </c>
      <c r="D46" s="1236" t="s">
        <v>442</v>
      </c>
      <c r="E46" s="1237" t="s">
        <v>443</v>
      </c>
      <c r="F46" s="1238">
        <v>12</v>
      </c>
      <c r="G46" s="1239" t="s">
        <v>310</v>
      </c>
      <c r="H46" s="105" t="s">
        <v>395</v>
      </c>
      <c r="I46" s="98">
        <v>0.2</v>
      </c>
      <c r="J46" s="1240" t="s">
        <v>444</v>
      </c>
      <c r="K46" s="99">
        <v>42370</v>
      </c>
      <c r="L46" s="99">
        <v>42735</v>
      </c>
      <c r="M46" s="1241">
        <v>1</v>
      </c>
      <c r="N46" s="1241">
        <v>1</v>
      </c>
      <c r="O46" s="1241">
        <v>1</v>
      </c>
      <c r="P46" s="1241">
        <v>1</v>
      </c>
      <c r="Q46" s="1241">
        <v>1</v>
      </c>
      <c r="R46" s="1241">
        <v>1</v>
      </c>
      <c r="S46" s="1241">
        <v>1</v>
      </c>
      <c r="T46" s="1241">
        <v>1</v>
      </c>
      <c r="U46" s="1195">
        <v>1</v>
      </c>
      <c r="V46" s="1195">
        <v>1</v>
      </c>
      <c r="W46" s="1195">
        <v>1</v>
      </c>
      <c r="X46" s="1195">
        <v>1</v>
      </c>
      <c r="Y46" s="1242">
        <f>SUM(M46:X46)</f>
        <v>12</v>
      </c>
      <c r="Z46" s="1243">
        <v>0</v>
      </c>
      <c r="AA46" s="3006"/>
      <c r="AB46" s="3004">
        <f>SUM(M46:R46)</f>
        <v>6</v>
      </c>
      <c r="AC46" s="3005">
        <f t="shared" si="0"/>
        <v>1</v>
      </c>
      <c r="AD46" s="3109">
        <v>5</v>
      </c>
      <c r="AE46" s="3005">
        <f>AD46/AB46</f>
        <v>0.8333333333333334</v>
      </c>
      <c r="AF46" s="3005"/>
      <c r="AG46" s="3005">
        <f>AD46/Y46</f>
        <v>0.4166666666666667</v>
      </c>
      <c r="AH46" s="3004"/>
      <c r="AI46" s="3004"/>
      <c r="AJ46" s="3103"/>
      <c r="AK46" s="3111" t="s">
        <v>1974</v>
      </c>
    </row>
    <row r="47" spans="1:37" s="74" customFormat="1" ht="65.25" customHeight="1" thickBot="1">
      <c r="A47" s="3945"/>
      <c r="B47" s="3945"/>
      <c r="C47" s="3947"/>
      <c r="D47" s="1244" t="s">
        <v>445</v>
      </c>
      <c r="E47" s="1187" t="s">
        <v>69</v>
      </c>
      <c r="F47" s="1245">
        <v>12</v>
      </c>
      <c r="G47" s="1245" t="s">
        <v>446</v>
      </c>
      <c r="H47" s="78" t="s">
        <v>436</v>
      </c>
      <c r="I47" s="77">
        <v>0.2</v>
      </c>
      <c r="J47" s="1246" t="s">
        <v>447</v>
      </c>
      <c r="K47" s="79">
        <v>42370</v>
      </c>
      <c r="L47" s="79">
        <v>42735</v>
      </c>
      <c r="M47" s="1247">
        <v>1</v>
      </c>
      <c r="N47" s="1247">
        <v>1</v>
      </c>
      <c r="O47" s="1247">
        <v>1</v>
      </c>
      <c r="P47" s="1247">
        <v>1</v>
      </c>
      <c r="Q47" s="1247">
        <v>1</v>
      </c>
      <c r="R47" s="1247">
        <v>1</v>
      </c>
      <c r="S47" s="1247">
        <v>1</v>
      </c>
      <c r="T47" s="1247">
        <v>1</v>
      </c>
      <c r="U47" s="92">
        <v>1</v>
      </c>
      <c r="V47" s="92">
        <v>1</v>
      </c>
      <c r="W47" s="92">
        <v>1</v>
      </c>
      <c r="X47" s="92">
        <v>1</v>
      </c>
      <c r="Y47" s="81">
        <f>SUM(M47:X47)</f>
        <v>12</v>
      </c>
      <c r="Z47" s="1248">
        <v>0</v>
      </c>
      <c r="AA47" s="3002"/>
      <c r="AB47" s="3004">
        <f>SUM(M47:R47)</f>
        <v>6</v>
      </c>
      <c r="AC47" s="3005">
        <f t="shared" si="0"/>
        <v>1</v>
      </c>
      <c r="AD47" s="3105">
        <v>6</v>
      </c>
      <c r="AE47" s="3005">
        <f>AD47/AB47</f>
        <v>1</v>
      </c>
      <c r="AF47" s="3005"/>
      <c r="AG47" s="3005">
        <f>AD47/Y47</f>
        <v>0.5</v>
      </c>
      <c r="AH47" s="3004"/>
      <c r="AI47" s="3004"/>
      <c r="AJ47" s="3103" t="s">
        <v>1968</v>
      </c>
      <c r="AK47" s="3106"/>
    </row>
    <row r="48" spans="1:37" s="74" customFormat="1" ht="37.5" customHeight="1" thickBot="1">
      <c r="A48" s="3945"/>
      <c r="B48" s="3945"/>
      <c r="C48" s="3949"/>
      <c r="D48" s="83" t="s">
        <v>366</v>
      </c>
      <c r="E48" s="1249" t="s">
        <v>69</v>
      </c>
      <c r="F48" s="102">
        <v>1</v>
      </c>
      <c r="G48" s="102" t="s">
        <v>67</v>
      </c>
      <c r="H48" s="85" t="s">
        <v>436</v>
      </c>
      <c r="I48" s="86">
        <v>0.2</v>
      </c>
      <c r="J48" s="94" t="s">
        <v>437</v>
      </c>
      <c r="K48" s="87">
        <v>42370</v>
      </c>
      <c r="L48" s="87">
        <v>42735</v>
      </c>
      <c r="M48" s="497"/>
      <c r="N48" s="497"/>
      <c r="O48" s="497"/>
      <c r="P48" s="497"/>
      <c r="Q48" s="497"/>
      <c r="R48" s="497">
        <v>1</v>
      </c>
      <c r="S48" s="497"/>
      <c r="T48" s="497"/>
      <c r="U48" s="1192"/>
      <c r="V48" s="1192"/>
      <c r="W48" s="1192"/>
      <c r="X48" s="1192"/>
      <c r="Y48" s="90">
        <f>SUM(M48:X48)</f>
        <v>1</v>
      </c>
      <c r="Z48" s="1235">
        <v>0</v>
      </c>
      <c r="AA48" s="3003"/>
      <c r="AB48" s="3004">
        <f>SUM(M48:R48)</f>
        <v>1</v>
      </c>
      <c r="AC48" s="3005">
        <f t="shared" si="0"/>
        <v>1</v>
      </c>
      <c r="AD48" s="3107">
        <v>1</v>
      </c>
      <c r="AE48" s="3005">
        <f>AD48/AB48</f>
        <v>1</v>
      </c>
      <c r="AF48" s="3005"/>
      <c r="AG48" s="3005">
        <f>AD48/Y48</f>
        <v>1</v>
      </c>
      <c r="AH48" s="3004"/>
      <c r="AI48" s="3004"/>
      <c r="AJ48" s="3103" t="s">
        <v>1968</v>
      </c>
      <c r="AK48" s="3108"/>
    </row>
    <row r="49" spans="1:37" s="91" customFormat="1" ht="24" customHeight="1" thickBot="1">
      <c r="A49" s="3941" t="s">
        <v>38</v>
      </c>
      <c r="B49" s="3942"/>
      <c r="C49" s="3942"/>
      <c r="D49" s="3943"/>
      <c r="E49" s="1172"/>
      <c r="F49" s="1172"/>
      <c r="G49" s="1172"/>
      <c r="H49" s="1172"/>
      <c r="I49" s="1173">
        <f>SUM(I44:I48)</f>
        <v>1</v>
      </c>
      <c r="J49" s="1172"/>
      <c r="K49" s="1172"/>
      <c r="L49" s="1172"/>
      <c r="M49" s="1172"/>
      <c r="N49" s="1172"/>
      <c r="O49" s="1172"/>
      <c r="P49" s="1172"/>
      <c r="Q49" s="1172"/>
      <c r="R49" s="1172"/>
      <c r="S49" s="1172"/>
      <c r="T49" s="1172"/>
      <c r="U49" s="1172"/>
      <c r="V49" s="1172"/>
      <c r="W49" s="1172"/>
      <c r="X49" s="1172"/>
      <c r="Y49" s="1174"/>
      <c r="Z49" s="1199">
        <f>SUM(Z44:Z48)</f>
        <v>0</v>
      </c>
      <c r="AA49" s="2523"/>
      <c r="AB49" s="2527"/>
      <c r="AC49" s="2527">
        <v>1</v>
      </c>
      <c r="AD49" s="2527"/>
      <c r="AE49" s="2527">
        <f>AVERAGE(AE44:AE48)</f>
        <v>0.9666666666666668</v>
      </c>
      <c r="AF49" s="2527"/>
      <c r="AG49" s="2527">
        <f>AVERAGE(AG44:AG48)</f>
        <v>0.7833333333333333</v>
      </c>
      <c r="AH49" s="2527"/>
      <c r="AI49" s="2527"/>
      <c r="AJ49" s="2527"/>
      <c r="AK49" s="2527"/>
    </row>
    <row r="50" spans="1:37" s="91" customFormat="1" ht="24" customHeight="1" thickBot="1">
      <c r="A50" s="3939" t="s">
        <v>39</v>
      </c>
      <c r="B50" s="3940"/>
      <c r="C50" s="3940"/>
      <c r="D50" s="3940"/>
      <c r="E50" s="1250"/>
      <c r="F50" s="1251"/>
      <c r="G50" s="1251"/>
      <c r="H50" s="1251"/>
      <c r="I50" s="1252"/>
      <c r="J50" s="1251"/>
      <c r="K50" s="1251"/>
      <c r="L50" s="1251"/>
      <c r="M50" s="1251"/>
      <c r="N50" s="1251"/>
      <c r="O50" s="1251"/>
      <c r="P50" s="1251"/>
      <c r="Q50" s="1251"/>
      <c r="R50" s="1251"/>
      <c r="S50" s="1251"/>
      <c r="T50" s="1251"/>
      <c r="U50" s="1251"/>
      <c r="V50" s="1251"/>
      <c r="W50" s="1251"/>
      <c r="X50" s="1251"/>
      <c r="Y50" s="1253"/>
      <c r="Z50" s="1254">
        <f>Z49+Z43+Z41+Z35</f>
        <v>0</v>
      </c>
      <c r="AA50" s="2532"/>
      <c r="AB50" s="2528"/>
      <c r="AC50" s="2528">
        <v>1</v>
      </c>
      <c r="AD50" s="2528"/>
      <c r="AE50" s="2528">
        <f>AVERAGE(AE49,AE43,AE41,AE35)</f>
        <v>0.9916666666666667</v>
      </c>
      <c r="AF50" s="2528"/>
      <c r="AG50" s="2528">
        <f>AVERAGE(AG49,AG43,AG41,AG35)</f>
        <v>0.7262987012987013</v>
      </c>
      <c r="AH50" s="2528"/>
      <c r="AI50" s="2528"/>
      <c r="AJ50" s="2528"/>
      <c r="AK50" s="2528"/>
    </row>
    <row r="51" spans="1:37" s="64" customFormat="1" ht="24" customHeight="1" thickBot="1">
      <c r="A51" s="1255"/>
      <c r="B51" s="1256"/>
      <c r="C51" s="1257"/>
      <c r="D51" s="1257"/>
      <c r="E51" s="1257"/>
      <c r="F51" s="1258"/>
      <c r="G51" s="1257"/>
      <c r="H51" s="1257"/>
      <c r="I51" s="1259"/>
      <c r="J51" s="1257"/>
      <c r="K51" s="1260"/>
      <c r="L51" s="1260"/>
      <c r="M51" s="1257"/>
      <c r="N51" s="1257"/>
      <c r="O51" s="1257"/>
      <c r="P51" s="1257"/>
      <c r="Q51" s="1257"/>
      <c r="R51" s="1257"/>
      <c r="S51" s="1257"/>
      <c r="T51" s="1257"/>
      <c r="U51" s="1257"/>
      <c r="V51" s="1257"/>
      <c r="W51" s="1257"/>
      <c r="X51" s="1257"/>
      <c r="Y51" s="1261"/>
      <c r="Z51" s="1262">
        <f>Z50+Z23</f>
        <v>0</v>
      </c>
      <c r="AA51" s="2533"/>
      <c r="AB51" s="2475"/>
      <c r="AC51" s="2475">
        <v>1</v>
      </c>
      <c r="AD51" s="2475"/>
      <c r="AE51" s="3227">
        <f>AVERAGE(AE50,AE23)</f>
        <v>0.9958333333333333</v>
      </c>
      <c r="AF51" s="2475"/>
      <c r="AG51" s="2475">
        <f>AVERAGE(AG50,AG23)</f>
        <v>0.6131493506493506</v>
      </c>
      <c r="AH51" s="2475"/>
      <c r="AI51" s="2475"/>
      <c r="AJ51" s="2475"/>
      <c r="AK51" s="2475"/>
    </row>
    <row r="65" spans="2:25" ht="16.5">
      <c r="B65" s="145"/>
      <c r="Y65" s="145"/>
    </row>
    <row r="66" spans="2:25" ht="16.5">
      <c r="B66" s="145"/>
      <c r="Y66" s="145"/>
    </row>
    <row r="67" spans="2:25" ht="16.5">
      <c r="B67" s="145"/>
      <c r="Y67" s="145"/>
    </row>
    <row r="68" spans="2:25" ht="16.5">
      <c r="B68" s="145"/>
      <c r="Y68" s="145"/>
    </row>
    <row r="69" spans="2:25" ht="16.5">
      <c r="B69" s="145"/>
      <c r="Y69" s="145"/>
    </row>
    <row r="70" spans="2:25" ht="16.5">
      <c r="B70" s="145"/>
      <c r="Y70" s="145"/>
    </row>
  </sheetData>
  <sheetProtection/>
  <mergeCells count="42">
    <mergeCell ref="A5:AA5"/>
    <mergeCell ref="AB5:AK9"/>
    <mergeCell ref="A6:AA6"/>
    <mergeCell ref="A7:AA7"/>
    <mergeCell ref="A8:AA8"/>
    <mergeCell ref="A1:C4"/>
    <mergeCell ref="D1:AH2"/>
    <mergeCell ref="AI1:AJ4"/>
    <mergeCell ref="AK1:AK4"/>
    <mergeCell ref="D3:AH4"/>
    <mergeCell ref="A24:AA24"/>
    <mergeCell ref="A9:AA9"/>
    <mergeCell ref="A11:D11"/>
    <mergeCell ref="E11:AA11"/>
    <mergeCell ref="AB11:AK11"/>
    <mergeCell ref="A13:D13"/>
    <mergeCell ref="E13:AA13"/>
    <mergeCell ref="AB13:AK13"/>
    <mergeCell ref="A16:A21"/>
    <mergeCell ref="B16:B21"/>
    <mergeCell ref="C16:C21"/>
    <mergeCell ref="A22:D22"/>
    <mergeCell ref="A23:D23"/>
    <mergeCell ref="A25:D25"/>
    <mergeCell ref="E25:AA25"/>
    <mergeCell ref="AB25:AK25"/>
    <mergeCell ref="A28:A34"/>
    <mergeCell ref="B28:B34"/>
    <mergeCell ref="C28:C30"/>
    <mergeCell ref="C31:C34"/>
    <mergeCell ref="A50:D50"/>
    <mergeCell ref="A35:D35"/>
    <mergeCell ref="A36:A40"/>
    <mergeCell ref="B36:B40"/>
    <mergeCell ref="C36:C38"/>
    <mergeCell ref="A41:D41"/>
    <mergeCell ref="A43:D43"/>
    <mergeCell ref="A44:A48"/>
    <mergeCell ref="B44:B48"/>
    <mergeCell ref="C44:C45"/>
    <mergeCell ref="C46:C48"/>
    <mergeCell ref="A49:D49"/>
  </mergeCells>
  <printOptions/>
  <pageMargins left="0.7" right="0.7" top="0.75" bottom="0.75" header="0.3" footer="0.3"/>
  <pageSetup horizontalDpi="1200" verticalDpi="1200" orientation="portrait" r:id="rId2"/>
  <drawing r:id="rId1"/>
</worksheet>
</file>

<file path=xl/worksheets/sheet9.xml><?xml version="1.0" encoding="utf-8"?>
<worksheet xmlns="http://schemas.openxmlformats.org/spreadsheetml/2006/main" xmlns:r="http://schemas.openxmlformats.org/officeDocument/2006/relationships">
  <sheetPr>
    <tabColor rgb="FF2CC336"/>
  </sheetPr>
  <dimension ref="A1:BY84"/>
  <sheetViews>
    <sheetView zoomScale="60" zoomScaleNormal="60" zoomScalePageLayoutView="70" workbookViewId="0" topLeftCell="E74">
      <selection activeCell="BJ16" sqref="BJ16"/>
    </sheetView>
  </sheetViews>
  <sheetFormatPr defaultColWidth="11.421875" defaultRowHeight="15"/>
  <cols>
    <col min="1" max="1" width="6.00390625" style="896" customWidth="1"/>
    <col min="2" max="2" width="18.140625" style="896" customWidth="1"/>
    <col min="3" max="3" width="24.421875" style="896" customWidth="1"/>
    <col min="4" max="4" width="36.140625" style="896" customWidth="1"/>
    <col min="5" max="5" width="17.28125" style="896" customWidth="1"/>
    <col min="6" max="6" width="12.8515625" style="897" bestFit="1" customWidth="1"/>
    <col min="7" max="7" width="23.28125" style="896" customWidth="1"/>
    <col min="8" max="8" width="17.421875" style="896" customWidth="1"/>
    <col min="9" max="9" width="11.421875" style="898" customWidth="1"/>
    <col min="10" max="10" width="14.00390625" style="896" customWidth="1"/>
    <col min="11" max="11" width="11.421875" style="899" customWidth="1"/>
    <col min="12" max="12" width="19.140625" style="899" customWidth="1"/>
    <col min="13" max="14" width="6.140625" style="900" customWidth="1"/>
    <col min="15" max="15" width="8.00390625" style="900" customWidth="1"/>
    <col min="16" max="16" width="6.140625" style="900" customWidth="1"/>
    <col min="17" max="17" width="7.00390625" style="900" customWidth="1"/>
    <col min="18" max="24" width="6.140625" style="900" customWidth="1"/>
    <col min="25" max="25" width="13.00390625" style="900" customWidth="1"/>
    <col min="26" max="26" width="20.7109375" style="901" customWidth="1"/>
    <col min="27" max="27" width="20.140625" style="896" customWidth="1"/>
    <col min="28" max="34" width="0" style="896" hidden="1" customWidth="1"/>
    <col min="35" max="35" width="13.28125" style="896" hidden="1" customWidth="1"/>
    <col min="36" max="36" width="0" style="896" hidden="1" customWidth="1"/>
    <col min="37" max="37" width="68.140625" style="902" hidden="1" customWidth="1"/>
    <col min="38" max="38" width="26.7109375" style="896" hidden="1" customWidth="1"/>
    <col min="39" max="40" width="0" style="896" hidden="1" customWidth="1"/>
    <col min="41" max="41" width="0" style="903" hidden="1" customWidth="1"/>
    <col min="42" max="45" width="0" style="896" hidden="1" customWidth="1"/>
    <col min="46" max="46" width="15.28125" style="896" hidden="1" customWidth="1"/>
    <col min="47" max="47" width="13.28125" style="896" hidden="1" customWidth="1"/>
    <col min="48" max="48" width="68.421875" style="902" hidden="1" customWidth="1"/>
    <col min="49" max="49" width="26.7109375" style="896" hidden="1" customWidth="1"/>
    <col min="50" max="56" width="0" style="896" hidden="1" customWidth="1"/>
    <col min="57" max="57" width="19.8515625" style="896" hidden="1" customWidth="1"/>
    <col min="58" max="58" width="12.421875" style="896" hidden="1" customWidth="1"/>
    <col min="59" max="59" width="52.00390625" style="896" hidden="1" customWidth="1"/>
    <col min="60" max="60" width="32.421875" style="896" hidden="1" customWidth="1"/>
    <col min="61" max="63" width="10.8515625" style="896" customWidth="1"/>
    <col min="64" max="64" width="13.28125" style="896" customWidth="1"/>
    <col min="65" max="65" width="10.8515625" style="896" customWidth="1"/>
    <col min="66" max="66" width="16.140625" style="896" customWidth="1"/>
    <col min="67" max="67" width="17.8515625" style="896" bestFit="1" customWidth="1"/>
    <col min="68" max="68" width="15.7109375" style="896" customWidth="1"/>
    <col min="69" max="69" width="86.421875" style="896" bestFit="1" customWidth="1"/>
    <col min="70" max="70" width="33.421875" style="896" customWidth="1"/>
    <col min="71" max="190" width="10.8515625" style="896" customWidth="1"/>
    <col min="191" max="191" width="6.00390625" style="896" customWidth="1"/>
    <col min="192" max="192" width="18.140625" style="896" customWidth="1"/>
    <col min="193" max="193" width="24.421875" style="896" customWidth="1"/>
    <col min="194" max="194" width="31.00390625" style="896" customWidth="1"/>
    <col min="195" max="195" width="12.7109375" style="896" customWidth="1"/>
    <col min="196" max="196" width="12.00390625" style="896" customWidth="1"/>
    <col min="197" max="197" width="19.8515625" style="896" customWidth="1"/>
    <col min="198" max="198" width="17.421875" style="896" customWidth="1"/>
    <col min="199" max="199" width="11.421875" style="896" customWidth="1"/>
    <col min="200" max="200" width="14.00390625" style="896" customWidth="1"/>
    <col min="201" max="201" width="11.421875" style="896" customWidth="1"/>
    <col min="202" max="202" width="10.421875" style="896" customWidth="1"/>
    <col min="203" max="206" width="6.140625" style="896" customWidth="1"/>
    <col min="207" max="219" width="0" style="896" hidden="1" customWidth="1"/>
    <col min="220" max="222" width="11.421875" style="896" customWidth="1"/>
    <col min="223" max="223" width="13.00390625" style="896" customWidth="1"/>
    <col min="224" max="226" width="0" style="896" hidden="1" customWidth="1"/>
    <col min="227" max="227" width="42.421875" style="896" customWidth="1"/>
    <col min="228" max="228" width="0" style="896" hidden="1" customWidth="1"/>
    <col min="229" max="229" width="14.28125" style="896" customWidth="1"/>
    <col min="230" max="230" width="0" style="896" hidden="1" customWidth="1"/>
    <col min="231" max="231" width="13.8515625" style="896" customWidth="1"/>
    <col min="232" max="237" width="0" style="896" hidden="1" customWidth="1"/>
    <col min="238" max="238" width="41.421875" style="896" customWidth="1"/>
    <col min="239" max="239" width="23.00390625" style="896" customWidth="1"/>
    <col min="240" max="16384" width="0" style="896" hidden="1" customWidth="1"/>
  </cols>
  <sheetData>
    <row r="1" spans="1:48" s="496" customFormat="1" ht="15" customHeight="1">
      <c r="A1" s="3907"/>
      <c r="B1" s="3908"/>
      <c r="C1" s="3909"/>
      <c r="D1" s="3916" t="s">
        <v>0</v>
      </c>
      <c r="E1" s="3917"/>
      <c r="F1" s="3917"/>
      <c r="G1" s="3917"/>
      <c r="H1" s="3917"/>
      <c r="I1" s="3917"/>
      <c r="J1" s="3917"/>
      <c r="K1" s="3917"/>
      <c r="L1" s="3917"/>
      <c r="M1" s="3917"/>
      <c r="N1" s="3917"/>
      <c r="O1" s="3917"/>
      <c r="P1" s="3917"/>
      <c r="Q1" s="3917"/>
      <c r="R1" s="3917"/>
      <c r="S1" s="3917"/>
      <c r="T1" s="3917"/>
      <c r="U1" s="3917"/>
      <c r="V1" s="3917"/>
      <c r="W1" s="3917"/>
      <c r="X1" s="3917"/>
      <c r="Y1" s="3917"/>
      <c r="Z1" s="3917"/>
      <c r="AA1" s="3917"/>
      <c r="AK1" s="894"/>
      <c r="AO1" s="895"/>
      <c r="AV1" s="894"/>
    </row>
    <row r="2" spans="1:48" s="496" customFormat="1" ht="15.75" customHeight="1" thickBot="1">
      <c r="A2" s="3910"/>
      <c r="B2" s="3911"/>
      <c r="C2" s="3912"/>
      <c r="D2" s="3918"/>
      <c r="E2" s="3919"/>
      <c r="F2" s="3919"/>
      <c r="G2" s="3919"/>
      <c r="H2" s="3919"/>
      <c r="I2" s="3919"/>
      <c r="J2" s="3919"/>
      <c r="K2" s="3919"/>
      <c r="L2" s="3919"/>
      <c r="M2" s="3919"/>
      <c r="N2" s="3919"/>
      <c r="O2" s="3919"/>
      <c r="P2" s="3919"/>
      <c r="Q2" s="3919"/>
      <c r="R2" s="3919"/>
      <c r="S2" s="3919"/>
      <c r="T2" s="3919"/>
      <c r="U2" s="3919"/>
      <c r="V2" s="3919"/>
      <c r="W2" s="3919"/>
      <c r="X2" s="3919"/>
      <c r="Y2" s="3919"/>
      <c r="Z2" s="3919"/>
      <c r="AA2" s="3919"/>
      <c r="AK2" s="894"/>
      <c r="AO2" s="895"/>
      <c r="AV2" s="894"/>
    </row>
    <row r="3" spans="1:48" s="496" customFormat="1" ht="15" customHeight="1">
      <c r="A3" s="3910"/>
      <c r="B3" s="3911"/>
      <c r="C3" s="3912"/>
      <c r="D3" s="3920" t="s">
        <v>3</v>
      </c>
      <c r="E3" s="3921"/>
      <c r="F3" s="3921"/>
      <c r="G3" s="3921"/>
      <c r="H3" s="3921"/>
      <c r="I3" s="3921"/>
      <c r="J3" s="3921"/>
      <c r="K3" s="3921"/>
      <c r="L3" s="3921"/>
      <c r="M3" s="3921"/>
      <c r="N3" s="3921"/>
      <c r="O3" s="3921"/>
      <c r="P3" s="3921"/>
      <c r="Q3" s="3921"/>
      <c r="R3" s="3921"/>
      <c r="S3" s="3921"/>
      <c r="T3" s="3921"/>
      <c r="U3" s="3921"/>
      <c r="V3" s="3921"/>
      <c r="W3" s="3921"/>
      <c r="X3" s="3921"/>
      <c r="Y3" s="3921"/>
      <c r="Z3" s="3921"/>
      <c r="AA3" s="3921"/>
      <c r="AK3" s="894"/>
      <c r="AO3" s="895"/>
      <c r="AV3" s="894"/>
    </row>
    <row r="4" spans="1:48" s="496" customFormat="1" ht="15.75" customHeight="1" thickBot="1">
      <c r="A4" s="3913"/>
      <c r="B4" s="3914"/>
      <c r="C4" s="3915"/>
      <c r="D4" s="3922"/>
      <c r="E4" s="3923"/>
      <c r="F4" s="3923"/>
      <c r="G4" s="3923"/>
      <c r="H4" s="3923"/>
      <c r="I4" s="3923"/>
      <c r="J4" s="3923"/>
      <c r="K4" s="3923"/>
      <c r="L4" s="3923"/>
      <c r="M4" s="3923"/>
      <c r="N4" s="3923"/>
      <c r="O4" s="3923"/>
      <c r="P4" s="3923"/>
      <c r="Q4" s="3923"/>
      <c r="R4" s="3923"/>
      <c r="S4" s="3923"/>
      <c r="T4" s="3923"/>
      <c r="U4" s="3923"/>
      <c r="V4" s="3923"/>
      <c r="W4" s="3923"/>
      <c r="X4" s="3923"/>
      <c r="Y4" s="3923"/>
      <c r="Z4" s="3923"/>
      <c r="AA4" s="3923"/>
      <c r="AK4" s="894"/>
      <c r="AO4" s="895"/>
      <c r="AV4" s="894"/>
    </row>
    <row r="5" spans="1:77" s="496" customFormat="1" ht="20.25" customHeight="1">
      <c r="A5" s="3924" t="s">
        <v>4</v>
      </c>
      <c r="B5" s="3925"/>
      <c r="C5" s="3925"/>
      <c r="D5" s="3925"/>
      <c r="E5" s="3925"/>
      <c r="F5" s="3925"/>
      <c r="G5" s="3925"/>
      <c r="H5" s="3925"/>
      <c r="I5" s="3925"/>
      <c r="J5" s="3925"/>
      <c r="K5" s="3925"/>
      <c r="L5" s="3925"/>
      <c r="M5" s="3925"/>
      <c r="N5" s="3925"/>
      <c r="O5" s="3925"/>
      <c r="P5" s="3925"/>
      <c r="Q5" s="3925"/>
      <c r="R5" s="3925"/>
      <c r="S5" s="3925"/>
      <c r="T5" s="3925"/>
      <c r="U5" s="3925"/>
      <c r="V5" s="3925"/>
      <c r="W5" s="3925"/>
      <c r="X5" s="3925"/>
      <c r="Y5" s="3925"/>
      <c r="Z5" s="3925"/>
      <c r="AA5" s="3926"/>
      <c r="AB5" t="s">
        <v>1818</v>
      </c>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s="1263"/>
      <c r="BT5" s="1263"/>
      <c r="BU5" s="1263"/>
      <c r="BV5" s="1263"/>
      <c r="BW5" s="1263"/>
      <c r="BX5" s="1263"/>
      <c r="BY5" s="1263"/>
    </row>
    <row r="6" spans="1:77" s="496" customFormat="1" ht="15.75" customHeight="1">
      <c r="A6" s="3933" t="s">
        <v>5</v>
      </c>
      <c r="B6" s="3934"/>
      <c r="C6" s="3934"/>
      <c r="D6" s="3934"/>
      <c r="E6" s="3934"/>
      <c r="F6" s="3934"/>
      <c r="G6" s="3934"/>
      <c r="H6" s="3934"/>
      <c r="I6" s="3934"/>
      <c r="J6" s="3934"/>
      <c r="K6" s="3934"/>
      <c r="L6" s="3934"/>
      <c r="M6" s="3934"/>
      <c r="N6" s="3934"/>
      <c r="O6" s="3934"/>
      <c r="P6" s="3934"/>
      <c r="Q6" s="3934"/>
      <c r="R6" s="3934"/>
      <c r="S6" s="3934"/>
      <c r="T6" s="3934"/>
      <c r="U6" s="3934"/>
      <c r="V6" s="3934"/>
      <c r="W6" s="3934"/>
      <c r="X6" s="3934"/>
      <c r="Y6" s="3934"/>
      <c r="Z6" s="3934"/>
      <c r="AA6" s="3935"/>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s="1263"/>
      <c r="BT6" s="1263"/>
      <c r="BU6" s="1263"/>
      <c r="BV6" s="1263"/>
      <c r="BW6" s="1263"/>
      <c r="BX6" s="1263"/>
      <c r="BY6" s="1263"/>
    </row>
    <row r="7" spans="1:77" s="496" customFormat="1" ht="15.75" customHeight="1">
      <c r="A7" s="3933"/>
      <c r="B7" s="3934"/>
      <c r="C7" s="3934"/>
      <c r="D7" s="3934"/>
      <c r="E7" s="3934"/>
      <c r="F7" s="3934"/>
      <c r="G7" s="3934"/>
      <c r="H7" s="3934"/>
      <c r="I7" s="3934"/>
      <c r="J7" s="3934"/>
      <c r="K7" s="3934"/>
      <c r="L7" s="3934"/>
      <c r="M7" s="3934"/>
      <c r="N7" s="3934"/>
      <c r="O7" s="3934"/>
      <c r="P7" s="3934"/>
      <c r="Q7" s="3934"/>
      <c r="R7" s="3934"/>
      <c r="S7" s="3934"/>
      <c r="T7" s="3934"/>
      <c r="U7" s="3934"/>
      <c r="V7" s="3934"/>
      <c r="W7" s="3934"/>
      <c r="X7" s="3934"/>
      <c r="Y7" s="3934"/>
      <c r="Z7" s="3934"/>
      <c r="AA7" s="3935"/>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s="1263"/>
      <c r="BT7" s="1263"/>
      <c r="BU7" s="1263"/>
      <c r="BV7" s="1263"/>
      <c r="BW7" s="1263"/>
      <c r="BX7" s="1263"/>
      <c r="BY7" s="1263"/>
    </row>
    <row r="8" spans="1:77" s="496" customFormat="1" ht="15.75" customHeight="1">
      <c r="A8" s="3933" t="s">
        <v>6</v>
      </c>
      <c r="B8" s="3934"/>
      <c r="C8" s="3934"/>
      <c r="D8" s="3934"/>
      <c r="E8" s="3934"/>
      <c r="F8" s="3934"/>
      <c r="G8" s="3934"/>
      <c r="H8" s="3934"/>
      <c r="I8" s="3934"/>
      <c r="J8" s="3934"/>
      <c r="K8" s="3934"/>
      <c r="L8" s="3934"/>
      <c r="M8" s="3934"/>
      <c r="N8" s="3934"/>
      <c r="O8" s="3934"/>
      <c r="P8" s="3934"/>
      <c r="Q8" s="3934"/>
      <c r="R8" s="3934"/>
      <c r="S8" s="3934"/>
      <c r="T8" s="3934"/>
      <c r="U8" s="3934"/>
      <c r="V8" s="3934"/>
      <c r="W8" s="3934"/>
      <c r="X8" s="3934"/>
      <c r="Y8" s="3934"/>
      <c r="Z8" s="3934"/>
      <c r="AA8" s="3935"/>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s="1263"/>
      <c r="BT8" s="1263"/>
      <c r="BU8" s="1263"/>
      <c r="BV8" s="1263"/>
      <c r="BW8" s="1263"/>
      <c r="BX8" s="1263"/>
      <c r="BY8" s="1263"/>
    </row>
    <row r="9" spans="1:77" s="496" customFormat="1" ht="16.5" customHeight="1" thickBot="1">
      <c r="A9" s="3936">
        <v>2016</v>
      </c>
      <c r="B9" s="3937"/>
      <c r="C9" s="3937"/>
      <c r="D9" s="3937"/>
      <c r="E9" s="3937"/>
      <c r="F9" s="3937"/>
      <c r="G9" s="3937"/>
      <c r="H9" s="3937"/>
      <c r="I9" s="3937"/>
      <c r="J9" s="3937"/>
      <c r="K9" s="3937"/>
      <c r="L9" s="3937"/>
      <c r="M9" s="3937"/>
      <c r="N9" s="3937"/>
      <c r="O9" s="3937"/>
      <c r="P9" s="3937"/>
      <c r="Q9" s="3937"/>
      <c r="R9" s="3937"/>
      <c r="S9" s="3937"/>
      <c r="T9" s="3937"/>
      <c r="U9" s="3937"/>
      <c r="V9" s="3937"/>
      <c r="W9" s="3937"/>
      <c r="X9" s="3937"/>
      <c r="Y9" s="3937"/>
      <c r="Z9" s="3937"/>
      <c r="AA9" s="3938"/>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s="1263"/>
      <c r="BT9" s="1263"/>
      <c r="BU9" s="1263"/>
      <c r="BV9" s="1263"/>
      <c r="BW9" s="1263"/>
      <c r="BX9" s="1263"/>
      <c r="BY9" s="1263"/>
    </row>
    <row r="10" ht="13.5" thickBot="1"/>
    <row r="11" spans="1:70" s="4" customFormat="1" ht="15.75" customHeight="1" thickBot="1">
      <c r="A11" t="s">
        <v>43</v>
      </c>
      <c r="B11"/>
      <c r="C11"/>
      <c r="D11" s="3896" t="s">
        <v>802</v>
      </c>
      <c r="E11" s="3897"/>
      <c r="F11" s="3897"/>
      <c r="G11" s="3897"/>
      <c r="H11" s="3897"/>
      <c r="I11" s="3897"/>
      <c r="J11" s="3897"/>
      <c r="K11" s="3897"/>
      <c r="L11" s="3897"/>
      <c r="M11" s="3897"/>
      <c r="N11" s="3897"/>
      <c r="O11" s="3897"/>
      <c r="P11" s="3897"/>
      <c r="Q11" s="3897"/>
      <c r="R11" s="3897"/>
      <c r="S11" s="3897"/>
      <c r="T11" s="3897"/>
      <c r="U11" s="3897"/>
      <c r="V11" s="3897"/>
      <c r="W11" s="3897"/>
      <c r="X11" s="3897"/>
      <c r="Y11" s="3897"/>
      <c r="Z11" s="3897"/>
      <c r="AA11" s="3898"/>
      <c r="AK11" s="904"/>
      <c r="AO11" s="905"/>
      <c r="AV11" s="904"/>
      <c r="BI11" t="s">
        <v>802</v>
      </c>
      <c r="BJ11"/>
      <c r="BK11"/>
      <c r="BL11"/>
      <c r="BM11"/>
      <c r="BN11"/>
      <c r="BO11"/>
      <c r="BP11"/>
      <c r="BQ11"/>
      <c r="BR11"/>
    </row>
    <row r="12" spans="1:27" ht="13.5" thickBot="1">
      <c r="A12" s="144"/>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row>
    <row r="13" spans="1:70" s="4" customFormat="1" ht="15.75" customHeight="1" thickBot="1">
      <c r="A13" t="s">
        <v>803</v>
      </c>
      <c r="B13"/>
      <c r="C13"/>
      <c r="D13" s="3904" t="s">
        <v>804</v>
      </c>
      <c r="E13" s="3905"/>
      <c r="F13" s="3905"/>
      <c r="G13" s="3905"/>
      <c r="H13" s="3905"/>
      <c r="I13" s="3905"/>
      <c r="J13" s="3905"/>
      <c r="K13" s="3905"/>
      <c r="L13" s="3905"/>
      <c r="M13" s="3905"/>
      <c r="N13" s="3905"/>
      <c r="O13" s="3905"/>
      <c r="P13" s="3905"/>
      <c r="Q13" s="3905"/>
      <c r="R13" s="3905"/>
      <c r="S13" s="3905"/>
      <c r="T13" s="3905"/>
      <c r="U13" s="3905"/>
      <c r="V13" s="3905"/>
      <c r="W13" s="3905"/>
      <c r="X13" s="3905"/>
      <c r="Y13" s="3905"/>
      <c r="Z13" s="3905"/>
      <c r="AA13" s="3906"/>
      <c r="AK13" s="904"/>
      <c r="AO13" s="905"/>
      <c r="AV13" s="904"/>
      <c r="BI13" t="s">
        <v>804</v>
      </c>
      <c r="BJ13"/>
      <c r="BK13"/>
      <c r="BL13"/>
      <c r="BM13"/>
      <c r="BN13"/>
      <c r="BO13"/>
      <c r="BP13"/>
      <c r="BQ13"/>
      <c r="BR13"/>
    </row>
    <row r="14" spans="1:27" ht="13.5" thickBot="1">
      <c r="A14" s="144"/>
      <c r="B14" s="144"/>
      <c r="C14" s="144"/>
      <c r="D14" s="144"/>
      <c r="E14" s="144"/>
      <c r="F14" s="144"/>
      <c r="G14" s="144"/>
      <c r="H14" s="144"/>
      <c r="I14" s="144"/>
      <c r="J14" s="144"/>
      <c r="K14" s="896"/>
      <c r="L14" s="896"/>
      <c r="M14" s="144"/>
      <c r="N14" s="144"/>
      <c r="O14" s="144"/>
      <c r="P14" s="144"/>
      <c r="Q14" s="144"/>
      <c r="R14" s="144"/>
      <c r="S14" s="144"/>
      <c r="T14" s="144"/>
      <c r="U14" s="144"/>
      <c r="V14" s="144"/>
      <c r="W14" s="144"/>
      <c r="X14" s="144"/>
      <c r="Y14" s="144"/>
      <c r="Z14" s="896"/>
      <c r="AA14" s="144"/>
    </row>
    <row r="15" spans="1:70" s="917" customFormat="1" ht="64.5" thickBot="1">
      <c r="A15" s="906" t="s">
        <v>11</v>
      </c>
      <c r="B15" s="906" t="s">
        <v>805</v>
      </c>
      <c r="C15" s="906" t="s">
        <v>13</v>
      </c>
      <c r="D15" s="906" t="s">
        <v>14</v>
      </c>
      <c r="E15" s="906" t="s">
        <v>15</v>
      </c>
      <c r="F15" s="907" t="s">
        <v>16</v>
      </c>
      <c r="G15" s="906" t="s">
        <v>17</v>
      </c>
      <c r="H15" s="906" t="s">
        <v>18</v>
      </c>
      <c r="I15" s="908" t="s">
        <v>19</v>
      </c>
      <c r="J15" s="906" t="s">
        <v>20</v>
      </c>
      <c r="K15" s="906" t="s">
        <v>21</v>
      </c>
      <c r="L15" s="906" t="s">
        <v>22</v>
      </c>
      <c r="M15" s="906" t="s">
        <v>23</v>
      </c>
      <c r="N15" s="906" t="s">
        <v>24</v>
      </c>
      <c r="O15" s="906" t="s">
        <v>25</v>
      </c>
      <c r="P15" s="906" t="s">
        <v>26</v>
      </c>
      <c r="Q15" s="906" t="s">
        <v>27</v>
      </c>
      <c r="R15" s="906" t="s">
        <v>28</v>
      </c>
      <c r="S15" s="906" t="s">
        <v>29</v>
      </c>
      <c r="T15" s="906" t="s">
        <v>30</v>
      </c>
      <c r="U15" s="906" t="s">
        <v>31</v>
      </c>
      <c r="V15" s="906" t="s">
        <v>32</v>
      </c>
      <c r="W15" s="906" t="s">
        <v>33</v>
      </c>
      <c r="X15" s="906" t="s">
        <v>34</v>
      </c>
      <c r="Y15" s="906" t="s">
        <v>35</v>
      </c>
      <c r="Z15" s="906" t="s">
        <v>298</v>
      </c>
      <c r="AA15" s="906" t="s">
        <v>36</v>
      </c>
      <c r="AB15" s="909" t="s">
        <v>806</v>
      </c>
      <c r="AC15" s="909" t="s">
        <v>807</v>
      </c>
      <c r="AD15" s="909" t="s">
        <v>189</v>
      </c>
      <c r="AE15" s="909" t="s">
        <v>187</v>
      </c>
      <c r="AF15" s="909" t="s">
        <v>178</v>
      </c>
      <c r="AG15" s="909" t="s">
        <v>808</v>
      </c>
      <c r="AH15" s="909" t="s">
        <v>809</v>
      </c>
      <c r="AI15" s="909" t="s">
        <v>179</v>
      </c>
      <c r="AJ15" s="909" t="s">
        <v>180</v>
      </c>
      <c r="AK15" s="909" t="s">
        <v>810</v>
      </c>
      <c r="AL15" s="910" t="s">
        <v>182</v>
      </c>
      <c r="AM15" s="911" t="s">
        <v>811</v>
      </c>
      <c r="AN15" s="911" t="s">
        <v>807</v>
      </c>
      <c r="AO15" s="912" t="s">
        <v>184</v>
      </c>
      <c r="AP15" s="911" t="s">
        <v>185</v>
      </c>
      <c r="AQ15" s="911" t="s">
        <v>178</v>
      </c>
      <c r="AR15" s="911" t="s">
        <v>812</v>
      </c>
      <c r="AS15" s="911" t="s">
        <v>809</v>
      </c>
      <c r="AT15" s="911" t="s">
        <v>179</v>
      </c>
      <c r="AU15" s="911" t="s">
        <v>180</v>
      </c>
      <c r="AV15" s="911" t="s">
        <v>813</v>
      </c>
      <c r="AW15" s="913" t="s">
        <v>814</v>
      </c>
      <c r="AX15" s="914" t="s">
        <v>1583</v>
      </c>
      <c r="AY15" s="914" t="s">
        <v>1584</v>
      </c>
      <c r="AZ15" s="915" t="s">
        <v>1585</v>
      </c>
      <c r="BA15" s="914" t="s">
        <v>1586</v>
      </c>
      <c r="BB15" s="914" t="s">
        <v>178</v>
      </c>
      <c r="BC15" s="914" t="s">
        <v>1587</v>
      </c>
      <c r="BD15" s="914" t="s">
        <v>809</v>
      </c>
      <c r="BE15" s="914" t="s">
        <v>179</v>
      </c>
      <c r="BF15" s="914" t="s">
        <v>180</v>
      </c>
      <c r="BG15" s="914" t="s">
        <v>1588</v>
      </c>
      <c r="BH15" s="916" t="s">
        <v>1589</v>
      </c>
      <c r="BI15" s="3226" t="s">
        <v>1523</v>
      </c>
      <c r="BJ15" s="3226" t="s">
        <v>299</v>
      </c>
      <c r="BK15" s="3226" t="s">
        <v>1490</v>
      </c>
      <c r="BL15" s="3226" t="s">
        <v>1491</v>
      </c>
      <c r="BM15" s="3226" t="s">
        <v>178</v>
      </c>
      <c r="BN15" s="3226" t="s">
        <v>1492</v>
      </c>
      <c r="BO15" s="3226" t="s">
        <v>179</v>
      </c>
      <c r="BP15" s="3226" t="s">
        <v>180</v>
      </c>
      <c r="BQ15" s="3226" t="s">
        <v>181</v>
      </c>
      <c r="BR15" s="3226" t="s">
        <v>182</v>
      </c>
    </row>
    <row r="16" spans="1:70" s="25" customFormat="1" ht="92.25" customHeight="1" thickBot="1">
      <c r="A16">
        <v>1</v>
      </c>
      <c r="B16" t="s">
        <v>815</v>
      </c>
      <c r="C16" t="s">
        <v>816</v>
      </c>
      <c r="D16" s="918" t="s">
        <v>817</v>
      </c>
      <c r="E16" s="919" t="s">
        <v>818</v>
      </c>
      <c r="F16" s="920">
        <v>1</v>
      </c>
      <c r="G16" s="921" t="s">
        <v>819</v>
      </c>
      <c r="H16" s="922" t="s">
        <v>820</v>
      </c>
      <c r="I16" s="923">
        <v>0.05</v>
      </c>
      <c r="J16" s="921" t="s">
        <v>818</v>
      </c>
      <c r="K16" s="924">
        <v>42401</v>
      </c>
      <c r="L16" s="924">
        <v>42735</v>
      </c>
      <c r="M16" s="925"/>
      <c r="N16" s="925">
        <v>1</v>
      </c>
      <c r="O16" s="925"/>
      <c r="P16" s="925"/>
      <c r="Q16" s="925"/>
      <c r="R16" s="925"/>
      <c r="S16" s="925"/>
      <c r="T16" s="925"/>
      <c r="U16" s="925"/>
      <c r="V16" s="925"/>
      <c r="W16" s="925"/>
      <c r="X16" s="925"/>
      <c r="Y16" s="920">
        <f>+SUM(M16:X16)</f>
        <v>1</v>
      </c>
      <c r="Z16" s="926">
        <v>0</v>
      </c>
      <c r="AA16" s="918" t="s">
        <v>55</v>
      </c>
      <c r="AB16" s="927">
        <v>0</v>
      </c>
      <c r="AC16" s="928">
        <f>IF(AB16=0,0%,100%)</f>
        <v>0</v>
      </c>
      <c r="AD16" s="929">
        <v>0</v>
      </c>
      <c r="AE16" s="928" t="e">
        <f>AD16/AB16</f>
        <v>#DIV/0!</v>
      </c>
      <c r="AF16" s="928">
        <f>AD16/Y16</f>
        <v>0</v>
      </c>
      <c r="AG16" s="930">
        <f>AF16</f>
        <v>0</v>
      </c>
      <c r="AH16" s="930"/>
      <c r="AI16" s="931">
        <v>0</v>
      </c>
      <c r="AJ16" s="930" t="e">
        <v>#DIV/0!</v>
      </c>
      <c r="AK16" s="932"/>
      <c r="AL16" s="933"/>
      <c r="AM16" s="927">
        <f>X16+Y16</f>
        <v>1</v>
      </c>
      <c r="AN16" s="928">
        <f>IF(AM16=0,0%,100%)</f>
        <v>1</v>
      </c>
      <c r="AO16" s="934">
        <v>0</v>
      </c>
      <c r="AP16" s="928">
        <f>AO16/AM16</f>
        <v>0</v>
      </c>
      <c r="AQ16" s="928" t="e">
        <f>AO16/AJ16</f>
        <v>#DIV/0!</v>
      </c>
      <c r="AR16" s="930" t="e">
        <f>AQ16</f>
        <v>#DIV/0!</v>
      </c>
      <c r="AS16" s="930"/>
      <c r="AT16" s="931">
        <v>0</v>
      </c>
      <c r="AU16" s="930" t="e">
        <v>#DIV/0!</v>
      </c>
      <c r="AV16" s="932" t="s">
        <v>821</v>
      </c>
      <c r="AW16" s="933"/>
      <c r="AX16" s="927">
        <v>1</v>
      </c>
      <c r="AY16" s="928">
        <f>IF(AX16=0,0%,100%)</f>
        <v>1</v>
      </c>
      <c r="AZ16" s="934">
        <v>0</v>
      </c>
      <c r="BA16" s="928">
        <f>AZ16/AX16</f>
        <v>0</v>
      </c>
      <c r="BB16" s="928" t="e">
        <f>AZ16/AU16</f>
        <v>#DIV/0!</v>
      </c>
      <c r="BC16" s="930" t="e">
        <f>BB16</f>
        <v>#DIV/0!</v>
      </c>
      <c r="BD16" s="930"/>
      <c r="BE16" s="931"/>
      <c r="BF16" s="930" t="e">
        <v>#DIV/0!</v>
      </c>
      <c r="BG16" s="932" t="s">
        <v>1590</v>
      </c>
      <c r="BH16" s="3009"/>
      <c r="BI16" s="3228">
        <f>SUM(M16:R16)</f>
        <v>1</v>
      </c>
      <c r="BJ16" s="3024">
        <f>IF(BI16=0,0%,100%)</f>
        <v>1</v>
      </c>
      <c r="BK16" s="3247">
        <v>1</v>
      </c>
      <c r="BL16" s="3024">
        <f>BK16/BI16</f>
        <v>1</v>
      </c>
      <c r="BM16" s="3229"/>
      <c r="BN16" s="3229">
        <f>BK16/Y16</f>
        <v>1</v>
      </c>
      <c r="BO16" s="3023"/>
      <c r="BP16" s="3229"/>
      <c r="BQ16" s="3235"/>
      <c r="BR16" s="3235"/>
    </row>
    <row r="17" spans="1:70" s="944" customFormat="1" ht="102" customHeight="1" thickBot="1">
      <c r="A17"/>
      <c r="B17"/>
      <c r="C17"/>
      <c r="D17" s="918" t="s">
        <v>822</v>
      </c>
      <c r="E17" s="919" t="s">
        <v>823</v>
      </c>
      <c r="F17" s="920">
        <v>12</v>
      </c>
      <c r="G17" s="921" t="s">
        <v>824</v>
      </c>
      <c r="H17" s="922" t="s">
        <v>820</v>
      </c>
      <c r="I17" s="923">
        <v>0.015873015873015872</v>
      </c>
      <c r="J17" s="921" t="s">
        <v>311</v>
      </c>
      <c r="K17" s="924">
        <v>42370</v>
      </c>
      <c r="L17" s="924">
        <v>42735</v>
      </c>
      <c r="M17" s="935">
        <v>1</v>
      </c>
      <c r="N17" s="935">
        <v>1</v>
      </c>
      <c r="O17" s="935">
        <v>1</v>
      </c>
      <c r="P17" s="935">
        <v>1</v>
      </c>
      <c r="Q17" s="935">
        <v>1</v>
      </c>
      <c r="R17" s="935">
        <v>1</v>
      </c>
      <c r="S17" s="935">
        <v>1</v>
      </c>
      <c r="T17" s="935">
        <v>1</v>
      </c>
      <c r="U17" s="935">
        <v>1</v>
      </c>
      <c r="V17" s="935">
        <v>1</v>
      </c>
      <c r="W17" s="935">
        <v>1</v>
      </c>
      <c r="X17" s="935">
        <v>1</v>
      </c>
      <c r="Y17" s="920">
        <f aca="true" t="shared" si="0" ref="Y17:Y39">+SUM(M17:X17)</f>
        <v>12</v>
      </c>
      <c r="Z17" s="926">
        <v>0</v>
      </c>
      <c r="AA17" s="918" t="s">
        <v>55</v>
      </c>
      <c r="AB17" s="936">
        <v>1</v>
      </c>
      <c r="AC17" s="937">
        <f aca="true" t="shared" si="1" ref="AC17:AC71">IF(AB17=0,0%,100%)</f>
        <v>1</v>
      </c>
      <c r="AD17" s="938">
        <v>1</v>
      </c>
      <c r="AE17" s="937">
        <f>AD17/AB17</f>
        <v>1</v>
      </c>
      <c r="AF17" s="937">
        <f aca="true" t="shared" si="2" ref="AF17:AF61">AD17/Y17</f>
        <v>0.08333333333333333</v>
      </c>
      <c r="AG17" s="939">
        <f aca="true" t="shared" si="3" ref="AG17:AG71">AF17</f>
        <v>0.08333333333333333</v>
      </c>
      <c r="AH17" s="939"/>
      <c r="AI17" s="940"/>
      <c r="AJ17" s="939" t="e">
        <v>#DIV/0!</v>
      </c>
      <c r="AK17" s="941" t="s">
        <v>825</v>
      </c>
      <c r="AL17" s="942"/>
      <c r="AM17" s="936">
        <v>2</v>
      </c>
      <c r="AN17" s="937">
        <f aca="true" t="shared" si="4" ref="AN17:AN61">IF(AM17=0,0%,100%)</f>
        <v>1</v>
      </c>
      <c r="AO17" s="937">
        <v>2</v>
      </c>
      <c r="AP17" s="937">
        <f>AO17/AM17</f>
        <v>1</v>
      </c>
      <c r="AQ17" s="937" t="e">
        <f aca="true" t="shared" si="5" ref="AQ17:AQ36">AO17/AJ17</f>
        <v>#DIV/0!</v>
      </c>
      <c r="AR17" s="939" t="e">
        <f aca="true" t="shared" si="6" ref="AR17:AR22">AQ17</f>
        <v>#DIV/0!</v>
      </c>
      <c r="AS17" s="939"/>
      <c r="AT17" s="940"/>
      <c r="AU17" s="939" t="e">
        <v>#DIV/0!</v>
      </c>
      <c r="AV17" s="941" t="s">
        <v>826</v>
      </c>
      <c r="AW17" s="942"/>
      <c r="AX17" s="936">
        <v>3</v>
      </c>
      <c r="AY17" s="937">
        <f aca="true" t="shared" si="7" ref="AY17:AY73">IF(AX17=0,0%,100%)</f>
        <v>1</v>
      </c>
      <c r="AZ17" s="943">
        <v>3</v>
      </c>
      <c r="BA17" s="937">
        <f aca="true" t="shared" si="8" ref="BA17:BA23">AZ17/AX17</f>
        <v>1</v>
      </c>
      <c r="BB17" s="937" t="e">
        <f aca="true" t="shared" si="9" ref="BB17:BB23">AZ17/AU17</f>
        <v>#DIV/0!</v>
      </c>
      <c r="BC17" s="939" t="e">
        <f aca="true" t="shared" si="10" ref="BC17:BC23">BB17</f>
        <v>#DIV/0!</v>
      </c>
      <c r="BD17" s="939"/>
      <c r="BE17" s="940"/>
      <c r="BF17" s="939" t="e">
        <v>#DIV/0!</v>
      </c>
      <c r="BG17" s="941" t="s">
        <v>1591</v>
      </c>
      <c r="BH17" s="961"/>
      <c r="BI17" s="3228">
        <f aca="true" t="shared" si="11" ref="BI17:BI73">SUM(M17:R17)</f>
        <v>6</v>
      </c>
      <c r="BJ17" s="3024">
        <f aca="true" t="shared" si="12" ref="BJ17:BJ73">IF(BI17=0,0%,100%)</f>
        <v>1</v>
      </c>
      <c r="BK17" s="3235">
        <v>5</v>
      </c>
      <c r="BL17" s="3024">
        <f aca="true" t="shared" si="13" ref="BL17:BL73">BK17/BI17</f>
        <v>0.8333333333333334</v>
      </c>
      <c r="BM17" s="3229"/>
      <c r="BN17" s="3229">
        <f aca="true" t="shared" si="14" ref="BN17:BN73">BK17/Y17</f>
        <v>0.4166666666666667</v>
      </c>
      <c r="BO17" s="3023"/>
      <c r="BP17" s="3229"/>
      <c r="BQ17" s="3235"/>
      <c r="BR17" s="3235" t="s">
        <v>1997</v>
      </c>
    </row>
    <row r="18" spans="1:70" s="944" customFormat="1" ht="75" customHeight="1" thickBot="1">
      <c r="A18"/>
      <c r="B18"/>
      <c r="C18"/>
      <c r="D18" s="918" t="s">
        <v>827</v>
      </c>
      <c r="E18" s="919" t="s">
        <v>828</v>
      </c>
      <c r="F18" s="920">
        <v>4</v>
      </c>
      <c r="G18" s="921" t="s">
        <v>829</v>
      </c>
      <c r="H18" s="922" t="s">
        <v>820</v>
      </c>
      <c r="I18" s="923">
        <v>0.015873015873015872</v>
      </c>
      <c r="J18" s="921" t="s">
        <v>830</v>
      </c>
      <c r="K18" s="924">
        <v>42370</v>
      </c>
      <c r="L18" s="924">
        <v>42735</v>
      </c>
      <c r="M18" s="935">
        <v>1</v>
      </c>
      <c r="N18" s="935"/>
      <c r="O18" s="935"/>
      <c r="P18" s="935">
        <v>1</v>
      </c>
      <c r="Q18" s="935"/>
      <c r="R18" s="935"/>
      <c r="S18" s="935">
        <v>1</v>
      </c>
      <c r="T18" s="935"/>
      <c r="U18" s="935"/>
      <c r="V18" s="935">
        <v>1</v>
      </c>
      <c r="W18" s="935"/>
      <c r="X18" s="945"/>
      <c r="Y18" s="920">
        <f t="shared" si="0"/>
        <v>4</v>
      </c>
      <c r="Z18" s="926">
        <v>0</v>
      </c>
      <c r="AA18" s="918" t="s">
        <v>55</v>
      </c>
      <c r="AB18" s="936">
        <f>M18+N18</f>
        <v>1</v>
      </c>
      <c r="AC18" s="937">
        <f t="shared" si="1"/>
        <v>1</v>
      </c>
      <c r="AD18" s="938">
        <v>1</v>
      </c>
      <c r="AE18" s="937" t="s">
        <v>55</v>
      </c>
      <c r="AF18" s="937">
        <f t="shared" si="2"/>
        <v>0.25</v>
      </c>
      <c r="AG18" s="939">
        <f t="shared" si="3"/>
        <v>0.25</v>
      </c>
      <c r="AH18" s="939">
        <v>0</v>
      </c>
      <c r="AI18" s="940"/>
      <c r="AJ18" s="939" t="e">
        <v>#DIV/0!</v>
      </c>
      <c r="AK18" s="941" t="s">
        <v>831</v>
      </c>
      <c r="AL18" s="942"/>
      <c r="AM18" s="936">
        <v>1</v>
      </c>
      <c r="AN18" s="937">
        <f t="shared" si="4"/>
        <v>1</v>
      </c>
      <c r="AO18" s="943">
        <v>1</v>
      </c>
      <c r="AP18" s="937" t="s">
        <v>55</v>
      </c>
      <c r="AQ18" s="937" t="e">
        <f t="shared" si="5"/>
        <v>#DIV/0!</v>
      </c>
      <c r="AR18" s="939" t="e">
        <f t="shared" si="6"/>
        <v>#DIV/0!</v>
      </c>
      <c r="AS18" s="939">
        <v>0</v>
      </c>
      <c r="AT18" s="940"/>
      <c r="AU18" s="939" t="e">
        <v>#DIV/0!</v>
      </c>
      <c r="AV18" s="941"/>
      <c r="AW18" s="942"/>
      <c r="AX18" s="936">
        <v>1</v>
      </c>
      <c r="AY18" s="937">
        <f t="shared" si="7"/>
        <v>1</v>
      </c>
      <c r="AZ18" s="943">
        <v>1</v>
      </c>
      <c r="BA18" s="937">
        <f t="shared" si="8"/>
        <v>1</v>
      </c>
      <c r="BB18" s="937" t="e">
        <f t="shared" si="9"/>
        <v>#DIV/0!</v>
      </c>
      <c r="BC18" s="939" t="e">
        <f t="shared" si="10"/>
        <v>#DIV/0!</v>
      </c>
      <c r="BD18" s="939"/>
      <c r="BE18" s="940"/>
      <c r="BF18" s="939" t="e">
        <v>#DIV/0!</v>
      </c>
      <c r="BG18" s="941"/>
      <c r="BH18" s="961"/>
      <c r="BI18" s="3228">
        <f t="shared" si="11"/>
        <v>2</v>
      </c>
      <c r="BJ18" s="3024">
        <f t="shared" si="12"/>
        <v>1</v>
      </c>
      <c r="BK18" s="3237">
        <v>2</v>
      </c>
      <c r="BL18" s="3024">
        <f t="shared" si="13"/>
        <v>1</v>
      </c>
      <c r="BM18" s="3229"/>
      <c r="BN18" s="3229">
        <f t="shared" si="14"/>
        <v>0.5</v>
      </c>
      <c r="BO18" s="3023"/>
      <c r="BP18" s="3229"/>
      <c r="BQ18" s="3235"/>
      <c r="BR18" s="3235"/>
    </row>
    <row r="19" spans="1:70" s="944" customFormat="1" ht="62.25" customHeight="1" thickBot="1">
      <c r="A19"/>
      <c r="B19"/>
      <c r="C19"/>
      <c r="D19" s="918" t="s">
        <v>832</v>
      </c>
      <c r="E19" s="919" t="s">
        <v>833</v>
      </c>
      <c r="F19" s="920">
        <v>1</v>
      </c>
      <c r="G19" s="921" t="s">
        <v>834</v>
      </c>
      <c r="H19" s="922" t="s">
        <v>820</v>
      </c>
      <c r="I19" s="923">
        <v>0.015873015873015872</v>
      </c>
      <c r="J19" s="921" t="s">
        <v>835</v>
      </c>
      <c r="K19" s="924">
        <v>42401</v>
      </c>
      <c r="L19" s="924">
        <v>42735</v>
      </c>
      <c r="M19" s="935"/>
      <c r="N19" s="935">
        <v>1</v>
      </c>
      <c r="O19" s="935"/>
      <c r="P19" s="935"/>
      <c r="Q19" s="935"/>
      <c r="R19" s="935"/>
      <c r="S19" s="935"/>
      <c r="T19" s="935"/>
      <c r="U19" s="935"/>
      <c r="V19" s="935"/>
      <c r="W19" s="935"/>
      <c r="X19" s="935"/>
      <c r="Y19" s="920">
        <f t="shared" si="0"/>
        <v>1</v>
      </c>
      <c r="Z19" s="926">
        <v>0</v>
      </c>
      <c r="AA19" s="918" t="s">
        <v>55</v>
      </c>
      <c r="AB19" s="936">
        <v>0</v>
      </c>
      <c r="AC19" s="937">
        <f t="shared" si="1"/>
        <v>0</v>
      </c>
      <c r="AD19" s="938">
        <v>0</v>
      </c>
      <c r="AE19" s="937" t="e">
        <f>AD19/AB19</f>
        <v>#DIV/0!</v>
      </c>
      <c r="AF19" s="937">
        <f t="shared" si="2"/>
        <v>0</v>
      </c>
      <c r="AG19" s="939">
        <f t="shared" si="3"/>
        <v>0</v>
      </c>
      <c r="AH19" s="939"/>
      <c r="AI19" s="940"/>
      <c r="AJ19" s="939" t="e">
        <v>#DIV/0!</v>
      </c>
      <c r="AK19" s="941"/>
      <c r="AL19" s="942"/>
      <c r="AM19" s="936">
        <f>X19+Y19</f>
        <v>1</v>
      </c>
      <c r="AN19" s="937">
        <f t="shared" si="4"/>
        <v>1</v>
      </c>
      <c r="AO19" s="943">
        <v>1</v>
      </c>
      <c r="AP19" s="937">
        <f>AO19/AM19</f>
        <v>1</v>
      </c>
      <c r="AQ19" s="937" t="e">
        <f t="shared" si="5"/>
        <v>#DIV/0!</v>
      </c>
      <c r="AR19" s="939" t="e">
        <f t="shared" si="6"/>
        <v>#DIV/0!</v>
      </c>
      <c r="AS19" s="939"/>
      <c r="AT19" s="940"/>
      <c r="AU19" s="939" t="e">
        <v>#DIV/0!</v>
      </c>
      <c r="AV19" s="941" t="s">
        <v>836</v>
      </c>
      <c r="AW19" s="942"/>
      <c r="AX19" s="936">
        <v>1</v>
      </c>
      <c r="AY19" s="937">
        <f t="shared" si="7"/>
        <v>1</v>
      </c>
      <c r="AZ19" s="943">
        <v>1</v>
      </c>
      <c r="BA19" s="937">
        <f t="shared" si="8"/>
        <v>1</v>
      </c>
      <c r="BB19" s="937" t="e">
        <f t="shared" si="9"/>
        <v>#DIV/0!</v>
      </c>
      <c r="BC19" s="939" t="e">
        <f t="shared" si="10"/>
        <v>#DIV/0!</v>
      </c>
      <c r="BD19" s="939"/>
      <c r="BE19" s="940"/>
      <c r="BF19" s="939" t="e">
        <v>#DIV/0!</v>
      </c>
      <c r="BG19" s="941" t="s">
        <v>836</v>
      </c>
      <c r="BH19" s="961"/>
      <c r="BI19" s="3228">
        <f t="shared" si="11"/>
        <v>1</v>
      </c>
      <c r="BJ19" s="3024">
        <f t="shared" si="12"/>
        <v>1</v>
      </c>
      <c r="BK19" s="3237">
        <v>1</v>
      </c>
      <c r="BL19" s="3024">
        <f t="shared" si="13"/>
        <v>1</v>
      </c>
      <c r="BM19" s="3024"/>
      <c r="BN19" s="3229">
        <f t="shared" si="14"/>
        <v>1</v>
      </c>
      <c r="BO19" s="3023"/>
      <c r="BP19" s="3229"/>
      <c r="BQ19" s="3235"/>
      <c r="BR19" s="3235"/>
    </row>
    <row r="20" spans="1:70" s="944" customFormat="1" ht="60" customHeight="1" thickBot="1">
      <c r="A20"/>
      <c r="B20"/>
      <c r="C20" t="s">
        <v>837</v>
      </c>
      <c r="D20" s="918" t="s">
        <v>838</v>
      </c>
      <c r="E20" s="919" t="s">
        <v>839</v>
      </c>
      <c r="F20" s="920">
        <v>2</v>
      </c>
      <c r="G20" s="921" t="s">
        <v>409</v>
      </c>
      <c r="H20" s="922" t="s">
        <v>820</v>
      </c>
      <c r="I20" s="923">
        <v>0.015873015873015872</v>
      </c>
      <c r="J20" s="921" t="s">
        <v>840</v>
      </c>
      <c r="K20" s="924">
        <v>42401</v>
      </c>
      <c r="L20" s="924">
        <v>42735</v>
      </c>
      <c r="M20" s="935"/>
      <c r="N20" s="935">
        <v>1</v>
      </c>
      <c r="O20" s="935"/>
      <c r="P20" s="935"/>
      <c r="Q20" s="935"/>
      <c r="R20" s="935"/>
      <c r="S20" s="935"/>
      <c r="T20" s="935">
        <v>1</v>
      </c>
      <c r="U20" s="935"/>
      <c r="V20" s="935"/>
      <c r="W20" s="935"/>
      <c r="X20" s="935"/>
      <c r="Y20" s="920">
        <f t="shared" si="0"/>
        <v>2</v>
      </c>
      <c r="Z20" s="926">
        <v>0</v>
      </c>
      <c r="AA20" s="918"/>
      <c r="AB20" s="936">
        <v>0</v>
      </c>
      <c r="AC20" s="937">
        <f t="shared" si="1"/>
        <v>0</v>
      </c>
      <c r="AD20" s="938">
        <v>0</v>
      </c>
      <c r="AE20" s="937" t="s">
        <v>55</v>
      </c>
      <c r="AF20" s="937">
        <f t="shared" si="2"/>
        <v>0</v>
      </c>
      <c r="AG20" s="939">
        <f t="shared" si="3"/>
        <v>0</v>
      </c>
      <c r="AH20" s="939">
        <v>0</v>
      </c>
      <c r="AI20" s="940">
        <v>0</v>
      </c>
      <c r="AJ20" s="939" t="e">
        <v>#DIV/0!</v>
      </c>
      <c r="AK20" s="941"/>
      <c r="AL20" s="942"/>
      <c r="AM20" s="936">
        <v>1</v>
      </c>
      <c r="AN20" s="937">
        <f t="shared" si="4"/>
        <v>1</v>
      </c>
      <c r="AO20" s="943">
        <v>0</v>
      </c>
      <c r="AP20" s="937" t="s">
        <v>55</v>
      </c>
      <c r="AQ20" s="937" t="e">
        <f t="shared" si="5"/>
        <v>#DIV/0!</v>
      </c>
      <c r="AR20" s="939" t="e">
        <f t="shared" si="6"/>
        <v>#DIV/0!</v>
      </c>
      <c r="AS20" s="939">
        <v>0</v>
      </c>
      <c r="AT20" s="940">
        <v>0</v>
      </c>
      <c r="AU20" s="939" t="e">
        <v>#DIV/0!</v>
      </c>
      <c r="AV20" s="941" t="s">
        <v>841</v>
      </c>
      <c r="AW20" s="942"/>
      <c r="AX20" s="936">
        <v>1</v>
      </c>
      <c r="AY20" s="937">
        <f t="shared" si="7"/>
        <v>1</v>
      </c>
      <c r="AZ20" s="943">
        <v>1</v>
      </c>
      <c r="BA20" s="937">
        <f t="shared" si="8"/>
        <v>1</v>
      </c>
      <c r="BB20" s="937" t="e">
        <f t="shared" si="9"/>
        <v>#DIV/0!</v>
      </c>
      <c r="BC20" s="939" t="e">
        <f t="shared" si="10"/>
        <v>#DIV/0!</v>
      </c>
      <c r="BD20" s="939"/>
      <c r="BE20" s="940"/>
      <c r="BF20" s="939" t="e">
        <v>#DIV/0!</v>
      </c>
      <c r="BG20" s="941"/>
      <c r="BH20" s="961" t="s">
        <v>1592</v>
      </c>
      <c r="BI20" s="3228">
        <f t="shared" si="11"/>
        <v>1</v>
      </c>
      <c r="BJ20" s="3024">
        <f t="shared" si="12"/>
        <v>1</v>
      </c>
      <c r="BK20" s="3235">
        <v>2</v>
      </c>
      <c r="BL20" s="3024">
        <v>1</v>
      </c>
      <c r="BM20" s="3229"/>
      <c r="BN20" s="3229">
        <f t="shared" si="14"/>
        <v>1</v>
      </c>
      <c r="BO20" s="3023"/>
      <c r="BP20" s="3229"/>
      <c r="BQ20" s="3235"/>
      <c r="BR20" s="3235"/>
    </row>
    <row r="21" spans="1:70" s="944" customFormat="1" ht="96" customHeight="1" thickBot="1">
      <c r="A21"/>
      <c r="B21"/>
      <c r="C21"/>
      <c r="D21" s="918" t="s">
        <v>842</v>
      </c>
      <c r="E21" s="919" t="s">
        <v>840</v>
      </c>
      <c r="F21" s="920">
        <v>2</v>
      </c>
      <c r="G21" s="921" t="s">
        <v>409</v>
      </c>
      <c r="H21" s="922" t="s">
        <v>820</v>
      </c>
      <c r="I21" s="923">
        <v>0.015873015873015872</v>
      </c>
      <c r="J21" s="919" t="s">
        <v>840</v>
      </c>
      <c r="K21" s="924">
        <v>42401</v>
      </c>
      <c r="L21" s="924">
        <v>42735</v>
      </c>
      <c r="M21" s="935"/>
      <c r="N21" s="935">
        <v>1</v>
      </c>
      <c r="O21" s="935"/>
      <c r="P21" s="935"/>
      <c r="Q21" s="935"/>
      <c r="R21" s="935"/>
      <c r="S21" s="935"/>
      <c r="T21" s="935">
        <v>1</v>
      </c>
      <c r="U21" s="935"/>
      <c r="V21" s="935"/>
      <c r="W21" s="935"/>
      <c r="X21" s="935"/>
      <c r="Y21" s="920">
        <f t="shared" si="0"/>
        <v>2</v>
      </c>
      <c r="Z21" s="926">
        <v>0</v>
      </c>
      <c r="AA21" s="918"/>
      <c r="AB21" s="936">
        <v>0</v>
      </c>
      <c r="AC21" s="937">
        <f t="shared" si="1"/>
        <v>0</v>
      </c>
      <c r="AD21" s="938">
        <v>0</v>
      </c>
      <c r="AE21" s="937" t="e">
        <f aca="true" t="shared" si="15" ref="AE21:AE61">AD21/AB21</f>
        <v>#DIV/0!</v>
      </c>
      <c r="AF21" s="937">
        <f t="shared" si="2"/>
        <v>0</v>
      </c>
      <c r="AG21" s="939">
        <f t="shared" si="3"/>
        <v>0</v>
      </c>
      <c r="AH21" s="939">
        <v>14.285714285714286</v>
      </c>
      <c r="AI21" s="940"/>
      <c r="AJ21" s="939" t="e">
        <v>#DIV/0!</v>
      </c>
      <c r="AK21" s="941"/>
      <c r="AL21" s="942"/>
      <c r="AM21" s="936">
        <v>1</v>
      </c>
      <c r="AN21" s="937">
        <f t="shared" si="4"/>
        <v>1</v>
      </c>
      <c r="AO21" s="943">
        <v>1</v>
      </c>
      <c r="AP21" s="937">
        <f>AO21/AM21</f>
        <v>1</v>
      </c>
      <c r="AQ21" s="937" t="e">
        <f t="shared" si="5"/>
        <v>#DIV/0!</v>
      </c>
      <c r="AR21" s="939" t="e">
        <f t="shared" si="6"/>
        <v>#DIV/0!</v>
      </c>
      <c r="AS21" s="939">
        <v>14.285714285714286</v>
      </c>
      <c r="AT21" s="940"/>
      <c r="AU21" s="939" t="e">
        <v>#DIV/0!</v>
      </c>
      <c r="AV21" s="941" t="s">
        <v>843</v>
      </c>
      <c r="AW21" s="942"/>
      <c r="AX21" s="936">
        <v>1</v>
      </c>
      <c r="AY21" s="937">
        <f t="shared" si="7"/>
        <v>1</v>
      </c>
      <c r="AZ21" s="943">
        <v>1</v>
      </c>
      <c r="BA21" s="937">
        <f t="shared" si="8"/>
        <v>1</v>
      </c>
      <c r="BB21" s="937" t="e">
        <f t="shared" si="9"/>
        <v>#DIV/0!</v>
      </c>
      <c r="BC21" s="939" t="e">
        <f t="shared" si="10"/>
        <v>#DIV/0!</v>
      </c>
      <c r="BD21" s="939"/>
      <c r="BE21" s="940"/>
      <c r="BF21" s="939" t="e">
        <v>#DIV/0!</v>
      </c>
      <c r="BG21" s="941"/>
      <c r="BH21" s="961"/>
      <c r="BI21" s="3228">
        <f t="shared" si="11"/>
        <v>1</v>
      </c>
      <c r="BJ21" s="3024">
        <f t="shared" si="12"/>
        <v>1</v>
      </c>
      <c r="BK21" s="3237">
        <v>1</v>
      </c>
      <c r="BL21" s="3024">
        <f t="shared" si="13"/>
        <v>1</v>
      </c>
      <c r="BM21" s="3229"/>
      <c r="BN21" s="3229">
        <f t="shared" si="14"/>
        <v>0.5</v>
      </c>
      <c r="BO21" s="3023"/>
      <c r="BP21" s="3229"/>
      <c r="BQ21" s="3235"/>
      <c r="BR21" s="3235"/>
    </row>
    <row r="22" spans="1:70" s="944" customFormat="1" ht="61.5" customHeight="1" thickBot="1">
      <c r="A22"/>
      <c r="B22"/>
      <c r="C22"/>
      <c r="D22" s="918" t="s">
        <v>844</v>
      </c>
      <c r="E22" s="919" t="s">
        <v>845</v>
      </c>
      <c r="F22" s="920">
        <v>1</v>
      </c>
      <c r="G22" s="921" t="s">
        <v>846</v>
      </c>
      <c r="H22" s="922" t="s">
        <v>820</v>
      </c>
      <c r="I22" s="923">
        <v>0.015873015873015872</v>
      </c>
      <c r="J22" s="921" t="s">
        <v>847</v>
      </c>
      <c r="K22" s="924">
        <v>42675</v>
      </c>
      <c r="L22" s="924">
        <v>42719</v>
      </c>
      <c r="M22" s="935"/>
      <c r="N22" s="935"/>
      <c r="O22" s="935"/>
      <c r="P22" s="935"/>
      <c r="Q22" s="935"/>
      <c r="R22" s="935"/>
      <c r="S22" s="935"/>
      <c r="T22" s="935"/>
      <c r="U22" s="935"/>
      <c r="V22" s="935"/>
      <c r="W22" s="935">
        <v>1</v>
      </c>
      <c r="X22" s="935"/>
      <c r="Y22" s="920">
        <f t="shared" si="0"/>
        <v>1</v>
      </c>
      <c r="Z22" s="926">
        <v>0</v>
      </c>
      <c r="AA22" s="918"/>
      <c r="AB22" s="936">
        <f>M22+N22</f>
        <v>0</v>
      </c>
      <c r="AC22" s="937">
        <f t="shared" si="1"/>
        <v>0</v>
      </c>
      <c r="AD22" s="938">
        <v>0</v>
      </c>
      <c r="AE22" s="937" t="e">
        <f t="shared" si="15"/>
        <v>#DIV/0!</v>
      </c>
      <c r="AF22" s="937">
        <f t="shared" si="2"/>
        <v>0</v>
      </c>
      <c r="AG22" s="939">
        <f t="shared" si="3"/>
        <v>0</v>
      </c>
      <c r="AH22" s="939">
        <v>16.666666666666668</v>
      </c>
      <c r="AI22" s="940">
        <v>0</v>
      </c>
      <c r="AJ22" s="939" t="e">
        <v>#DIV/0!</v>
      </c>
      <c r="AK22" s="941"/>
      <c r="AL22" s="942"/>
      <c r="AM22" s="936">
        <v>0</v>
      </c>
      <c r="AN22" s="937">
        <f t="shared" si="4"/>
        <v>0</v>
      </c>
      <c r="AO22" s="943">
        <v>0</v>
      </c>
      <c r="AP22" s="937" t="e">
        <f>AO22/AM22</f>
        <v>#DIV/0!</v>
      </c>
      <c r="AQ22" s="937" t="e">
        <f t="shared" si="5"/>
        <v>#DIV/0!</v>
      </c>
      <c r="AR22" s="939" t="e">
        <f t="shared" si="6"/>
        <v>#DIV/0!</v>
      </c>
      <c r="AS22" s="939">
        <v>16.666666666666668</v>
      </c>
      <c r="AT22" s="940">
        <v>0</v>
      </c>
      <c r="AU22" s="939" t="e">
        <v>#DIV/0!</v>
      </c>
      <c r="AV22" s="941"/>
      <c r="AW22" s="942"/>
      <c r="AX22" s="936">
        <v>0</v>
      </c>
      <c r="AY22" s="937">
        <f t="shared" si="7"/>
        <v>0</v>
      </c>
      <c r="AZ22" s="943">
        <v>0</v>
      </c>
      <c r="BA22" s="937" t="e">
        <f t="shared" si="8"/>
        <v>#DIV/0!</v>
      </c>
      <c r="BB22" s="937" t="e">
        <f t="shared" si="9"/>
        <v>#DIV/0!</v>
      </c>
      <c r="BC22" s="939" t="e">
        <f t="shared" si="10"/>
        <v>#DIV/0!</v>
      </c>
      <c r="BD22" s="939"/>
      <c r="BE22" s="940"/>
      <c r="BF22" s="939" t="e">
        <v>#DIV/0!</v>
      </c>
      <c r="BG22" s="941"/>
      <c r="BH22" s="961"/>
      <c r="BI22" s="3228">
        <f t="shared" si="11"/>
        <v>0</v>
      </c>
      <c r="BJ22" s="3024">
        <f t="shared" si="12"/>
        <v>0</v>
      </c>
      <c r="BK22" s="3237">
        <v>0</v>
      </c>
      <c r="BL22" s="3024" t="s">
        <v>55</v>
      </c>
      <c r="BM22" s="3229"/>
      <c r="BN22" s="3229">
        <f t="shared" si="14"/>
        <v>0</v>
      </c>
      <c r="BO22" s="3023"/>
      <c r="BP22" s="3229"/>
      <c r="BQ22" s="3235"/>
      <c r="BR22" s="3235"/>
    </row>
    <row r="23" spans="1:70" s="944" customFormat="1" ht="102" customHeight="1" thickBot="1">
      <c r="A23"/>
      <c r="B23"/>
      <c r="C23"/>
      <c r="D23" s="918" t="s">
        <v>848</v>
      </c>
      <c r="E23" s="919" t="s">
        <v>849</v>
      </c>
      <c r="F23" s="920">
        <v>6</v>
      </c>
      <c r="G23" s="921" t="s">
        <v>850</v>
      </c>
      <c r="H23" s="922" t="s">
        <v>820</v>
      </c>
      <c r="I23" s="923">
        <v>0.02</v>
      </c>
      <c r="J23" s="921" t="s">
        <v>851</v>
      </c>
      <c r="K23" s="924">
        <v>42401</v>
      </c>
      <c r="L23" s="924">
        <v>42719</v>
      </c>
      <c r="M23" s="935"/>
      <c r="N23" s="935">
        <v>1</v>
      </c>
      <c r="O23" s="935"/>
      <c r="P23" s="935">
        <v>1</v>
      </c>
      <c r="Q23" s="935"/>
      <c r="R23" s="935">
        <v>1</v>
      </c>
      <c r="S23" s="935"/>
      <c r="T23" s="935">
        <v>1</v>
      </c>
      <c r="U23" s="935"/>
      <c r="V23" s="935">
        <v>1</v>
      </c>
      <c r="W23" s="935"/>
      <c r="X23" s="935">
        <v>1</v>
      </c>
      <c r="Y23" s="920">
        <f t="shared" si="0"/>
        <v>6</v>
      </c>
      <c r="Z23" s="926">
        <v>0</v>
      </c>
      <c r="AA23" s="918"/>
      <c r="AB23" s="936">
        <v>0</v>
      </c>
      <c r="AC23" s="937">
        <f t="shared" si="1"/>
        <v>0</v>
      </c>
      <c r="AD23" s="938">
        <v>0</v>
      </c>
      <c r="AE23" s="937" t="s">
        <v>55</v>
      </c>
      <c r="AF23" s="937">
        <f t="shared" si="2"/>
        <v>0</v>
      </c>
      <c r="AG23" s="939">
        <v>0</v>
      </c>
      <c r="AH23" s="939">
        <v>0</v>
      </c>
      <c r="AI23" s="940">
        <v>0</v>
      </c>
      <c r="AJ23" s="939" t="e">
        <v>#DIV/0!</v>
      </c>
      <c r="AK23" s="941"/>
      <c r="AL23" s="942"/>
      <c r="AM23" s="936">
        <v>1</v>
      </c>
      <c r="AN23" s="937">
        <f t="shared" si="4"/>
        <v>1</v>
      </c>
      <c r="AO23" s="943">
        <v>1</v>
      </c>
      <c r="AP23" s="937" t="s">
        <v>55</v>
      </c>
      <c r="AQ23" s="937" t="e">
        <f t="shared" si="5"/>
        <v>#DIV/0!</v>
      </c>
      <c r="AR23" s="939">
        <v>0</v>
      </c>
      <c r="AS23" s="939">
        <v>0</v>
      </c>
      <c r="AT23" s="940">
        <v>0</v>
      </c>
      <c r="AU23" s="939" t="e">
        <v>#DIV/0!</v>
      </c>
      <c r="AV23" s="941" t="s">
        <v>852</v>
      </c>
      <c r="AW23" s="942"/>
      <c r="AX23" s="936">
        <v>1</v>
      </c>
      <c r="AY23" s="937">
        <f t="shared" si="7"/>
        <v>1</v>
      </c>
      <c r="AZ23" s="943">
        <v>1</v>
      </c>
      <c r="BA23" s="937">
        <f t="shared" si="8"/>
        <v>1</v>
      </c>
      <c r="BB23" s="937" t="e">
        <f t="shared" si="9"/>
        <v>#DIV/0!</v>
      </c>
      <c r="BC23" s="939" t="e">
        <f t="shared" si="10"/>
        <v>#DIV/0!</v>
      </c>
      <c r="BD23" s="939"/>
      <c r="BE23" s="940"/>
      <c r="BF23" s="939" t="e">
        <v>#DIV/0!</v>
      </c>
      <c r="BG23" s="941"/>
      <c r="BH23" s="961"/>
      <c r="BI23" s="3228">
        <f t="shared" si="11"/>
        <v>3</v>
      </c>
      <c r="BJ23" s="3024">
        <f t="shared" si="12"/>
        <v>1</v>
      </c>
      <c r="BK23" s="3235">
        <v>3</v>
      </c>
      <c r="BL23" s="3024">
        <f t="shared" si="13"/>
        <v>1</v>
      </c>
      <c r="BM23" s="3229"/>
      <c r="BN23" s="3229">
        <f t="shared" si="14"/>
        <v>0.5</v>
      </c>
      <c r="BO23" s="3023"/>
      <c r="BP23" s="3229"/>
      <c r="BQ23" s="3235"/>
      <c r="BR23" s="3235"/>
    </row>
    <row r="24" spans="1:70" s="944" customFormat="1" ht="60" customHeight="1" thickBot="1">
      <c r="A24"/>
      <c r="B24"/>
      <c r="C24" t="s">
        <v>853</v>
      </c>
      <c r="D24" s="918" t="s">
        <v>854</v>
      </c>
      <c r="E24" s="919" t="s">
        <v>855</v>
      </c>
      <c r="F24" s="920">
        <v>1</v>
      </c>
      <c r="G24" s="921" t="s">
        <v>856</v>
      </c>
      <c r="H24" s="946" t="s">
        <v>857</v>
      </c>
      <c r="I24" s="923">
        <v>0.015873015873015872</v>
      </c>
      <c r="J24" s="921" t="s">
        <v>858</v>
      </c>
      <c r="K24" s="924">
        <v>42430</v>
      </c>
      <c r="L24" s="924">
        <v>42735</v>
      </c>
      <c r="M24" s="935"/>
      <c r="N24" s="935"/>
      <c r="O24" s="935">
        <v>1</v>
      </c>
      <c r="P24" s="935"/>
      <c r="Q24" s="935"/>
      <c r="R24" s="935"/>
      <c r="S24" s="935"/>
      <c r="T24" s="935"/>
      <c r="U24" s="935"/>
      <c r="V24" s="935"/>
      <c r="W24" s="935"/>
      <c r="X24" s="935"/>
      <c r="Y24" s="920">
        <f t="shared" si="0"/>
        <v>1</v>
      </c>
      <c r="Z24" s="926">
        <v>0</v>
      </c>
      <c r="AA24" s="918" t="s">
        <v>55</v>
      </c>
      <c r="AB24" s="936">
        <f>M24+N24</f>
        <v>0</v>
      </c>
      <c r="AC24" s="937">
        <f t="shared" si="1"/>
        <v>0</v>
      </c>
      <c r="AD24" s="938">
        <v>0</v>
      </c>
      <c r="AE24" s="937" t="e">
        <f t="shared" si="15"/>
        <v>#DIV/0!</v>
      </c>
      <c r="AF24" s="937">
        <f t="shared" si="2"/>
        <v>0</v>
      </c>
      <c r="AG24" s="939">
        <f t="shared" si="3"/>
        <v>0</v>
      </c>
      <c r="AH24" s="939">
        <v>16.666666666666668</v>
      </c>
      <c r="AI24" s="940">
        <v>0</v>
      </c>
      <c r="AJ24" s="939" t="e">
        <v>#DIV/0!</v>
      </c>
      <c r="AK24" s="941"/>
      <c r="AL24" s="942"/>
      <c r="AM24" s="936">
        <v>0</v>
      </c>
      <c r="AN24" s="937">
        <f t="shared" si="4"/>
        <v>0</v>
      </c>
      <c r="AO24" s="943">
        <v>0</v>
      </c>
      <c r="AP24" s="937" t="e">
        <f aca="true" t="shared" si="16" ref="AP24:AP37">AO24/AM24</f>
        <v>#DIV/0!</v>
      </c>
      <c r="AQ24" s="937" t="e">
        <f t="shared" si="5"/>
        <v>#DIV/0!</v>
      </c>
      <c r="AR24" s="939" t="e">
        <f aca="true" t="shared" si="17" ref="AR24:AR36">AQ24</f>
        <v>#DIV/0!</v>
      </c>
      <c r="AS24" s="939">
        <v>16.666666666666668</v>
      </c>
      <c r="AT24" s="940">
        <v>0</v>
      </c>
      <c r="AU24" s="939" t="e">
        <v>#DIV/0!</v>
      </c>
      <c r="AV24" s="941"/>
      <c r="AW24" s="942"/>
      <c r="AX24" s="936">
        <v>1</v>
      </c>
      <c r="AY24" s="937">
        <f t="shared" si="7"/>
        <v>1</v>
      </c>
      <c r="AZ24" s="943">
        <v>1</v>
      </c>
      <c r="BA24" s="937">
        <v>1</v>
      </c>
      <c r="BB24" s="937"/>
      <c r="BC24" s="939">
        <v>1</v>
      </c>
      <c r="BD24" s="939"/>
      <c r="BE24" s="940"/>
      <c r="BF24" s="939"/>
      <c r="BG24" s="941" t="s">
        <v>1593</v>
      </c>
      <c r="BH24" s="961"/>
      <c r="BI24" s="3228">
        <f t="shared" si="11"/>
        <v>1</v>
      </c>
      <c r="BJ24" s="3024">
        <f t="shared" si="12"/>
        <v>1</v>
      </c>
      <c r="BK24" s="3237">
        <v>6</v>
      </c>
      <c r="BL24" s="3024">
        <v>1</v>
      </c>
      <c r="BM24" s="3229"/>
      <c r="BN24" s="3229">
        <v>1</v>
      </c>
      <c r="BO24" s="3023"/>
      <c r="BP24" s="3229"/>
      <c r="BQ24" s="3236" t="s">
        <v>1998</v>
      </c>
      <c r="BR24" s="3235"/>
    </row>
    <row r="25" spans="1:70" s="944" customFormat="1" ht="132" customHeight="1" thickBot="1">
      <c r="A25"/>
      <c r="B25"/>
      <c r="C25"/>
      <c r="D25" s="918" t="s">
        <v>859</v>
      </c>
      <c r="E25" s="919" t="s">
        <v>860</v>
      </c>
      <c r="F25" s="920">
        <v>14</v>
      </c>
      <c r="G25" s="921" t="s">
        <v>861</v>
      </c>
      <c r="H25" s="946" t="s">
        <v>857</v>
      </c>
      <c r="I25" s="923">
        <v>0.015873015873015872</v>
      </c>
      <c r="J25" s="921" t="s">
        <v>862</v>
      </c>
      <c r="K25" s="924">
        <v>42370</v>
      </c>
      <c r="L25" s="924">
        <v>42735</v>
      </c>
      <c r="M25" s="935">
        <v>1</v>
      </c>
      <c r="N25" s="935">
        <v>1</v>
      </c>
      <c r="O25" s="935">
        <v>1</v>
      </c>
      <c r="P25" s="935">
        <v>1</v>
      </c>
      <c r="Q25" s="935">
        <v>1</v>
      </c>
      <c r="R25" s="935">
        <v>2</v>
      </c>
      <c r="S25" s="935">
        <v>1</v>
      </c>
      <c r="T25" s="935">
        <v>1</v>
      </c>
      <c r="U25" s="935">
        <v>1</v>
      </c>
      <c r="V25" s="935">
        <v>1</v>
      </c>
      <c r="W25" s="935">
        <v>1</v>
      </c>
      <c r="X25" s="935">
        <v>2</v>
      </c>
      <c r="Y25" s="920">
        <f t="shared" si="0"/>
        <v>14</v>
      </c>
      <c r="Z25" s="926">
        <v>0</v>
      </c>
      <c r="AA25" s="918" t="s">
        <v>55</v>
      </c>
      <c r="AB25" s="936">
        <v>1</v>
      </c>
      <c r="AC25" s="937">
        <f t="shared" si="1"/>
        <v>1</v>
      </c>
      <c r="AD25" s="938">
        <v>1</v>
      </c>
      <c r="AE25" s="937">
        <f t="shared" si="15"/>
        <v>1</v>
      </c>
      <c r="AF25" s="937">
        <f t="shared" si="2"/>
        <v>0.07142857142857142</v>
      </c>
      <c r="AG25" s="939">
        <f t="shared" si="3"/>
        <v>0.07142857142857142</v>
      </c>
      <c r="AH25" s="939">
        <v>0</v>
      </c>
      <c r="AI25" s="940"/>
      <c r="AJ25" s="939" t="e">
        <v>#DIV/0!</v>
      </c>
      <c r="AK25" s="941" t="s">
        <v>863</v>
      </c>
      <c r="AL25" s="942"/>
      <c r="AM25" s="936">
        <v>2</v>
      </c>
      <c r="AN25" s="937">
        <f t="shared" si="4"/>
        <v>1</v>
      </c>
      <c r="AO25" s="943">
        <v>2</v>
      </c>
      <c r="AP25" s="937">
        <f t="shared" si="16"/>
        <v>1</v>
      </c>
      <c r="AQ25" s="937" t="e">
        <f t="shared" si="5"/>
        <v>#DIV/0!</v>
      </c>
      <c r="AR25" s="939" t="e">
        <f t="shared" si="17"/>
        <v>#DIV/0!</v>
      </c>
      <c r="AS25" s="939">
        <v>0</v>
      </c>
      <c r="AT25" s="940"/>
      <c r="AU25" s="939" t="e">
        <v>#DIV/0!</v>
      </c>
      <c r="AV25" s="941" t="s">
        <v>863</v>
      </c>
      <c r="AW25" s="942"/>
      <c r="AX25" s="936">
        <v>3</v>
      </c>
      <c r="AY25" s="937">
        <f t="shared" si="7"/>
        <v>1</v>
      </c>
      <c r="AZ25" s="943">
        <v>2</v>
      </c>
      <c r="BA25" s="937">
        <f aca="true" t="shared" si="18" ref="BA25:BA73">AZ25/AX25</f>
        <v>0.6666666666666666</v>
      </c>
      <c r="BB25" s="937" t="e">
        <f>AZ25/AU25</f>
        <v>#DIV/0!</v>
      </c>
      <c r="BC25" s="939" t="e">
        <f>BB25</f>
        <v>#DIV/0!</v>
      </c>
      <c r="BD25" s="939">
        <v>0</v>
      </c>
      <c r="BE25" s="940"/>
      <c r="BF25" s="939" t="e">
        <v>#DIV/0!</v>
      </c>
      <c r="BG25" s="941" t="s">
        <v>863</v>
      </c>
      <c r="BH25" s="961"/>
      <c r="BI25" s="3228">
        <f t="shared" si="11"/>
        <v>7</v>
      </c>
      <c r="BJ25" s="3024">
        <f t="shared" si="12"/>
        <v>1</v>
      </c>
      <c r="BK25" s="3237">
        <v>6</v>
      </c>
      <c r="BL25" s="3024">
        <f t="shared" si="13"/>
        <v>0.8571428571428571</v>
      </c>
      <c r="BM25" s="3024"/>
      <c r="BN25" s="3229">
        <f t="shared" si="14"/>
        <v>0.42857142857142855</v>
      </c>
      <c r="BO25" s="3023"/>
      <c r="BP25" s="3229"/>
      <c r="BQ25" s="3236" t="s">
        <v>863</v>
      </c>
      <c r="BR25" s="3235"/>
    </row>
    <row r="26" spans="1:70" s="944" customFormat="1" ht="64.5" thickBot="1">
      <c r="A26"/>
      <c r="B26"/>
      <c r="C26"/>
      <c r="D26" s="918" t="s">
        <v>864</v>
      </c>
      <c r="E26" s="919" t="s">
        <v>865</v>
      </c>
      <c r="F26" s="920">
        <v>12</v>
      </c>
      <c r="G26" s="921" t="s">
        <v>866</v>
      </c>
      <c r="H26" s="946" t="s">
        <v>857</v>
      </c>
      <c r="I26" s="923">
        <v>0.015873015873015872</v>
      </c>
      <c r="J26" s="921" t="s">
        <v>867</v>
      </c>
      <c r="K26" s="924">
        <v>42370</v>
      </c>
      <c r="L26" s="924">
        <v>42735</v>
      </c>
      <c r="M26" s="935">
        <v>1</v>
      </c>
      <c r="N26" s="935">
        <v>1</v>
      </c>
      <c r="O26" s="935">
        <v>1</v>
      </c>
      <c r="P26" s="935">
        <v>1</v>
      </c>
      <c r="Q26" s="935">
        <v>1</v>
      </c>
      <c r="R26" s="935">
        <v>1</v>
      </c>
      <c r="S26" s="935">
        <v>1</v>
      </c>
      <c r="T26" s="935">
        <v>1</v>
      </c>
      <c r="U26" s="935">
        <v>1</v>
      </c>
      <c r="V26" s="935">
        <v>1</v>
      </c>
      <c r="W26" s="935">
        <v>1</v>
      </c>
      <c r="X26" s="935">
        <v>1</v>
      </c>
      <c r="Y26" s="920">
        <f t="shared" si="0"/>
        <v>12</v>
      </c>
      <c r="Z26" s="926">
        <v>0</v>
      </c>
      <c r="AA26" s="918" t="s">
        <v>55</v>
      </c>
      <c r="AB26" s="936">
        <v>1</v>
      </c>
      <c r="AC26" s="937">
        <f t="shared" si="1"/>
        <v>1</v>
      </c>
      <c r="AD26" s="938">
        <v>1</v>
      </c>
      <c r="AE26" s="937">
        <f t="shared" si="15"/>
        <v>1</v>
      </c>
      <c r="AF26" s="937">
        <f t="shared" si="2"/>
        <v>0.08333333333333333</v>
      </c>
      <c r="AG26" s="939">
        <f t="shared" si="3"/>
        <v>0.08333333333333333</v>
      </c>
      <c r="AH26" s="939">
        <v>0</v>
      </c>
      <c r="AI26" s="940">
        <v>0</v>
      </c>
      <c r="AJ26" s="939" t="e">
        <v>#DIV/0!</v>
      </c>
      <c r="AK26" s="941" t="s">
        <v>868</v>
      </c>
      <c r="AL26" s="942"/>
      <c r="AM26" s="936">
        <v>2</v>
      </c>
      <c r="AN26" s="937">
        <f t="shared" si="4"/>
        <v>1</v>
      </c>
      <c r="AO26" s="943">
        <v>2</v>
      </c>
      <c r="AP26" s="937">
        <f t="shared" si="16"/>
        <v>1</v>
      </c>
      <c r="AQ26" s="937" t="e">
        <f t="shared" si="5"/>
        <v>#DIV/0!</v>
      </c>
      <c r="AR26" s="939" t="e">
        <f t="shared" si="17"/>
        <v>#DIV/0!</v>
      </c>
      <c r="AS26" s="939">
        <v>0</v>
      </c>
      <c r="AT26" s="940">
        <v>0</v>
      </c>
      <c r="AU26" s="939" t="e">
        <v>#DIV/0!</v>
      </c>
      <c r="AV26" s="941" t="s">
        <v>868</v>
      </c>
      <c r="AW26" s="942"/>
      <c r="AX26" s="936">
        <v>3</v>
      </c>
      <c r="AY26" s="937">
        <f t="shared" si="7"/>
        <v>1</v>
      </c>
      <c r="AZ26" s="943">
        <v>2</v>
      </c>
      <c r="BA26" s="937">
        <f t="shared" si="18"/>
        <v>0.6666666666666666</v>
      </c>
      <c r="BB26" s="937" t="e">
        <f>AZ26/AU26</f>
        <v>#DIV/0!</v>
      </c>
      <c r="BC26" s="939" t="e">
        <f>BB26</f>
        <v>#DIV/0!</v>
      </c>
      <c r="BD26" s="939">
        <v>0</v>
      </c>
      <c r="BE26" s="940">
        <v>0</v>
      </c>
      <c r="BF26" s="939" t="e">
        <v>#DIV/0!</v>
      </c>
      <c r="BG26" s="941" t="s">
        <v>868</v>
      </c>
      <c r="BH26" s="961"/>
      <c r="BI26" s="3228">
        <f t="shared" si="11"/>
        <v>6</v>
      </c>
      <c r="BJ26" s="3024">
        <f t="shared" si="12"/>
        <v>1</v>
      </c>
      <c r="BK26" s="3237">
        <v>6</v>
      </c>
      <c r="BL26" s="3024">
        <f t="shared" si="13"/>
        <v>1</v>
      </c>
      <c r="BM26" s="3024"/>
      <c r="BN26" s="3229">
        <f t="shared" si="14"/>
        <v>0.5</v>
      </c>
      <c r="BO26" s="3023"/>
      <c r="BP26" s="3230"/>
      <c r="BQ26" s="3236" t="s">
        <v>868</v>
      </c>
      <c r="BR26" s="3235"/>
    </row>
    <row r="27" spans="1:70" s="944" customFormat="1" ht="45.75" customHeight="1" thickBot="1">
      <c r="A27"/>
      <c r="B27"/>
      <c r="C27"/>
      <c r="D27" s="918" t="s">
        <v>869</v>
      </c>
      <c r="E27" s="919" t="s">
        <v>870</v>
      </c>
      <c r="F27" s="920">
        <v>1</v>
      </c>
      <c r="G27" s="921" t="s">
        <v>871</v>
      </c>
      <c r="H27" s="946" t="s">
        <v>857</v>
      </c>
      <c r="I27" s="923">
        <v>0.015873015873015872</v>
      </c>
      <c r="J27" s="921" t="s">
        <v>870</v>
      </c>
      <c r="K27" s="924">
        <v>42675</v>
      </c>
      <c r="L27" s="924">
        <v>42735</v>
      </c>
      <c r="M27" s="935"/>
      <c r="N27" s="935"/>
      <c r="O27" s="935"/>
      <c r="P27" s="935"/>
      <c r="Q27" s="935"/>
      <c r="R27" s="935"/>
      <c r="S27" s="935"/>
      <c r="T27" s="935"/>
      <c r="U27" s="935"/>
      <c r="V27" s="935"/>
      <c r="W27" s="935">
        <v>1</v>
      </c>
      <c r="X27" s="935"/>
      <c r="Y27" s="920">
        <v>1</v>
      </c>
      <c r="Z27" s="926">
        <v>0</v>
      </c>
      <c r="AA27" s="918" t="s">
        <v>55</v>
      </c>
      <c r="AB27" s="936">
        <f>M27+N27</f>
        <v>0</v>
      </c>
      <c r="AC27" s="937">
        <f t="shared" si="1"/>
        <v>0</v>
      </c>
      <c r="AD27" s="938">
        <v>0</v>
      </c>
      <c r="AE27" s="937" t="e">
        <f t="shared" si="15"/>
        <v>#DIV/0!</v>
      </c>
      <c r="AF27" s="937">
        <f t="shared" si="2"/>
        <v>0</v>
      </c>
      <c r="AG27" s="939">
        <f t="shared" si="3"/>
        <v>0</v>
      </c>
      <c r="AH27" s="939">
        <v>66.66666666666667</v>
      </c>
      <c r="AI27" s="940">
        <v>0</v>
      </c>
      <c r="AJ27" s="939" t="e">
        <v>#DIV/0!</v>
      </c>
      <c r="AK27" s="941"/>
      <c r="AL27" s="942"/>
      <c r="AM27" s="936">
        <v>0</v>
      </c>
      <c r="AN27" s="937">
        <f t="shared" si="4"/>
        <v>0</v>
      </c>
      <c r="AO27" s="943">
        <v>0</v>
      </c>
      <c r="AP27" s="937" t="e">
        <f t="shared" si="16"/>
        <v>#DIV/0!</v>
      </c>
      <c r="AQ27" s="937" t="e">
        <f t="shared" si="5"/>
        <v>#DIV/0!</v>
      </c>
      <c r="AR27" s="939" t="e">
        <f t="shared" si="17"/>
        <v>#DIV/0!</v>
      </c>
      <c r="AS27" s="939">
        <v>66.66666666666667</v>
      </c>
      <c r="AT27" s="940">
        <v>0</v>
      </c>
      <c r="AU27" s="939" t="e">
        <v>#DIV/0!</v>
      </c>
      <c r="AV27" s="941"/>
      <c r="AW27" s="942"/>
      <c r="AX27" s="936">
        <v>0</v>
      </c>
      <c r="AY27" s="937">
        <f t="shared" si="7"/>
        <v>0</v>
      </c>
      <c r="AZ27" s="943">
        <v>0</v>
      </c>
      <c r="BA27" s="937" t="e">
        <f t="shared" si="18"/>
        <v>#DIV/0!</v>
      </c>
      <c r="BB27" s="937" t="e">
        <f>AZ27/AU27</f>
        <v>#DIV/0!</v>
      </c>
      <c r="BC27" s="939" t="e">
        <f>BB27</f>
        <v>#DIV/0!</v>
      </c>
      <c r="BD27" s="939">
        <v>66.66666666666667</v>
      </c>
      <c r="BE27" s="940">
        <v>0</v>
      </c>
      <c r="BF27" s="939" t="e">
        <v>#DIV/0!</v>
      </c>
      <c r="BG27" s="941"/>
      <c r="BH27" s="961"/>
      <c r="BI27" s="3228">
        <f t="shared" si="11"/>
        <v>0</v>
      </c>
      <c r="BJ27" s="3024">
        <f t="shared" si="12"/>
        <v>0</v>
      </c>
      <c r="BK27" s="3237">
        <v>0</v>
      </c>
      <c r="BL27" s="3024" t="s">
        <v>55</v>
      </c>
      <c r="BM27" s="3024"/>
      <c r="BN27" s="3229">
        <f t="shared" si="14"/>
        <v>0</v>
      </c>
      <c r="BO27" s="3023"/>
      <c r="BP27" s="3229"/>
      <c r="BQ27" s="3236"/>
      <c r="BR27" s="3235"/>
    </row>
    <row r="28" spans="1:70" s="944" customFormat="1" ht="87.75" customHeight="1" thickBot="1">
      <c r="A28"/>
      <c r="B28"/>
      <c r="C28"/>
      <c r="D28" s="918" t="s">
        <v>872</v>
      </c>
      <c r="E28" s="919" t="s">
        <v>873</v>
      </c>
      <c r="F28" s="920">
        <v>12</v>
      </c>
      <c r="G28" s="921" t="s">
        <v>874</v>
      </c>
      <c r="H28" s="946" t="s">
        <v>875</v>
      </c>
      <c r="I28" s="923">
        <v>0.015873015873015872</v>
      </c>
      <c r="J28" s="921" t="s">
        <v>828</v>
      </c>
      <c r="K28" s="924">
        <v>42370</v>
      </c>
      <c r="L28" s="924">
        <v>42735</v>
      </c>
      <c r="M28" s="925">
        <v>1</v>
      </c>
      <c r="N28" s="925">
        <v>1</v>
      </c>
      <c r="O28" s="925">
        <v>1</v>
      </c>
      <c r="P28" s="925">
        <v>1</v>
      </c>
      <c r="Q28" s="925">
        <v>1</v>
      </c>
      <c r="R28" s="925">
        <v>1</v>
      </c>
      <c r="S28" s="925">
        <v>1</v>
      </c>
      <c r="T28" s="925">
        <v>1</v>
      </c>
      <c r="U28" s="925">
        <v>1</v>
      </c>
      <c r="V28" s="925">
        <v>1</v>
      </c>
      <c r="W28" s="925">
        <v>1</v>
      </c>
      <c r="X28" s="925">
        <v>1</v>
      </c>
      <c r="Y28" s="920">
        <v>12</v>
      </c>
      <c r="Z28" s="926">
        <v>0</v>
      </c>
      <c r="AA28" s="918" t="s">
        <v>55</v>
      </c>
      <c r="AB28" s="936">
        <v>1</v>
      </c>
      <c r="AC28" s="937">
        <f t="shared" si="1"/>
        <v>1</v>
      </c>
      <c r="AD28" s="938">
        <v>1</v>
      </c>
      <c r="AE28" s="937">
        <f t="shared" si="15"/>
        <v>1</v>
      </c>
      <c r="AF28" s="937">
        <f t="shared" si="2"/>
        <v>0.08333333333333333</v>
      </c>
      <c r="AG28" s="939">
        <f t="shared" si="3"/>
        <v>0.08333333333333333</v>
      </c>
      <c r="AH28" s="939">
        <v>0</v>
      </c>
      <c r="AI28" s="940"/>
      <c r="AJ28" s="939" t="e">
        <v>#DIV/0!</v>
      </c>
      <c r="AK28" s="941" t="s">
        <v>876</v>
      </c>
      <c r="AL28" s="942"/>
      <c r="AM28" s="936">
        <v>2</v>
      </c>
      <c r="AN28" s="937">
        <f t="shared" si="4"/>
        <v>1</v>
      </c>
      <c r="AO28" s="943">
        <v>2</v>
      </c>
      <c r="AP28" s="937">
        <f t="shared" si="16"/>
        <v>1</v>
      </c>
      <c r="AQ28" s="937" t="e">
        <f t="shared" si="5"/>
        <v>#DIV/0!</v>
      </c>
      <c r="AR28" s="939" t="e">
        <f t="shared" si="17"/>
        <v>#DIV/0!</v>
      </c>
      <c r="AS28" s="939">
        <v>0</v>
      </c>
      <c r="AT28" s="940"/>
      <c r="AU28" s="939" t="e">
        <v>#DIV/0!</v>
      </c>
      <c r="AV28" s="941" t="s">
        <v>877</v>
      </c>
      <c r="AW28" s="942"/>
      <c r="AX28" s="936">
        <v>3</v>
      </c>
      <c r="AY28" s="937">
        <f t="shared" si="7"/>
        <v>1</v>
      </c>
      <c r="AZ28" s="943">
        <v>3</v>
      </c>
      <c r="BA28" s="937">
        <f t="shared" si="18"/>
        <v>1</v>
      </c>
      <c r="BB28" s="937"/>
      <c r="BC28" s="939"/>
      <c r="BD28" s="939"/>
      <c r="BE28" s="940"/>
      <c r="BF28" s="939"/>
      <c r="BG28" s="941" t="s">
        <v>1594</v>
      </c>
      <c r="BH28" s="961"/>
      <c r="BI28" s="3228">
        <f t="shared" si="11"/>
        <v>6</v>
      </c>
      <c r="BJ28" s="3024">
        <f t="shared" si="12"/>
        <v>1</v>
      </c>
      <c r="BK28" s="3237">
        <v>6</v>
      </c>
      <c r="BL28" s="3024">
        <f t="shared" si="13"/>
        <v>1</v>
      </c>
      <c r="BM28" s="3024"/>
      <c r="BN28" s="3229">
        <f t="shared" si="14"/>
        <v>0.5</v>
      </c>
      <c r="BO28" s="3023"/>
      <c r="BP28" s="3229"/>
      <c r="BQ28" s="3235"/>
      <c r="BR28" s="3235"/>
    </row>
    <row r="29" spans="1:70" s="944" customFormat="1" ht="98.25" customHeight="1" thickBot="1">
      <c r="A29"/>
      <c r="B29"/>
      <c r="C29"/>
      <c r="D29" s="918" t="s">
        <v>878</v>
      </c>
      <c r="E29" s="919" t="s">
        <v>879</v>
      </c>
      <c r="F29" s="920">
        <v>12</v>
      </c>
      <c r="G29" s="921" t="s">
        <v>880</v>
      </c>
      <c r="H29" s="946" t="s">
        <v>881</v>
      </c>
      <c r="I29" s="923">
        <v>0.015873015873015872</v>
      </c>
      <c r="J29" s="921" t="s">
        <v>828</v>
      </c>
      <c r="K29" s="924">
        <v>42370</v>
      </c>
      <c r="L29" s="924">
        <v>42735</v>
      </c>
      <c r="M29" s="935">
        <v>1</v>
      </c>
      <c r="N29" s="935">
        <v>1</v>
      </c>
      <c r="O29" s="935">
        <v>1</v>
      </c>
      <c r="P29" s="935">
        <v>1</v>
      </c>
      <c r="Q29" s="935">
        <v>1</v>
      </c>
      <c r="R29" s="935">
        <v>1</v>
      </c>
      <c r="S29" s="935">
        <v>1</v>
      </c>
      <c r="T29" s="935">
        <v>1</v>
      </c>
      <c r="U29" s="935">
        <v>1</v>
      </c>
      <c r="V29" s="935">
        <v>1</v>
      </c>
      <c r="W29" s="935">
        <v>1</v>
      </c>
      <c r="X29" s="935">
        <v>1</v>
      </c>
      <c r="Y29" s="920">
        <f t="shared" si="0"/>
        <v>12</v>
      </c>
      <c r="Z29" s="926">
        <v>0</v>
      </c>
      <c r="AA29" s="918" t="s">
        <v>55</v>
      </c>
      <c r="AB29" s="936">
        <v>1</v>
      </c>
      <c r="AC29" s="937">
        <f t="shared" si="1"/>
        <v>1</v>
      </c>
      <c r="AD29" s="938">
        <v>1</v>
      </c>
      <c r="AE29" s="937">
        <f t="shared" si="15"/>
        <v>1</v>
      </c>
      <c r="AF29" s="937">
        <f t="shared" si="2"/>
        <v>0.08333333333333333</v>
      </c>
      <c r="AG29" s="939">
        <f t="shared" si="3"/>
        <v>0.08333333333333333</v>
      </c>
      <c r="AH29" s="939">
        <v>0</v>
      </c>
      <c r="AI29" s="940"/>
      <c r="AJ29" s="939"/>
      <c r="AK29" s="941" t="s">
        <v>882</v>
      </c>
      <c r="AL29" s="942" t="s">
        <v>883</v>
      </c>
      <c r="AM29" s="936">
        <v>2</v>
      </c>
      <c r="AN29" s="937">
        <f t="shared" si="4"/>
        <v>1</v>
      </c>
      <c r="AO29" s="943">
        <v>2</v>
      </c>
      <c r="AP29" s="937">
        <v>1</v>
      </c>
      <c r="AQ29" s="937"/>
      <c r="AR29" s="939">
        <f t="shared" si="17"/>
        <v>0</v>
      </c>
      <c r="AS29" s="939">
        <v>0</v>
      </c>
      <c r="AT29" s="940"/>
      <c r="AU29" s="939"/>
      <c r="AV29" s="941" t="s">
        <v>884</v>
      </c>
      <c r="AW29" s="942" t="s">
        <v>885</v>
      </c>
      <c r="AX29" s="936">
        <v>3</v>
      </c>
      <c r="AY29" s="937">
        <f t="shared" si="7"/>
        <v>1</v>
      </c>
      <c r="AZ29" s="943">
        <v>3</v>
      </c>
      <c r="BA29" s="937">
        <f t="shared" si="18"/>
        <v>1</v>
      </c>
      <c r="BB29" s="937"/>
      <c r="BC29" s="939">
        <f>BB29</f>
        <v>0</v>
      </c>
      <c r="BD29" s="939">
        <v>0</v>
      </c>
      <c r="BE29" s="940"/>
      <c r="BF29" s="939"/>
      <c r="BG29" s="941" t="s">
        <v>1595</v>
      </c>
      <c r="BH29" s="961" t="s">
        <v>1596</v>
      </c>
      <c r="BI29" s="3228">
        <f t="shared" si="11"/>
        <v>6</v>
      </c>
      <c r="BJ29" s="3024">
        <f t="shared" si="12"/>
        <v>1</v>
      </c>
      <c r="BK29" s="3237">
        <v>5</v>
      </c>
      <c r="BL29" s="3024">
        <f t="shared" si="13"/>
        <v>0.8333333333333334</v>
      </c>
      <c r="BM29" s="3024"/>
      <c r="BN29" s="3229">
        <f t="shared" si="14"/>
        <v>0.4166666666666667</v>
      </c>
      <c r="BO29" s="3023"/>
      <c r="BP29" s="3229"/>
      <c r="BQ29" s="3236" t="s">
        <v>1999</v>
      </c>
      <c r="BR29" s="3238" t="s">
        <v>2000</v>
      </c>
    </row>
    <row r="30" spans="1:70" s="944" customFormat="1" ht="92.25" customHeight="1" thickBot="1">
      <c r="A30"/>
      <c r="B30"/>
      <c r="C30" t="s">
        <v>886</v>
      </c>
      <c r="D30" s="947" t="s">
        <v>887</v>
      </c>
      <c r="E30" s="919" t="s">
        <v>888</v>
      </c>
      <c r="F30" s="920">
        <v>6</v>
      </c>
      <c r="G30" s="921" t="s">
        <v>889</v>
      </c>
      <c r="H30" s="946" t="s">
        <v>875</v>
      </c>
      <c r="I30" s="923">
        <v>0.015873015873015872</v>
      </c>
      <c r="J30" s="921" t="s">
        <v>828</v>
      </c>
      <c r="K30" s="924">
        <v>42401</v>
      </c>
      <c r="L30" s="924">
        <v>42735</v>
      </c>
      <c r="M30" s="935"/>
      <c r="N30" s="935">
        <v>2</v>
      </c>
      <c r="O30" s="935"/>
      <c r="P30" s="935">
        <v>2</v>
      </c>
      <c r="Q30" s="935"/>
      <c r="R30" s="935">
        <v>2</v>
      </c>
      <c r="S30" s="935"/>
      <c r="T30" s="935">
        <v>2</v>
      </c>
      <c r="U30" s="935"/>
      <c r="V30" s="935">
        <v>2</v>
      </c>
      <c r="W30" s="935"/>
      <c r="X30" s="935">
        <v>2</v>
      </c>
      <c r="Y30" s="920">
        <v>6</v>
      </c>
      <c r="Z30" s="926">
        <v>0</v>
      </c>
      <c r="AA30" s="918" t="s">
        <v>55</v>
      </c>
      <c r="AB30" s="936">
        <v>0</v>
      </c>
      <c r="AC30" s="937">
        <f t="shared" si="1"/>
        <v>0</v>
      </c>
      <c r="AD30" s="938">
        <v>0</v>
      </c>
      <c r="AE30" s="937" t="e">
        <f t="shared" si="15"/>
        <v>#DIV/0!</v>
      </c>
      <c r="AF30" s="937">
        <f t="shared" si="2"/>
        <v>0</v>
      </c>
      <c r="AG30" s="939">
        <f t="shared" si="3"/>
        <v>0</v>
      </c>
      <c r="AH30" s="939">
        <v>0</v>
      </c>
      <c r="AI30" s="940"/>
      <c r="AJ30" s="939" t="e">
        <v>#DIV/0!</v>
      </c>
      <c r="AK30" s="941" t="s">
        <v>890</v>
      </c>
      <c r="AL30" s="942"/>
      <c r="AM30" s="936">
        <v>2</v>
      </c>
      <c r="AN30" s="937">
        <f t="shared" si="4"/>
        <v>1</v>
      </c>
      <c r="AO30" s="943">
        <v>2</v>
      </c>
      <c r="AP30" s="937">
        <f t="shared" si="16"/>
        <v>1</v>
      </c>
      <c r="AQ30" s="937" t="e">
        <f t="shared" si="5"/>
        <v>#DIV/0!</v>
      </c>
      <c r="AR30" s="939" t="e">
        <f t="shared" si="17"/>
        <v>#DIV/0!</v>
      </c>
      <c r="AS30" s="939">
        <v>0</v>
      </c>
      <c r="AT30" s="940"/>
      <c r="AU30" s="939" t="e">
        <v>#DIV/0!</v>
      </c>
      <c r="AV30" s="941" t="s">
        <v>891</v>
      </c>
      <c r="AW30" s="942"/>
      <c r="AX30" s="936">
        <v>2</v>
      </c>
      <c r="AY30" s="937">
        <f t="shared" si="7"/>
        <v>1</v>
      </c>
      <c r="AZ30" s="943">
        <v>2</v>
      </c>
      <c r="BA30" s="937">
        <f t="shared" si="18"/>
        <v>1</v>
      </c>
      <c r="BB30" s="937"/>
      <c r="BC30" s="939"/>
      <c r="BD30" s="939"/>
      <c r="BE30" s="940"/>
      <c r="BF30" s="939"/>
      <c r="BG30" s="941" t="s">
        <v>1597</v>
      </c>
      <c r="BH30" s="961"/>
      <c r="BI30" s="3228">
        <f t="shared" si="11"/>
        <v>6</v>
      </c>
      <c r="BJ30" s="3024">
        <f t="shared" si="12"/>
        <v>1</v>
      </c>
      <c r="BK30" s="3237">
        <v>4</v>
      </c>
      <c r="BL30" s="3024">
        <f t="shared" si="13"/>
        <v>0.6666666666666666</v>
      </c>
      <c r="BM30" s="3024"/>
      <c r="BN30" s="3229">
        <f t="shared" si="14"/>
        <v>0.6666666666666666</v>
      </c>
      <c r="BO30" s="3023"/>
      <c r="BP30" s="3229"/>
      <c r="BQ30" s="3235"/>
      <c r="BR30" s="3235"/>
    </row>
    <row r="31" spans="1:70" s="944" customFormat="1" ht="171" customHeight="1" thickBot="1">
      <c r="A31"/>
      <c r="B31"/>
      <c r="C31"/>
      <c r="D31" s="947" t="s">
        <v>892</v>
      </c>
      <c r="E31" s="919" t="s">
        <v>893</v>
      </c>
      <c r="F31" s="920">
        <v>6</v>
      </c>
      <c r="G31" s="921" t="s">
        <v>894</v>
      </c>
      <c r="H31" s="946" t="s">
        <v>875</v>
      </c>
      <c r="I31" s="923">
        <v>0.015873015873015872</v>
      </c>
      <c r="J31" s="921" t="s">
        <v>828</v>
      </c>
      <c r="K31" s="924">
        <v>42401</v>
      </c>
      <c r="L31" s="924">
        <v>42735</v>
      </c>
      <c r="M31" s="935"/>
      <c r="N31" s="935">
        <v>2</v>
      </c>
      <c r="O31" s="935"/>
      <c r="P31" s="935">
        <v>2</v>
      </c>
      <c r="Q31" s="935"/>
      <c r="R31" s="935">
        <v>2</v>
      </c>
      <c r="S31" s="935"/>
      <c r="T31" s="935">
        <v>2</v>
      </c>
      <c r="U31" s="935"/>
      <c r="V31" s="935">
        <v>2</v>
      </c>
      <c r="W31" s="935"/>
      <c r="X31" s="935">
        <v>2</v>
      </c>
      <c r="Y31" s="920">
        <v>6</v>
      </c>
      <c r="Z31" s="926">
        <v>0</v>
      </c>
      <c r="AA31" s="918" t="s">
        <v>55</v>
      </c>
      <c r="AB31" s="936">
        <v>0</v>
      </c>
      <c r="AC31" s="937">
        <f t="shared" si="1"/>
        <v>0</v>
      </c>
      <c r="AD31" s="938">
        <v>0</v>
      </c>
      <c r="AE31" s="937" t="e">
        <f t="shared" si="15"/>
        <v>#DIV/0!</v>
      </c>
      <c r="AF31" s="937">
        <f t="shared" si="2"/>
        <v>0</v>
      </c>
      <c r="AG31" s="939">
        <f t="shared" si="3"/>
        <v>0</v>
      </c>
      <c r="AH31" s="939"/>
      <c r="AI31" s="940"/>
      <c r="AJ31" s="939" t="e">
        <v>#DIV/0!</v>
      </c>
      <c r="AK31" s="941" t="s">
        <v>895</v>
      </c>
      <c r="AL31" s="942"/>
      <c r="AM31" s="936">
        <v>2</v>
      </c>
      <c r="AN31" s="937">
        <f t="shared" si="4"/>
        <v>1</v>
      </c>
      <c r="AO31" s="943">
        <v>2</v>
      </c>
      <c r="AP31" s="937">
        <f t="shared" si="16"/>
        <v>1</v>
      </c>
      <c r="AQ31" s="937" t="e">
        <f t="shared" si="5"/>
        <v>#DIV/0!</v>
      </c>
      <c r="AR31" s="939" t="e">
        <f t="shared" si="17"/>
        <v>#DIV/0!</v>
      </c>
      <c r="AS31" s="939"/>
      <c r="AT31" s="940"/>
      <c r="AU31" s="939" t="e">
        <v>#DIV/0!</v>
      </c>
      <c r="AV31" s="941" t="s">
        <v>896</v>
      </c>
      <c r="AW31" s="942"/>
      <c r="AX31" s="936">
        <v>2</v>
      </c>
      <c r="AY31" s="937">
        <f t="shared" si="7"/>
        <v>1</v>
      </c>
      <c r="AZ31" s="943">
        <v>2</v>
      </c>
      <c r="BA31" s="937">
        <f t="shared" si="18"/>
        <v>1</v>
      </c>
      <c r="BB31" s="937"/>
      <c r="BC31" s="939"/>
      <c r="BD31" s="939"/>
      <c r="BE31" s="940"/>
      <c r="BF31" s="939"/>
      <c r="BG31" s="941" t="s">
        <v>1598</v>
      </c>
      <c r="BH31" s="961"/>
      <c r="BI31" s="3228">
        <f t="shared" si="11"/>
        <v>6</v>
      </c>
      <c r="BJ31" s="3024">
        <f t="shared" si="12"/>
        <v>1</v>
      </c>
      <c r="BK31" s="3237">
        <v>4</v>
      </c>
      <c r="BL31" s="3024">
        <f t="shared" si="13"/>
        <v>0.6666666666666666</v>
      </c>
      <c r="BM31" s="3024"/>
      <c r="BN31" s="3229">
        <f t="shared" si="14"/>
        <v>0.6666666666666666</v>
      </c>
      <c r="BO31" s="3023"/>
      <c r="BP31" s="3229"/>
      <c r="BQ31" s="3235"/>
      <c r="BR31" s="3235"/>
    </row>
    <row r="32" spans="1:70" s="944" customFormat="1" ht="134.25" customHeight="1" thickBot="1">
      <c r="A32"/>
      <c r="B32"/>
      <c r="C32" t="s">
        <v>897</v>
      </c>
      <c r="D32" s="947" t="s">
        <v>898</v>
      </c>
      <c r="E32" s="919" t="s">
        <v>205</v>
      </c>
      <c r="F32" s="920">
        <v>12</v>
      </c>
      <c r="G32" s="921" t="s">
        <v>899</v>
      </c>
      <c r="H32" s="946" t="s">
        <v>875</v>
      </c>
      <c r="I32" s="923">
        <v>0.015873015873015872</v>
      </c>
      <c r="J32" s="921" t="s">
        <v>828</v>
      </c>
      <c r="K32" s="924">
        <v>42370</v>
      </c>
      <c r="L32" s="924">
        <v>42735</v>
      </c>
      <c r="M32" s="935">
        <v>1</v>
      </c>
      <c r="N32" s="935">
        <v>1</v>
      </c>
      <c r="O32" s="935">
        <v>1</v>
      </c>
      <c r="P32" s="935">
        <v>1</v>
      </c>
      <c r="Q32" s="935">
        <v>1</v>
      </c>
      <c r="R32" s="935">
        <v>1</v>
      </c>
      <c r="S32" s="935">
        <v>1</v>
      </c>
      <c r="T32" s="935">
        <v>1</v>
      </c>
      <c r="U32" s="935">
        <v>1</v>
      </c>
      <c r="V32" s="935">
        <v>1</v>
      </c>
      <c r="W32" s="935">
        <v>1</v>
      </c>
      <c r="X32" s="935">
        <v>1</v>
      </c>
      <c r="Y32" s="920">
        <v>12</v>
      </c>
      <c r="Z32" s="926">
        <v>0</v>
      </c>
      <c r="AA32" s="918" t="s">
        <v>55</v>
      </c>
      <c r="AB32" s="936">
        <v>1</v>
      </c>
      <c r="AC32" s="937">
        <f t="shared" si="1"/>
        <v>1</v>
      </c>
      <c r="AD32" s="938">
        <v>1</v>
      </c>
      <c r="AE32" s="937">
        <f t="shared" si="15"/>
        <v>1</v>
      </c>
      <c r="AF32" s="937">
        <f t="shared" si="2"/>
        <v>0.08333333333333333</v>
      </c>
      <c r="AG32" s="939">
        <f t="shared" si="3"/>
        <v>0.08333333333333333</v>
      </c>
      <c r="AH32" s="939">
        <v>16.666666666666668</v>
      </c>
      <c r="AI32" s="940">
        <v>0</v>
      </c>
      <c r="AJ32" s="939" t="e">
        <v>#DIV/0!</v>
      </c>
      <c r="AK32" s="941" t="s">
        <v>900</v>
      </c>
      <c r="AL32" s="942"/>
      <c r="AM32" s="936">
        <v>2</v>
      </c>
      <c r="AN32" s="937">
        <f t="shared" si="4"/>
        <v>1</v>
      </c>
      <c r="AO32" s="943">
        <v>2</v>
      </c>
      <c r="AP32" s="937">
        <f t="shared" si="16"/>
        <v>1</v>
      </c>
      <c r="AQ32" s="937" t="e">
        <f t="shared" si="5"/>
        <v>#DIV/0!</v>
      </c>
      <c r="AR32" s="939" t="e">
        <f t="shared" si="17"/>
        <v>#DIV/0!</v>
      </c>
      <c r="AS32" s="939">
        <v>16.666666666666668</v>
      </c>
      <c r="AT32" s="940">
        <v>0</v>
      </c>
      <c r="AU32" s="939" t="e">
        <v>#DIV/0!</v>
      </c>
      <c r="AV32" s="941" t="s">
        <v>1599</v>
      </c>
      <c r="AW32" s="942"/>
      <c r="AX32" s="936">
        <v>3</v>
      </c>
      <c r="AY32" s="937">
        <f t="shared" si="7"/>
        <v>1</v>
      </c>
      <c r="AZ32" s="943">
        <v>3</v>
      </c>
      <c r="BA32" s="937">
        <f t="shared" si="18"/>
        <v>1</v>
      </c>
      <c r="BB32" s="937"/>
      <c r="BC32" s="939"/>
      <c r="BD32" s="939"/>
      <c r="BE32" s="940"/>
      <c r="BF32" s="939"/>
      <c r="BG32" s="941" t="s">
        <v>1599</v>
      </c>
      <c r="BH32" s="961"/>
      <c r="BI32" s="3228">
        <f t="shared" si="11"/>
        <v>6</v>
      </c>
      <c r="BJ32" s="3024">
        <f t="shared" si="12"/>
        <v>1</v>
      </c>
      <c r="BK32" s="3237">
        <v>6</v>
      </c>
      <c r="BL32" s="3024">
        <f t="shared" si="13"/>
        <v>1</v>
      </c>
      <c r="BM32" s="3024"/>
      <c r="BN32" s="3229">
        <f t="shared" si="14"/>
        <v>0.5</v>
      </c>
      <c r="BO32" s="3023"/>
      <c r="BP32" s="3229"/>
      <c r="BQ32" s="3235"/>
      <c r="BR32" s="3235"/>
    </row>
    <row r="33" spans="1:70" s="944" customFormat="1" ht="108.75" customHeight="1" thickBot="1">
      <c r="A33"/>
      <c r="B33"/>
      <c r="C33"/>
      <c r="D33" s="947" t="s">
        <v>901</v>
      </c>
      <c r="E33" s="919" t="s">
        <v>205</v>
      </c>
      <c r="F33" s="920">
        <v>12</v>
      </c>
      <c r="G33" s="921" t="s">
        <v>902</v>
      </c>
      <c r="H33" s="946" t="s">
        <v>875</v>
      </c>
      <c r="I33" s="923">
        <v>0.015873015873015872</v>
      </c>
      <c r="J33" s="921" t="s">
        <v>903</v>
      </c>
      <c r="K33" s="924">
        <v>42370</v>
      </c>
      <c r="L33" s="924">
        <v>42735</v>
      </c>
      <c r="M33" s="935">
        <v>1</v>
      </c>
      <c r="N33" s="935">
        <v>1</v>
      </c>
      <c r="O33" s="935">
        <v>1</v>
      </c>
      <c r="P33" s="935">
        <v>1</v>
      </c>
      <c r="Q33" s="935">
        <v>1</v>
      </c>
      <c r="R33" s="935">
        <v>1</v>
      </c>
      <c r="S33" s="935">
        <v>1</v>
      </c>
      <c r="T33" s="935">
        <v>1</v>
      </c>
      <c r="U33" s="935">
        <v>1</v>
      </c>
      <c r="V33" s="935">
        <v>1</v>
      </c>
      <c r="W33" s="935">
        <v>1</v>
      </c>
      <c r="X33" s="935">
        <v>1</v>
      </c>
      <c r="Y33" s="920">
        <v>12</v>
      </c>
      <c r="Z33" s="926">
        <v>0</v>
      </c>
      <c r="AA33" s="918" t="s">
        <v>55</v>
      </c>
      <c r="AB33" s="936">
        <v>1</v>
      </c>
      <c r="AC33" s="937">
        <f t="shared" si="1"/>
        <v>1</v>
      </c>
      <c r="AD33" s="938">
        <v>1</v>
      </c>
      <c r="AE33" s="937">
        <f t="shared" si="15"/>
        <v>1</v>
      </c>
      <c r="AF33" s="937">
        <f t="shared" si="2"/>
        <v>0.08333333333333333</v>
      </c>
      <c r="AG33" s="939">
        <f t="shared" si="3"/>
        <v>0.08333333333333333</v>
      </c>
      <c r="AH33" s="939">
        <v>11.11111111111111</v>
      </c>
      <c r="AI33" s="940">
        <v>0</v>
      </c>
      <c r="AJ33" s="939" t="e">
        <v>#DIV/0!</v>
      </c>
      <c r="AK33" s="941"/>
      <c r="AL33" s="942"/>
      <c r="AM33" s="936">
        <v>2</v>
      </c>
      <c r="AN33" s="937">
        <f t="shared" si="4"/>
        <v>1</v>
      </c>
      <c r="AO33" s="943">
        <v>2</v>
      </c>
      <c r="AP33" s="937">
        <f t="shared" si="16"/>
        <v>1</v>
      </c>
      <c r="AQ33" s="937" t="e">
        <f t="shared" si="5"/>
        <v>#DIV/0!</v>
      </c>
      <c r="AR33" s="939" t="e">
        <f t="shared" si="17"/>
        <v>#DIV/0!</v>
      </c>
      <c r="AS33" s="939">
        <v>11.11111111111111</v>
      </c>
      <c r="AT33" s="940">
        <v>0</v>
      </c>
      <c r="AU33" s="939" t="e">
        <v>#DIV/0!</v>
      </c>
      <c r="AV33" s="941" t="s">
        <v>904</v>
      </c>
      <c r="AW33" s="942"/>
      <c r="AX33" s="936">
        <v>3</v>
      </c>
      <c r="AY33" s="937">
        <f t="shared" si="7"/>
        <v>1</v>
      </c>
      <c r="AZ33" s="943">
        <v>3</v>
      </c>
      <c r="BA33" s="937">
        <f t="shared" si="18"/>
        <v>1</v>
      </c>
      <c r="BB33" s="937"/>
      <c r="BC33" s="939"/>
      <c r="BD33" s="939"/>
      <c r="BE33" s="940"/>
      <c r="BF33" s="939"/>
      <c r="BG33" s="941" t="s">
        <v>1600</v>
      </c>
      <c r="BH33" s="961"/>
      <c r="BI33" s="3228">
        <f t="shared" si="11"/>
        <v>6</v>
      </c>
      <c r="BJ33" s="3024">
        <f t="shared" si="12"/>
        <v>1</v>
      </c>
      <c r="BK33" s="3237">
        <v>6</v>
      </c>
      <c r="BL33" s="3024">
        <f t="shared" si="13"/>
        <v>1</v>
      </c>
      <c r="BM33" s="3024"/>
      <c r="BN33" s="3229">
        <f t="shared" si="14"/>
        <v>0.5</v>
      </c>
      <c r="BO33" s="3023"/>
      <c r="BP33" s="3229"/>
      <c r="BQ33" s="3235"/>
      <c r="BR33" s="3235"/>
    </row>
    <row r="34" spans="1:70" s="944" customFormat="1" ht="87" customHeight="1" thickBot="1">
      <c r="A34"/>
      <c r="B34"/>
      <c r="C34"/>
      <c r="D34" s="947" t="s">
        <v>905</v>
      </c>
      <c r="E34" s="919" t="s">
        <v>205</v>
      </c>
      <c r="F34" s="920">
        <v>12</v>
      </c>
      <c r="G34" s="921" t="s">
        <v>902</v>
      </c>
      <c r="H34" s="946" t="s">
        <v>875</v>
      </c>
      <c r="I34" s="923">
        <v>0.015873015873015872</v>
      </c>
      <c r="J34" s="921" t="s">
        <v>903</v>
      </c>
      <c r="K34" s="924">
        <v>42370</v>
      </c>
      <c r="L34" s="924">
        <v>42735</v>
      </c>
      <c r="M34" s="935">
        <v>1</v>
      </c>
      <c r="N34" s="935">
        <v>1</v>
      </c>
      <c r="O34" s="935">
        <v>1</v>
      </c>
      <c r="P34" s="935">
        <v>1</v>
      </c>
      <c r="Q34" s="935">
        <v>1</v>
      </c>
      <c r="R34" s="935">
        <v>1</v>
      </c>
      <c r="S34" s="935">
        <v>1</v>
      </c>
      <c r="T34" s="935">
        <v>1</v>
      </c>
      <c r="U34" s="935">
        <v>1</v>
      </c>
      <c r="V34" s="935">
        <v>1</v>
      </c>
      <c r="W34" s="935">
        <v>1</v>
      </c>
      <c r="X34" s="935">
        <v>1</v>
      </c>
      <c r="Y34" s="920">
        <v>12</v>
      </c>
      <c r="Z34" s="926">
        <v>0</v>
      </c>
      <c r="AA34" s="918" t="s">
        <v>55</v>
      </c>
      <c r="AB34" s="936">
        <v>1</v>
      </c>
      <c r="AC34" s="937">
        <f t="shared" si="1"/>
        <v>1</v>
      </c>
      <c r="AD34" s="938">
        <v>1</v>
      </c>
      <c r="AE34" s="937">
        <f t="shared" si="15"/>
        <v>1</v>
      </c>
      <c r="AF34" s="937">
        <f t="shared" si="2"/>
        <v>0.08333333333333333</v>
      </c>
      <c r="AG34" s="939">
        <f t="shared" si="3"/>
        <v>0.08333333333333333</v>
      </c>
      <c r="AH34" s="939">
        <v>16.666666666666668</v>
      </c>
      <c r="AI34" s="940">
        <v>0</v>
      </c>
      <c r="AJ34" s="939" t="e">
        <v>#DIV/0!</v>
      </c>
      <c r="AK34" s="941"/>
      <c r="AL34" s="942"/>
      <c r="AM34" s="936">
        <v>2</v>
      </c>
      <c r="AN34" s="937">
        <f t="shared" si="4"/>
        <v>1</v>
      </c>
      <c r="AO34" s="943">
        <v>2</v>
      </c>
      <c r="AP34" s="937">
        <f t="shared" si="16"/>
        <v>1</v>
      </c>
      <c r="AQ34" s="937" t="e">
        <f t="shared" si="5"/>
        <v>#DIV/0!</v>
      </c>
      <c r="AR34" s="939" t="e">
        <f t="shared" si="17"/>
        <v>#DIV/0!</v>
      </c>
      <c r="AS34" s="939">
        <v>16.666666666666668</v>
      </c>
      <c r="AT34" s="940">
        <v>0</v>
      </c>
      <c r="AU34" s="939" t="e">
        <v>#DIV/0!</v>
      </c>
      <c r="AV34" s="941" t="s">
        <v>906</v>
      </c>
      <c r="AW34" s="942"/>
      <c r="AX34" s="936">
        <v>3</v>
      </c>
      <c r="AY34" s="937">
        <f t="shared" si="7"/>
        <v>1</v>
      </c>
      <c r="AZ34" s="943">
        <v>3</v>
      </c>
      <c r="BA34" s="937">
        <f t="shared" si="18"/>
        <v>1</v>
      </c>
      <c r="BB34" s="937"/>
      <c r="BC34" s="939"/>
      <c r="BD34" s="939"/>
      <c r="BE34" s="940"/>
      <c r="BF34" s="939"/>
      <c r="BG34" s="941" t="s">
        <v>1601</v>
      </c>
      <c r="BH34" s="961"/>
      <c r="BI34" s="3228">
        <f t="shared" si="11"/>
        <v>6</v>
      </c>
      <c r="BJ34" s="3024">
        <f t="shared" si="12"/>
        <v>1</v>
      </c>
      <c r="BK34" s="3237">
        <v>6</v>
      </c>
      <c r="BL34" s="3024">
        <f t="shared" si="13"/>
        <v>1</v>
      </c>
      <c r="BM34" s="3024"/>
      <c r="BN34" s="3229">
        <f t="shared" si="14"/>
        <v>0.5</v>
      </c>
      <c r="BO34" s="3023"/>
      <c r="BP34" s="3229"/>
      <c r="BQ34" s="3235"/>
      <c r="BR34" s="3235"/>
    </row>
    <row r="35" spans="1:70" s="944" customFormat="1" ht="64.5" thickBot="1">
      <c r="A35"/>
      <c r="B35"/>
      <c r="C35"/>
      <c r="D35" s="947" t="s">
        <v>907</v>
      </c>
      <c r="E35" s="919" t="s">
        <v>205</v>
      </c>
      <c r="F35" s="920">
        <v>12</v>
      </c>
      <c r="G35" s="921" t="s">
        <v>908</v>
      </c>
      <c r="H35" s="948" t="s">
        <v>820</v>
      </c>
      <c r="I35" s="923">
        <v>0.015873015873015872</v>
      </c>
      <c r="J35" s="921" t="s">
        <v>903</v>
      </c>
      <c r="K35" s="924">
        <v>42370</v>
      </c>
      <c r="L35" s="924">
        <v>42735</v>
      </c>
      <c r="M35" s="935">
        <v>1</v>
      </c>
      <c r="N35" s="935">
        <v>1</v>
      </c>
      <c r="O35" s="935">
        <v>1</v>
      </c>
      <c r="P35" s="935">
        <v>1</v>
      </c>
      <c r="Q35" s="935">
        <v>1</v>
      </c>
      <c r="R35" s="935">
        <v>1</v>
      </c>
      <c r="S35" s="935">
        <v>1</v>
      </c>
      <c r="T35" s="935">
        <v>1</v>
      </c>
      <c r="U35" s="935">
        <v>1</v>
      </c>
      <c r="V35" s="935">
        <v>1</v>
      </c>
      <c r="W35" s="935">
        <v>1</v>
      </c>
      <c r="X35" s="935">
        <v>1</v>
      </c>
      <c r="Y35" s="920">
        <v>12</v>
      </c>
      <c r="Z35" s="926">
        <v>0</v>
      </c>
      <c r="AA35" s="918" t="s">
        <v>55</v>
      </c>
      <c r="AB35" s="936">
        <v>1</v>
      </c>
      <c r="AC35" s="937">
        <f t="shared" si="1"/>
        <v>1</v>
      </c>
      <c r="AD35" s="938">
        <v>1</v>
      </c>
      <c r="AE35" s="937">
        <f t="shared" si="15"/>
        <v>1</v>
      </c>
      <c r="AF35" s="937">
        <f t="shared" si="2"/>
        <v>0.08333333333333333</v>
      </c>
      <c r="AG35" s="939">
        <f t="shared" si="3"/>
        <v>0.08333333333333333</v>
      </c>
      <c r="AH35" s="939">
        <v>16.666666666666668</v>
      </c>
      <c r="AI35" s="940">
        <v>0</v>
      </c>
      <c r="AJ35" s="939" t="e">
        <v>#DIV/0!</v>
      </c>
      <c r="AK35" s="941" t="s">
        <v>909</v>
      </c>
      <c r="AL35" s="942"/>
      <c r="AM35" s="936">
        <v>2</v>
      </c>
      <c r="AN35" s="937">
        <f t="shared" si="4"/>
        <v>1</v>
      </c>
      <c r="AO35" s="943">
        <v>2</v>
      </c>
      <c r="AP35" s="937">
        <f t="shared" si="16"/>
        <v>1</v>
      </c>
      <c r="AQ35" s="937" t="e">
        <f t="shared" si="5"/>
        <v>#DIV/0!</v>
      </c>
      <c r="AR35" s="939" t="e">
        <f t="shared" si="17"/>
        <v>#DIV/0!</v>
      </c>
      <c r="AS35" s="939">
        <v>16.666666666666668</v>
      </c>
      <c r="AT35" s="940">
        <v>0</v>
      </c>
      <c r="AU35" s="939" t="e">
        <v>#DIV/0!</v>
      </c>
      <c r="AV35" s="941" t="s">
        <v>910</v>
      </c>
      <c r="AW35" s="942"/>
      <c r="AX35" s="936">
        <v>3</v>
      </c>
      <c r="AY35" s="937">
        <f t="shared" si="7"/>
        <v>1</v>
      </c>
      <c r="AZ35" s="943">
        <v>3</v>
      </c>
      <c r="BA35" s="937">
        <f t="shared" si="18"/>
        <v>1</v>
      </c>
      <c r="BB35" s="937"/>
      <c r="BC35" s="939"/>
      <c r="BD35" s="939"/>
      <c r="BE35" s="940"/>
      <c r="BF35" s="939"/>
      <c r="BG35" s="941" t="s">
        <v>1602</v>
      </c>
      <c r="BH35" s="961"/>
      <c r="BI35" s="3228">
        <f t="shared" si="11"/>
        <v>6</v>
      </c>
      <c r="BJ35" s="3024">
        <f t="shared" si="12"/>
        <v>1</v>
      </c>
      <c r="BK35" s="3235">
        <v>6</v>
      </c>
      <c r="BL35" s="3024">
        <f t="shared" si="13"/>
        <v>1</v>
      </c>
      <c r="BM35" s="3024"/>
      <c r="BN35" s="3229">
        <f t="shared" si="14"/>
        <v>0.5</v>
      </c>
      <c r="BO35" s="3023"/>
      <c r="BP35" s="3229"/>
      <c r="BQ35" s="3236" t="s">
        <v>2001</v>
      </c>
      <c r="BR35" s="3235"/>
    </row>
    <row r="36" spans="1:70" s="944" customFormat="1" ht="79.5" customHeight="1" thickBot="1">
      <c r="A36"/>
      <c r="B36"/>
      <c r="C36"/>
      <c r="D36" s="947" t="s">
        <v>911</v>
      </c>
      <c r="E36" s="919" t="s">
        <v>912</v>
      </c>
      <c r="F36" s="920">
        <v>12</v>
      </c>
      <c r="G36" s="921" t="s">
        <v>913</v>
      </c>
      <c r="H36" s="946" t="s">
        <v>914</v>
      </c>
      <c r="I36" s="923">
        <v>0.015873015873015872</v>
      </c>
      <c r="J36" s="921" t="s">
        <v>828</v>
      </c>
      <c r="K36" s="924">
        <v>42370</v>
      </c>
      <c r="L36" s="924">
        <v>42735</v>
      </c>
      <c r="M36" s="935">
        <v>1</v>
      </c>
      <c r="N36" s="935">
        <v>1</v>
      </c>
      <c r="O36" s="935">
        <v>1</v>
      </c>
      <c r="P36" s="935">
        <v>1</v>
      </c>
      <c r="Q36" s="935">
        <v>1</v>
      </c>
      <c r="R36" s="935">
        <v>1</v>
      </c>
      <c r="S36" s="935">
        <v>1</v>
      </c>
      <c r="T36" s="935">
        <v>1</v>
      </c>
      <c r="U36" s="935">
        <v>1</v>
      </c>
      <c r="V36" s="935">
        <v>1</v>
      </c>
      <c r="W36" s="935">
        <v>1</v>
      </c>
      <c r="X36" s="935">
        <v>1</v>
      </c>
      <c r="Y36" s="920">
        <f t="shared" si="0"/>
        <v>12</v>
      </c>
      <c r="Z36" s="926">
        <v>0</v>
      </c>
      <c r="AA36" s="918" t="s">
        <v>55</v>
      </c>
      <c r="AB36" s="936">
        <v>1</v>
      </c>
      <c r="AC36" s="937">
        <f t="shared" si="1"/>
        <v>1</v>
      </c>
      <c r="AD36" s="938">
        <v>1</v>
      </c>
      <c r="AE36" s="937">
        <f t="shared" si="15"/>
        <v>1</v>
      </c>
      <c r="AF36" s="937">
        <f t="shared" si="2"/>
        <v>0.08333333333333333</v>
      </c>
      <c r="AG36" s="939">
        <f t="shared" si="3"/>
        <v>0.08333333333333333</v>
      </c>
      <c r="AH36" s="939">
        <v>16.666666666666668</v>
      </c>
      <c r="AI36" s="949">
        <v>6323528</v>
      </c>
      <c r="AJ36" s="939" t="e">
        <f>+AI36/Z36</f>
        <v>#DIV/0!</v>
      </c>
      <c r="AK36" s="941" t="s">
        <v>915</v>
      </c>
      <c r="AL36" s="942"/>
      <c r="AM36" s="936">
        <v>2</v>
      </c>
      <c r="AN36" s="937">
        <f t="shared" si="4"/>
        <v>1</v>
      </c>
      <c r="AO36" s="943">
        <v>2</v>
      </c>
      <c r="AP36" s="937">
        <f t="shared" si="16"/>
        <v>1</v>
      </c>
      <c r="AQ36" s="937" t="e">
        <f t="shared" si="5"/>
        <v>#DIV/0!</v>
      </c>
      <c r="AR36" s="939" t="e">
        <f t="shared" si="17"/>
        <v>#DIV/0!</v>
      </c>
      <c r="AS36" s="939">
        <v>16.666666666666668</v>
      </c>
      <c r="AT36" s="949">
        <v>6323528</v>
      </c>
      <c r="AU36" s="939" t="e">
        <f>+AT36/AK36</f>
        <v>#VALUE!</v>
      </c>
      <c r="AV36" s="941"/>
      <c r="AW36" s="942"/>
      <c r="AX36" s="936">
        <v>3</v>
      </c>
      <c r="AY36" s="937">
        <f t="shared" si="7"/>
        <v>1</v>
      </c>
      <c r="AZ36" s="943">
        <v>3</v>
      </c>
      <c r="BA36" s="937">
        <f t="shared" si="18"/>
        <v>1</v>
      </c>
      <c r="BB36" s="937"/>
      <c r="BC36" s="939"/>
      <c r="BD36" s="939"/>
      <c r="BE36" s="949"/>
      <c r="BF36" s="939"/>
      <c r="BG36" s="941" t="s">
        <v>1603</v>
      </c>
      <c r="BH36" s="961"/>
      <c r="BI36" s="3228">
        <f t="shared" si="11"/>
        <v>6</v>
      </c>
      <c r="BJ36" s="3024">
        <f t="shared" si="12"/>
        <v>1</v>
      </c>
      <c r="BK36" s="3237">
        <v>6</v>
      </c>
      <c r="BL36" s="3024">
        <f t="shared" si="13"/>
        <v>1</v>
      </c>
      <c r="BM36" s="3024"/>
      <c r="BN36" s="3229">
        <f t="shared" si="14"/>
        <v>0.5</v>
      </c>
      <c r="BO36" s="3231"/>
      <c r="BP36" s="3229"/>
      <c r="BQ36" s="3235"/>
      <c r="BR36" s="3235"/>
    </row>
    <row r="37" spans="1:70" s="944" customFormat="1" ht="66.75" customHeight="1" thickBot="1">
      <c r="A37"/>
      <c r="B37"/>
      <c r="C37"/>
      <c r="D37" s="947" t="s">
        <v>916</v>
      </c>
      <c r="E37" s="919" t="s">
        <v>917</v>
      </c>
      <c r="F37" s="920">
        <v>12</v>
      </c>
      <c r="G37" s="921" t="s">
        <v>918</v>
      </c>
      <c r="H37" s="946" t="s">
        <v>919</v>
      </c>
      <c r="I37" s="923">
        <v>0.015873015873015872</v>
      </c>
      <c r="J37" s="921" t="s">
        <v>311</v>
      </c>
      <c r="K37" s="924">
        <v>42370</v>
      </c>
      <c r="L37" s="924">
        <v>42735</v>
      </c>
      <c r="M37" s="935">
        <v>1</v>
      </c>
      <c r="N37" s="935">
        <v>1</v>
      </c>
      <c r="O37" s="935">
        <v>1</v>
      </c>
      <c r="P37" s="935">
        <v>1</v>
      </c>
      <c r="Q37" s="935">
        <v>1</v>
      </c>
      <c r="R37" s="935">
        <v>1</v>
      </c>
      <c r="S37" s="935">
        <v>1</v>
      </c>
      <c r="T37" s="935">
        <v>1</v>
      </c>
      <c r="U37" s="935">
        <v>1</v>
      </c>
      <c r="V37" s="935">
        <v>1</v>
      </c>
      <c r="W37" s="935">
        <v>1</v>
      </c>
      <c r="X37" s="935">
        <v>1</v>
      </c>
      <c r="Y37" s="920">
        <f t="shared" si="0"/>
        <v>12</v>
      </c>
      <c r="Z37" s="926">
        <v>0</v>
      </c>
      <c r="AA37" s="918" t="s">
        <v>920</v>
      </c>
      <c r="AB37" s="936">
        <v>1</v>
      </c>
      <c r="AC37" s="937">
        <f t="shared" si="1"/>
        <v>1</v>
      </c>
      <c r="AD37" s="938">
        <v>1</v>
      </c>
      <c r="AE37" s="937">
        <f t="shared" si="15"/>
        <v>1</v>
      </c>
      <c r="AF37" s="937"/>
      <c r="AG37" s="939"/>
      <c r="AH37" s="939"/>
      <c r="AI37" s="940"/>
      <c r="AJ37" s="939"/>
      <c r="AK37" s="941" t="s">
        <v>921</v>
      </c>
      <c r="AL37" s="942" t="s">
        <v>922</v>
      </c>
      <c r="AM37" s="936">
        <v>2</v>
      </c>
      <c r="AN37" s="937">
        <f t="shared" si="4"/>
        <v>1</v>
      </c>
      <c r="AO37" s="943">
        <v>2</v>
      </c>
      <c r="AP37" s="937">
        <f t="shared" si="16"/>
        <v>1</v>
      </c>
      <c r="AQ37" s="937"/>
      <c r="AR37" s="939"/>
      <c r="AS37" s="939"/>
      <c r="AT37" s="940"/>
      <c r="AU37" s="939"/>
      <c r="AV37" s="941" t="s">
        <v>923</v>
      </c>
      <c r="AW37" s="942"/>
      <c r="AX37" s="936">
        <v>3</v>
      </c>
      <c r="AY37" s="937">
        <f t="shared" si="7"/>
        <v>1</v>
      </c>
      <c r="AZ37" s="943">
        <v>3</v>
      </c>
      <c r="BA37" s="937">
        <f t="shared" si="18"/>
        <v>1</v>
      </c>
      <c r="BB37" s="937"/>
      <c r="BC37" s="939"/>
      <c r="BD37" s="939"/>
      <c r="BE37" s="940"/>
      <c r="BF37" s="939"/>
      <c r="BG37" s="941" t="s">
        <v>1604</v>
      </c>
      <c r="BH37" s="961"/>
      <c r="BI37" s="3228">
        <f t="shared" si="11"/>
        <v>6</v>
      </c>
      <c r="BJ37" s="3024">
        <f t="shared" si="12"/>
        <v>1</v>
      </c>
      <c r="BK37" s="3235">
        <v>6</v>
      </c>
      <c r="BL37" s="3024">
        <f t="shared" si="13"/>
        <v>1</v>
      </c>
      <c r="BM37" s="3024"/>
      <c r="BN37" s="3229">
        <f t="shared" si="14"/>
        <v>0.5</v>
      </c>
      <c r="BO37" s="3023"/>
      <c r="BP37" s="3229"/>
      <c r="BQ37" s="3235"/>
      <c r="BR37" s="3235"/>
    </row>
    <row r="38" spans="1:70" s="944" customFormat="1" ht="81.75" customHeight="1" thickBot="1">
      <c r="A38"/>
      <c r="B38"/>
      <c r="C38"/>
      <c r="D38" s="947" t="s">
        <v>924</v>
      </c>
      <c r="E38" s="919" t="s">
        <v>925</v>
      </c>
      <c r="F38" s="920">
        <v>6</v>
      </c>
      <c r="G38" s="921" t="s">
        <v>926</v>
      </c>
      <c r="H38" s="946" t="s">
        <v>927</v>
      </c>
      <c r="I38" s="923">
        <v>0.015873015873015872</v>
      </c>
      <c r="J38" s="921"/>
      <c r="K38" s="924">
        <v>42401</v>
      </c>
      <c r="L38" s="924">
        <v>42735</v>
      </c>
      <c r="M38" s="935"/>
      <c r="N38" s="935">
        <v>1</v>
      </c>
      <c r="O38" s="935"/>
      <c r="P38" s="935">
        <v>1</v>
      </c>
      <c r="Q38" s="935"/>
      <c r="R38" s="935">
        <v>1</v>
      </c>
      <c r="S38" s="935"/>
      <c r="T38" s="935">
        <v>1</v>
      </c>
      <c r="U38" s="935"/>
      <c r="V38" s="935">
        <v>1</v>
      </c>
      <c r="W38" s="935"/>
      <c r="X38" s="935">
        <v>1</v>
      </c>
      <c r="Y38" s="920">
        <f t="shared" si="0"/>
        <v>6</v>
      </c>
      <c r="Z38" s="926">
        <v>0</v>
      </c>
      <c r="AA38" s="918" t="s">
        <v>920</v>
      </c>
      <c r="AB38" s="936">
        <f>M38+N38</f>
        <v>1</v>
      </c>
      <c r="AC38" s="937">
        <f t="shared" si="1"/>
        <v>1</v>
      </c>
      <c r="AD38" s="938">
        <v>0</v>
      </c>
      <c r="AE38" s="937" t="s">
        <v>55</v>
      </c>
      <c r="AF38" s="937">
        <f t="shared" si="2"/>
        <v>0</v>
      </c>
      <c r="AG38" s="939">
        <v>0</v>
      </c>
      <c r="AH38" s="939">
        <v>16.666666666666668</v>
      </c>
      <c r="AI38" s="940">
        <v>0</v>
      </c>
      <c r="AJ38" s="939" t="e">
        <v>#DIV/0!</v>
      </c>
      <c r="AK38" s="941" t="s">
        <v>928</v>
      </c>
      <c r="AL38" s="942" t="s">
        <v>929</v>
      </c>
      <c r="AM38" s="936">
        <v>1</v>
      </c>
      <c r="AN38" s="937">
        <f t="shared" si="4"/>
        <v>1</v>
      </c>
      <c r="AO38" s="943">
        <v>1</v>
      </c>
      <c r="AP38" s="937" t="s">
        <v>55</v>
      </c>
      <c r="AQ38" s="937" t="e">
        <f>AO38/AJ38</f>
        <v>#DIV/0!</v>
      </c>
      <c r="AR38" s="939">
        <v>0</v>
      </c>
      <c r="AS38" s="939">
        <v>16.666666666666668</v>
      </c>
      <c r="AT38" s="940">
        <v>0</v>
      </c>
      <c r="AU38" s="939" t="e">
        <v>#DIV/0!</v>
      </c>
      <c r="AV38" s="941" t="s">
        <v>930</v>
      </c>
      <c r="AW38" s="942"/>
      <c r="AX38" s="936">
        <v>1</v>
      </c>
      <c r="AY38" s="937">
        <f t="shared" si="7"/>
        <v>1</v>
      </c>
      <c r="AZ38" s="943">
        <v>1</v>
      </c>
      <c r="BA38" s="937">
        <f t="shared" si="18"/>
        <v>1</v>
      </c>
      <c r="BB38" s="937"/>
      <c r="BC38" s="939"/>
      <c r="BD38" s="939"/>
      <c r="BE38" s="940"/>
      <c r="BF38" s="939"/>
      <c r="BG38" s="941"/>
      <c r="BH38" s="961"/>
      <c r="BI38" s="3228">
        <f t="shared" si="11"/>
        <v>3</v>
      </c>
      <c r="BJ38" s="3024">
        <f t="shared" si="12"/>
        <v>1</v>
      </c>
      <c r="BK38" s="3235">
        <v>2</v>
      </c>
      <c r="BL38" s="3024">
        <f t="shared" si="13"/>
        <v>0.6666666666666666</v>
      </c>
      <c r="BM38" s="3024"/>
      <c r="BN38" s="3229">
        <f t="shared" si="14"/>
        <v>0.3333333333333333</v>
      </c>
      <c r="BO38" s="3023"/>
      <c r="BP38" s="3229"/>
      <c r="BQ38" s="3235" t="s">
        <v>2002</v>
      </c>
      <c r="BR38" s="3235"/>
    </row>
    <row r="39" spans="1:70" s="944" customFormat="1" ht="99" customHeight="1" thickBot="1">
      <c r="A39"/>
      <c r="B39"/>
      <c r="C39" t="s">
        <v>931</v>
      </c>
      <c r="D39" s="947" t="s">
        <v>932</v>
      </c>
      <c r="E39" s="919" t="s">
        <v>205</v>
      </c>
      <c r="F39" s="920">
        <v>12</v>
      </c>
      <c r="G39" s="921" t="s">
        <v>443</v>
      </c>
      <c r="H39" s="946" t="s">
        <v>933</v>
      </c>
      <c r="I39" s="923">
        <v>0.015873015873015872</v>
      </c>
      <c r="J39" s="921" t="s">
        <v>828</v>
      </c>
      <c r="K39" s="924">
        <v>42370</v>
      </c>
      <c r="L39" s="924">
        <v>42735</v>
      </c>
      <c r="M39" s="935">
        <v>1</v>
      </c>
      <c r="N39" s="935">
        <v>1</v>
      </c>
      <c r="O39" s="935">
        <v>1</v>
      </c>
      <c r="P39" s="935">
        <v>1</v>
      </c>
      <c r="Q39" s="935">
        <v>1</v>
      </c>
      <c r="R39" s="935">
        <v>1</v>
      </c>
      <c r="S39" s="935">
        <v>1</v>
      </c>
      <c r="T39" s="935">
        <v>1</v>
      </c>
      <c r="U39" s="935">
        <v>1</v>
      </c>
      <c r="V39" s="935">
        <v>1</v>
      </c>
      <c r="W39" s="935">
        <v>1</v>
      </c>
      <c r="X39" s="935">
        <v>1</v>
      </c>
      <c r="Y39" s="920">
        <f t="shared" si="0"/>
        <v>12</v>
      </c>
      <c r="Z39" s="926">
        <v>0</v>
      </c>
      <c r="AA39" s="918" t="s">
        <v>55</v>
      </c>
      <c r="AB39" s="936">
        <v>1</v>
      </c>
      <c r="AC39" s="937">
        <f t="shared" si="1"/>
        <v>1</v>
      </c>
      <c r="AD39" s="938">
        <v>1</v>
      </c>
      <c r="AE39" s="937">
        <f t="shared" si="15"/>
        <v>1</v>
      </c>
      <c r="AF39" s="937">
        <f t="shared" si="2"/>
        <v>0.08333333333333333</v>
      </c>
      <c r="AG39" s="939">
        <f t="shared" si="3"/>
        <v>0.08333333333333333</v>
      </c>
      <c r="AH39" s="939" t="e">
        <v>#VALUE!</v>
      </c>
      <c r="AI39" s="940"/>
      <c r="AJ39" s="939" t="e">
        <v>#DIV/0!</v>
      </c>
      <c r="AK39" s="941" t="s">
        <v>934</v>
      </c>
      <c r="AL39" s="942" t="s">
        <v>935</v>
      </c>
      <c r="AM39" s="936">
        <v>2</v>
      </c>
      <c r="AN39" s="937">
        <f t="shared" si="4"/>
        <v>1</v>
      </c>
      <c r="AO39" s="943">
        <v>2</v>
      </c>
      <c r="AP39" s="937">
        <f aca="true" t="shared" si="19" ref="AP39:AP46">AO39/AM39</f>
        <v>1</v>
      </c>
      <c r="AQ39" s="937" t="e">
        <f>AO39/AJ39</f>
        <v>#DIV/0!</v>
      </c>
      <c r="AR39" s="939" t="e">
        <f>AQ39</f>
        <v>#DIV/0!</v>
      </c>
      <c r="AS39" s="939" t="e">
        <v>#VALUE!</v>
      </c>
      <c r="AT39" s="940"/>
      <c r="AU39" s="939" t="e">
        <v>#DIV/0!</v>
      </c>
      <c r="AV39" s="941" t="s">
        <v>936</v>
      </c>
      <c r="AW39" s="942" t="s">
        <v>935</v>
      </c>
      <c r="AX39" s="936">
        <v>3</v>
      </c>
      <c r="AY39" s="937">
        <f t="shared" si="7"/>
        <v>1</v>
      </c>
      <c r="AZ39" s="943">
        <v>3</v>
      </c>
      <c r="BA39" s="937">
        <f t="shared" si="18"/>
        <v>1</v>
      </c>
      <c r="BB39" s="937"/>
      <c r="BC39" s="939"/>
      <c r="BD39" s="939"/>
      <c r="BE39" s="940"/>
      <c r="BF39" s="939"/>
      <c r="BG39" s="941" t="s">
        <v>1605</v>
      </c>
      <c r="BH39" s="961" t="s">
        <v>1606</v>
      </c>
      <c r="BI39" s="3228">
        <f t="shared" si="11"/>
        <v>6</v>
      </c>
      <c r="BJ39" s="3024">
        <f t="shared" si="12"/>
        <v>1</v>
      </c>
      <c r="BK39" s="3235">
        <v>5</v>
      </c>
      <c r="BL39" s="3024">
        <f t="shared" si="13"/>
        <v>0.8333333333333334</v>
      </c>
      <c r="BM39" s="3024"/>
      <c r="BN39" s="3229">
        <f t="shared" si="14"/>
        <v>0.4166666666666667</v>
      </c>
      <c r="BO39" s="3023"/>
      <c r="BP39" s="3229"/>
      <c r="BQ39" s="3235" t="s">
        <v>2003</v>
      </c>
      <c r="BR39" s="3235" t="s">
        <v>1606</v>
      </c>
    </row>
    <row r="40" spans="1:70" s="944" customFormat="1" ht="51.75" thickBot="1">
      <c r="A40"/>
      <c r="B40"/>
      <c r="C40"/>
      <c r="D40" s="947" t="s">
        <v>937</v>
      </c>
      <c r="E40" s="919" t="s">
        <v>938</v>
      </c>
      <c r="F40" s="920">
        <v>10</v>
      </c>
      <c r="G40" s="921" t="s">
        <v>939</v>
      </c>
      <c r="H40" s="946" t="s">
        <v>940</v>
      </c>
      <c r="I40" s="923">
        <v>0.015873015873015872</v>
      </c>
      <c r="J40" s="921" t="s">
        <v>818</v>
      </c>
      <c r="K40" s="924">
        <v>42401</v>
      </c>
      <c r="L40" s="924">
        <v>42735</v>
      </c>
      <c r="M40" s="935">
        <v>0</v>
      </c>
      <c r="N40" s="935">
        <v>1</v>
      </c>
      <c r="O40" s="935">
        <v>1</v>
      </c>
      <c r="P40" s="935">
        <v>1</v>
      </c>
      <c r="Q40" s="935">
        <v>1</v>
      </c>
      <c r="R40" s="935">
        <v>1</v>
      </c>
      <c r="S40" s="935">
        <v>1</v>
      </c>
      <c r="T40" s="935">
        <v>1</v>
      </c>
      <c r="U40" s="935">
        <v>1</v>
      </c>
      <c r="V40" s="935">
        <v>1</v>
      </c>
      <c r="W40" s="935">
        <v>1</v>
      </c>
      <c r="X40" s="935"/>
      <c r="Y40" s="920">
        <f>SUM(M40:X40)</f>
        <v>10</v>
      </c>
      <c r="Z40" s="950">
        <v>90000000</v>
      </c>
      <c r="AA40" s="918" t="s">
        <v>55</v>
      </c>
      <c r="AB40" s="936">
        <v>0</v>
      </c>
      <c r="AC40" s="937">
        <f t="shared" si="1"/>
        <v>0</v>
      </c>
      <c r="AD40" s="938">
        <v>0</v>
      </c>
      <c r="AE40" s="937" t="e">
        <f t="shared" si="15"/>
        <v>#DIV/0!</v>
      </c>
      <c r="AF40" s="937">
        <f t="shared" si="2"/>
        <v>0</v>
      </c>
      <c r="AG40" s="939">
        <f t="shared" si="3"/>
        <v>0</v>
      </c>
      <c r="AH40" s="939">
        <v>0</v>
      </c>
      <c r="AI40" s="940"/>
      <c r="AJ40" s="939">
        <v>0</v>
      </c>
      <c r="AK40" s="941"/>
      <c r="AL40" s="942"/>
      <c r="AM40" s="936">
        <v>1</v>
      </c>
      <c r="AN40" s="937">
        <f t="shared" si="4"/>
        <v>1</v>
      </c>
      <c r="AO40" s="943">
        <v>1</v>
      </c>
      <c r="AP40" s="937">
        <f t="shared" si="19"/>
        <v>1</v>
      </c>
      <c r="AQ40" s="937">
        <f>+AO40/Y40</f>
        <v>0.1</v>
      </c>
      <c r="AR40" s="939">
        <f>AQ40</f>
        <v>0.1</v>
      </c>
      <c r="AS40" s="939">
        <f>+AQ40</f>
        <v>0.1</v>
      </c>
      <c r="AT40" s="951">
        <v>6409720</v>
      </c>
      <c r="AU40" s="939">
        <f>+AT40/Z40</f>
        <v>0.07121911111111111</v>
      </c>
      <c r="AV40" s="941" t="s">
        <v>941</v>
      </c>
      <c r="AW40" s="942"/>
      <c r="AX40" s="936">
        <v>2</v>
      </c>
      <c r="AY40" s="937">
        <f t="shared" si="7"/>
        <v>1</v>
      </c>
      <c r="AZ40" s="943">
        <v>2</v>
      </c>
      <c r="BA40" s="937">
        <v>1</v>
      </c>
      <c r="BB40" s="937">
        <f>+AZ40/10</f>
        <v>0.2</v>
      </c>
      <c r="BC40" s="939">
        <f>BB40</f>
        <v>0.2</v>
      </c>
      <c r="BD40" s="939">
        <f>+BC40</f>
        <v>0.2</v>
      </c>
      <c r="BE40" s="951">
        <v>2480345</v>
      </c>
      <c r="BF40" s="939">
        <f>+BE40/Z40</f>
        <v>0.02755938888888889</v>
      </c>
      <c r="BG40" s="941" t="s">
        <v>1607</v>
      </c>
      <c r="BH40" s="961"/>
      <c r="BI40" s="3228">
        <f t="shared" si="11"/>
        <v>5</v>
      </c>
      <c r="BJ40" s="3024">
        <f t="shared" si="12"/>
        <v>1</v>
      </c>
      <c r="BK40" s="3235">
        <v>4</v>
      </c>
      <c r="BL40" s="3024">
        <f t="shared" si="13"/>
        <v>0.8</v>
      </c>
      <c r="BM40" s="3024"/>
      <c r="BN40" s="3229">
        <f t="shared" si="14"/>
        <v>0.4</v>
      </c>
      <c r="BO40" s="3232"/>
      <c r="BP40" s="3229"/>
      <c r="BQ40" s="3239" t="s">
        <v>2004</v>
      </c>
      <c r="BR40" s="3235"/>
    </row>
    <row r="41" spans="1:70" s="944" customFormat="1" ht="51.75" thickBot="1">
      <c r="A41"/>
      <c r="B41"/>
      <c r="C41"/>
      <c r="D41" s="947" t="s">
        <v>942</v>
      </c>
      <c r="E41" s="919" t="s">
        <v>943</v>
      </c>
      <c r="F41" s="920">
        <v>2</v>
      </c>
      <c r="G41" s="921" t="s">
        <v>944</v>
      </c>
      <c r="H41" s="946" t="s">
        <v>940</v>
      </c>
      <c r="I41" s="923">
        <v>0.015873015873015872</v>
      </c>
      <c r="J41" s="921" t="s">
        <v>818</v>
      </c>
      <c r="K41" s="924">
        <v>42370</v>
      </c>
      <c r="L41" s="924">
        <v>42735</v>
      </c>
      <c r="M41" s="935">
        <v>1</v>
      </c>
      <c r="N41" s="935"/>
      <c r="O41" s="935"/>
      <c r="P41" s="935"/>
      <c r="Q41" s="935"/>
      <c r="R41" s="935"/>
      <c r="S41" s="935"/>
      <c r="T41" s="935"/>
      <c r="U41" s="935"/>
      <c r="V41" s="935"/>
      <c r="W41" s="935"/>
      <c r="X41" s="935">
        <v>1</v>
      </c>
      <c r="Y41" s="920">
        <f aca="true" t="shared" si="20" ref="Y41:Y72">SUM(M41:X41)</f>
        <v>2</v>
      </c>
      <c r="Z41" s="926">
        <v>0</v>
      </c>
      <c r="AA41" s="918" t="s">
        <v>55</v>
      </c>
      <c r="AB41" s="936">
        <f>M41+N41</f>
        <v>1</v>
      </c>
      <c r="AC41" s="937">
        <f t="shared" si="1"/>
        <v>1</v>
      </c>
      <c r="AD41" s="938">
        <v>1</v>
      </c>
      <c r="AE41" s="937">
        <f t="shared" si="15"/>
        <v>1</v>
      </c>
      <c r="AF41" s="937">
        <f t="shared" si="2"/>
        <v>0.5</v>
      </c>
      <c r="AG41" s="939">
        <f t="shared" si="3"/>
        <v>0.5</v>
      </c>
      <c r="AH41" s="939">
        <v>541.6666666666666</v>
      </c>
      <c r="AI41" s="940"/>
      <c r="AJ41" s="940"/>
      <c r="AK41" s="952" t="s">
        <v>945</v>
      </c>
      <c r="AL41" s="942"/>
      <c r="AM41" s="936">
        <v>1</v>
      </c>
      <c r="AN41" s="937">
        <f t="shared" si="4"/>
        <v>1</v>
      </c>
      <c r="AO41" s="943">
        <v>0</v>
      </c>
      <c r="AP41" s="937">
        <f t="shared" si="19"/>
        <v>0</v>
      </c>
      <c r="AQ41" s="937">
        <f>+AO41/Y41</f>
        <v>0</v>
      </c>
      <c r="AR41" s="939">
        <f>AQ41</f>
        <v>0</v>
      </c>
      <c r="AS41" s="939">
        <v>0</v>
      </c>
      <c r="AT41" s="940"/>
      <c r="AU41" s="939">
        <v>0</v>
      </c>
      <c r="AV41" s="941"/>
      <c r="AW41" s="942"/>
      <c r="AX41" s="936">
        <v>1</v>
      </c>
      <c r="AY41" s="937">
        <f t="shared" si="7"/>
        <v>1</v>
      </c>
      <c r="AZ41" s="943">
        <v>1</v>
      </c>
      <c r="BA41" s="937">
        <f t="shared" si="18"/>
        <v>1</v>
      </c>
      <c r="BB41" s="937"/>
      <c r="BC41" s="939"/>
      <c r="BD41" s="939"/>
      <c r="BE41" s="940"/>
      <c r="BF41" s="939"/>
      <c r="BG41" s="941"/>
      <c r="BH41" s="961"/>
      <c r="BI41" s="3228">
        <f t="shared" si="11"/>
        <v>1</v>
      </c>
      <c r="BJ41" s="3024">
        <f t="shared" si="12"/>
        <v>1</v>
      </c>
      <c r="BK41" s="3235">
        <v>1</v>
      </c>
      <c r="BL41" s="3024">
        <f t="shared" si="13"/>
        <v>1</v>
      </c>
      <c r="BM41" s="3024"/>
      <c r="BN41" s="3229">
        <f t="shared" si="14"/>
        <v>0.5</v>
      </c>
      <c r="BO41" s="3023"/>
      <c r="BP41" s="3229"/>
      <c r="BQ41" s="3235"/>
      <c r="BR41" s="3235"/>
    </row>
    <row r="42" spans="1:70" s="944" customFormat="1" ht="54.75" customHeight="1" thickBot="1">
      <c r="A42"/>
      <c r="B42"/>
      <c r="C42" t="s">
        <v>946</v>
      </c>
      <c r="D42" s="947" t="s">
        <v>947</v>
      </c>
      <c r="E42" s="919" t="s">
        <v>205</v>
      </c>
      <c r="F42" s="920">
        <v>12</v>
      </c>
      <c r="G42" s="921" t="s">
        <v>948</v>
      </c>
      <c r="H42" s="946" t="s">
        <v>949</v>
      </c>
      <c r="I42" s="923">
        <v>0.015873015873015872</v>
      </c>
      <c r="J42" s="921" t="s">
        <v>828</v>
      </c>
      <c r="K42" s="924">
        <v>42370</v>
      </c>
      <c r="L42" s="924">
        <v>42735</v>
      </c>
      <c r="M42" s="935">
        <v>1</v>
      </c>
      <c r="N42" s="935">
        <v>1</v>
      </c>
      <c r="O42" s="935">
        <v>1</v>
      </c>
      <c r="P42" s="935">
        <v>1</v>
      </c>
      <c r="Q42" s="935">
        <v>1</v>
      </c>
      <c r="R42" s="935">
        <v>1</v>
      </c>
      <c r="S42" s="935">
        <v>1</v>
      </c>
      <c r="T42" s="935">
        <v>1</v>
      </c>
      <c r="U42" s="935">
        <v>1</v>
      </c>
      <c r="V42" s="935">
        <v>1</v>
      </c>
      <c r="W42" s="935">
        <v>1</v>
      </c>
      <c r="X42" s="935">
        <v>1</v>
      </c>
      <c r="Y42" s="920">
        <f t="shared" si="20"/>
        <v>12</v>
      </c>
      <c r="Z42" s="926">
        <v>946830228</v>
      </c>
      <c r="AA42" s="2335">
        <v>305000000</v>
      </c>
      <c r="AB42" s="953">
        <v>1</v>
      </c>
      <c r="AC42" s="954">
        <f t="shared" si="1"/>
        <v>1</v>
      </c>
      <c r="AD42" s="954">
        <v>1</v>
      </c>
      <c r="AE42" s="937">
        <f t="shared" si="15"/>
        <v>1</v>
      </c>
      <c r="AF42" s="937">
        <f>AD42/Y42</f>
        <v>0.08333333333333333</v>
      </c>
      <c r="AG42" s="939">
        <f>AF42</f>
        <v>0.08333333333333333</v>
      </c>
      <c r="AH42" s="939"/>
      <c r="AI42" s="955">
        <v>67613377</v>
      </c>
      <c r="AJ42" s="956">
        <f>AI42/Z42</f>
        <v>0.07141024335779866</v>
      </c>
      <c r="AK42" s="957" t="s">
        <v>950</v>
      </c>
      <c r="AL42" s="958"/>
      <c r="AM42" s="953">
        <v>2</v>
      </c>
      <c r="AN42" s="954">
        <f t="shared" si="4"/>
        <v>1</v>
      </c>
      <c r="AO42" s="959">
        <v>2</v>
      </c>
      <c r="AP42" s="937">
        <f t="shared" si="19"/>
        <v>1</v>
      </c>
      <c r="AQ42" s="937">
        <f>AO42/AJ42</f>
        <v>28.00718644773504</v>
      </c>
      <c r="AR42" s="939">
        <f>AQ42</f>
        <v>28.00718644773504</v>
      </c>
      <c r="AS42" s="939"/>
      <c r="AT42" s="955">
        <v>124386223</v>
      </c>
      <c r="AU42" s="956">
        <f>AT42/Z42</f>
        <v>0.13137119973740424</v>
      </c>
      <c r="AV42" s="957" t="s">
        <v>1608</v>
      </c>
      <c r="AW42" s="958"/>
      <c r="AX42" s="953">
        <v>3</v>
      </c>
      <c r="AY42" s="954">
        <f t="shared" si="7"/>
        <v>1</v>
      </c>
      <c r="AZ42" s="959">
        <v>3</v>
      </c>
      <c r="BA42" s="937">
        <f t="shared" si="18"/>
        <v>1</v>
      </c>
      <c r="BB42" s="937">
        <f>AZ42/AU42</f>
        <v>22.836055436782576</v>
      </c>
      <c r="BC42" s="939">
        <f>BB42</f>
        <v>22.836055436782576</v>
      </c>
      <c r="BD42" s="939"/>
      <c r="BE42" s="955">
        <v>78899312</v>
      </c>
      <c r="BF42" s="956">
        <f>BE42/Z42</f>
        <v>0.0833299462424852</v>
      </c>
      <c r="BG42" s="957" t="s">
        <v>1609</v>
      </c>
      <c r="BH42" s="3010"/>
      <c r="BI42" s="3228">
        <f t="shared" si="11"/>
        <v>6</v>
      </c>
      <c r="BJ42" s="3024">
        <f t="shared" si="12"/>
        <v>1</v>
      </c>
      <c r="BK42" s="3248">
        <v>5</v>
      </c>
      <c r="BL42" s="3024">
        <f t="shared" si="13"/>
        <v>0.8333333333333334</v>
      </c>
      <c r="BM42" s="3024"/>
      <c r="BN42" s="3229">
        <f t="shared" si="14"/>
        <v>0.4166666666666667</v>
      </c>
      <c r="BO42" s="3233"/>
      <c r="BP42" s="3229"/>
      <c r="BQ42" s="3240" t="s">
        <v>2005</v>
      </c>
      <c r="BR42" s="3241"/>
    </row>
    <row r="43" spans="1:70" s="944" customFormat="1" ht="58.5" customHeight="1" thickBot="1">
      <c r="A43"/>
      <c r="B43"/>
      <c r="C43"/>
      <c r="D43" s="947" t="s">
        <v>951</v>
      </c>
      <c r="E43" s="919" t="s">
        <v>952</v>
      </c>
      <c r="F43" s="920">
        <v>12</v>
      </c>
      <c r="G43" s="921" t="s">
        <v>953</v>
      </c>
      <c r="H43" s="946" t="s">
        <v>949</v>
      </c>
      <c r="I43" s="923">
        <v>0.015873015873015872</v>
      </c>
      <c r="J43" s="921" t="s">
        <v>828</v>
      </c>
      <c r="K43" s="924">
        <v>42370</v>
      </c>
      <c r="L43" s="924">
        <v>42735</v>
      </c>
      <c r="M43" s="935">
        <v>1</v>
      </c>
      <c r="N43" s="935">
        <v>1</v>
      </c>
      <c r="O43" s="935">
        <v>1</v>
      </c>
      <c r="P43" s="935">
        <v>1</v>
      </c>
      <c r="Q43" s="935">
        <v>1</v>
      </c>
      <c r="R43" s="935">
        <v>1</v>
      </c>
      <c r="S43" s="935">
        <v>1</v>
      </c>
      <c r="T43" s="935">
        <v>1</v>
      </c>
      <c r="U43" s="935">
        <v>1</v>
      </c>
      <c r="V43" s="935">
        <v>1</v>
      </c>
      <c r="W43" s="935">
        <v>1</v>
      </c>
      <c r="X43" s="935">
        <v>1</v>
      </c>
      <c r="Y43" s="920">
        <f t="shared" si="20"/>
        <v>12</v>
      </c>
      <c r="Z43" s="926"/>
      <c r="AA43" s="920" t="s">
        <v>55</v>
      </c>
      <c r="AB43" s="953">
        <v>1</v>
      </c>
      <c r="AC43" s="954">
        <f t="shared" si="1"/>
        <v>1</v>
      </c>
      <c r="AD43" s="954">
        <v>1</v>
      </c>
      <c r="AE43" s="937">
        <f t="shared" si="15"/>
        <v>1</v>
      </c>
      <c r="AF43" s="937">
        <f t="shared" si="2"/>
        <v>0.08333333333333333</v>
      </c>
      <c r="AG43" s="939">
        <f t="shared" si="3"/>
        <v>0.08333333333333333</v>
      </c>
      <c r="AH43" s="939">
        <v>1191.6666666666667</v>
      </c>
      <c r="AI43" s="955">
        <v>67613377</v>
      </c>
      <c r="AJ43" s="956" t="e">
        <f>AI43/Z43</f>
        <v>#DIV/0!</v>
      </c>
      <c r="AK43" s="957" t="s">
        <v>954</v>
      </c>
      <c r="AL43" s="958"/>
      <c r="AM43" s="953">
        <v>2</v>
      </c>
      <c r="AN43" s="954">
        <f t="shared" si="4"/>
        <v>1</v>
      </c>
      <c r="AO43" s="959">
        <v>2</v>
      </c>
      <c r="AP43" s="937">
        <f t="shared" si="19"/>
        <v>1</v>
      </c>
      <c r="AQ43" s="937" t="e">
        <f>AO43/AJ43</f>
        <v>#DIV/0!</v>
      </c>
      <c r="AR43" s="939" t="e">
        <f aca="true" t="shared" si="21" ref="AR43:AR61">AQ43</f>
        <v>#DIV/0!</v>
      </c>
      <c r="AS43" s="939">
        <v>1191.6666666666667</v>
      </c>
      <c r="AT43" s="955">
        <v>124386223</v>
      </c>
      <c r="AU43" s="956" t="e">
        <f>AT43/Z43</f>
        <v>#DIV/0!</v>
      </c>
      <c r="AV43" s="957" t="s">
        <v>955</v>
      </c>
      <c r="AW43" s="958"/>
      <c r="AX43" s="953">
        <v>3</v>
      </c>
      <c r="AY43" s="954">
        <f t="shared" si="7"/>
        <v>1</v>
      </c>
      <c r="AZ43" s="959">
        <v>3</v>
      </c>
      <c r="BA43" s="937">
        <f t="shared" si="18"/>
        <v>1</v>
      </c>
      <c r="BB43" s="937" t="e">
        <f>AZ43/AU43</f>
        <v>#DIV/0!</v>
      </c>
      <c r="BC43" s="939" t="e">
        <f>BB43</f>
        <v>#DIV/0!</v>
      </c>
      <c r="BD43" s="939">
        <v>1191.6666666666667</v>
      </c>
      <c r="BE43" s="955">
        <v>78899312</v>
      </c>
      <c r="BF43" s="956" t="e">
        <f>BE43/Z43</f>
        <v>#DIV/0!</v>
      </c>
      <c r="BG43" s="957" t="s">
        <v>1610</v>
      </c>
      <c r="BH43" s="3010"/>
      <c r="BI43" s="3228">
        <f t="shared" si="11"/>
        <v>6</v>
      </c>
      <c r="BJ43" s="3024">
        <f t="shared" si="12"/>
        <v>1</v>
      </c>
      <c r="BK43" s="3248">
        <v>5</v>
      </c>
      <c r="BL43" s="3024">
        <f t="shared" si="13"/>
        <v>0.8333333333333334</v>
      </c>
      <c r="BM43" s="3024"/>
      <c r="BN43" s="3229">
        <f t="shared" si="14"/>
        <v>0.4166666666666667</v>
      </c>
      <c r="BO43" s="3233"/>
      <c r="BP43" s="3229"/>
      <c r="BQ43" s="3240" t="s">
        <v>2006</v>
      </c>
      <c r="BR43" s="3241"/>
    </row>
    <row r="44" spans="1:70" s="944" customFormat="1" ht="66" customHeight="1" thickBot="1">
      <c r="A44"/>
      <c r="B44"/>
      <c r="C44"/>
      <c r="D44" s="947" t="s">
        <v>956</v>
      </c>
      <c r="E44" s="919" t="s">
        <v>957</v>
      </c>
      <c r="F44" s="920">
        <v>12</v>
      </c>
      <c r="G44" s="921" t="s">
        <v>958</v>
      </c>
      <c r="H44" s="946" t="s">
        <v>949</v>
      </c>
      <c r="I44" s="923">
        <v>0.015873015873015872</v>
      </c>
      <c r="J44" s="921" t="s">
        <v>959</v>
      </c>
      <c r="K44" s="924">
        <v>42370</v>
      </c>
      <c r="L44" s="924">
        <v>42735</v>
      </c>
      <c r="M44" s="935">
        <v>1</v>
      </c>
      <c r="N44" s="935">
        <v>1</v>
      </c>
      <c r="O44" s="935">
        <v>1</v>
      </c>
      <c r="P44" s="935">
        <v>1</v>
      </c>
      <c r="Q44" s="935">
        <v>1</v>
      </c>
      <c r="R44" s="935">
        <v>1</v>
      </c>
      <c r="S44" s="935">
        <v>1</v>
      </c>
      <c r="T44" s="935">
        <v>1</v>
      </c>
      <c r="U44" s="935">
        <v>1</v>
      </c>
      <c r="V44" s="935">
        <v>1</v>
      </c>
      <c r="W44" s="935">
        <v>1</v>
      </c>
      <c r="X44" s="935">
        <v>1</v>
      </c>
      <c r="Y44" s="920">
        <f t="shared" si="20"/>
        <v>12</v>
      </c>
      <c r="Z44" s="926">
        <v>0</v>
      </c>
      <c r="AA44" s="920" t="s">
        <v>55</v>
      </c>
      <c r="AB44" s="953">
        <v>1</v>
      </c>
      <c r="AC44" s="954">
        <f t="shared" si="1"/>
        <v>1</v>
      </c>
      <c r="AD44" s="954">
        <v>1</v>
      </c>
      <c r="AE44" s="937">
        <f t="shared" si="15"/>
        <v>1</v>
      </c>
      <c r="AF44" s="937">
        <f t="shared" si="2"/>
        <v>0.08333333333333333</v>
      </c>
      <c r="AG44" s="939">
        <f t="shared" si="3"/>
        <v>0.08333333333333333</v>
      </c>
      <c r="AH44" s="939">
        <v>16.666666666666668</v>
      </c>
      <c r="AI44" s="955"/>
      <c r="AJ44" s="956" t="e">
        <f>AI44/Z44</f>
        <v>#DIV/0!</v>
      </c>
      <c r="AK44" s="957" t="s">
        <v>960</v>
      </c>
      <c r="AL44" s="958"/>
      <c r="AM44" s="953">
        <v>2</v>
      </c>
      <c r="AN44" s="954">
        <f t="shared" si="4"/>
        <v>1</v>
      </c>
      <c r="AO44" s="959">
        <v>2</v>
      </c>
      <c r="AP44" s="937">
        <f t="shared" si="19"/>
        <v>1</v>
      </c>
      <c r="AQ44" s="937" t="e">
        <f>AO44/AJ44</f>
        <v>#DIV/0!</v>
      </c>
      <c r="AR44" s="939" t="e">
        <f t="shared" si="21"/>
        <v>#DIV/0!</v>
      </c>
      <c r="AS44" s="939">
        <v>16.666666666666668</v>
      </c>
      <c r="AT44" s="955"/>
      <c r="AU44" s="956" t="e">
        <f>AT44/AK44</f>
        <v>#VALUE!</v>
      </c>
      <c r="AV44" s="957" t="s">
        <v>961</v>
      </c>
      <c r="AW44" s="958"/>
      <c r="AX44" s="953">
        <v>3</v>
      </c>
      <c r="AY44" s="954">
        <f t="shared" si="7"/>
        <v>1</v>
      </c>
      <c r="AZ44" s="959">
        <v>3</v>
      </c>
      <c r="BA44" s="937">
        <f t="shared" si="18"/>
        <v>1</v>
      </c>
      <c r="BB44" s="937" t="e">
        <f>AZ44/AU44</f>
        <v>#VALUE!</v>
      </c>
      <c r="BC44" s="939" t="e">
        <f>BB44</f>
        <v>#VALUE!</v>
      </c>
      <c r="BD44" s="939">
        <v>16.666666666666668</v>
      </c>
      <c r="BE44" s="955"/>
      <c r="BF44" s="956" t="e">
        <f>BE44/Z44</f>
        <v>#DIV/0!</v>
      </c>
      <c r="BG44" s="957" t="s">
        <v>1611</v>
      </c>
      <c r="BH44" s="3010"/>
      <c r="BI44" s="3228">
        <f t="shared" si="11"/>
        <v>6</v>
      </c>
      <c r="BJ44" s="3024">
        <f t="shared" si="12"/>
        <v>1</v>
      </c>
      <c r="BK44" s="3248">
        <v>5</v>
      </c>
      <c r="BL44" s="3024">
        <f t="shared" si="13"/>
        <v>0.8333333333333334</v>
      </c>
      <c r="BM44" s="3024"/>
      <c r="BN44" s="3229">
        <f t="shared" si="14"/>
        <v>0.4166666666666667</v>
      </c>
      <c r="BO44" s="3233"/>
      <c r="BP44" s="3234"/>
      <c r="BQ44" s="3240" t="s">
        <v>2007</v>
      </c>
      <c r="BR44" s="3241"/>
    </row>
    <row r="45" spans="1:70" s="25" customFormat="1" ht="77.25" customHeight="1" thickBot="1">
      <c r="A45"/>
      <c r="B45"/>
      <c r="C45" t="s">
        <v>962</v>
      </c>
      <c r="D45" s="918" t="s">
        <v>963</v>
      </c>
      <c r="E45" s="919" t="s">
        <v>964</v>
      </c>
      <c r="F45" s="920">
        <v>1</v>
      </c>
      <c r="G45" s="921" t="s">
        <v>965</v>
      </c>
      <c r="H45" s="946" t="s">
        <v>881</v>
      </c>
      <c r="I45" s="923">
        <v>0.015873015873015872</v>
      </c>
      <c r="J45" s="921" t="s">
        <v>966</v>
      </c>
      <c r="K45" s="924">
        <v>42370</v>
      </c>
      <c r="L45" s="924">
        <v>42735</v>
      </c>
      <c r="M45" s="935">
        <v>1</v>
      </c>
      <c r="N45" s="935"/>
      <c r="O45" s="935"/>
      <c r="P45" s="935"/>
      <c r="Q45" s="935"/>
      <c r="R45" s="935"/>
      <c r="S45" s="935"/>
      <c r="T45" s="935"/>
      <c r="U45" s="935"/>
      <c r="V45" s="935"/>
      <c r="W45" s="935"/>
      <c r="X45" s="935"/>
      <c r="Y45" s="920">
        <f t="shared" si="20"/>
        <v>1</v>
      </c>
      <c r="Z45" s="926">
        <v>0</v>
      </c>
      <c r="AA45" s="918" t="s">
        <v>55</v>
      </c>
      <c r="AB45" s="936">
        <f>M45+N45</f>
        <v>1</v>
      </c>
      <c r="AC45" s="937">
        <f t="shared" si="1"/>
        <v>1</v>
      </c>
      <c r="AD45" s="938">
        <v>1</v>
      </c>
      <c r="AE45" s="937">
        <f t="shared" si="15"/>
        <v>1</v>
      </c>
      <c r="AF45" s="937">
        <f t="shared" si="2"/>
        <v>1</v>
      </c>
      <c r="AG45" s="939">
        <f t="shared" si="3"/>
        <v>1</v>
      </c>
      <c r="AH45" s="939">
        <v>1</v>
      </c>
      <c r="AI45" s="940"/>
      <c r="AJ45" s="939"/>
      <c r="AK45" s="941" t="s">
        <v>967</v>
      </c>
      <c r="AL45" s="942"/>
      <c r="AM45" s="936">
        <f>X45+Y45</f>
        <v>1</v>
      </c>
      <c r="AN45" s="937">
        <f t="shared" si="4"/>
        <v>1</v>
      </c>
      <c r="AO45" s="943">
        <v>1</v>
      </c>
      <c r="AP45" s="937">
        <f t="shared" si="19"/>
        <v>1</v>
      </c>
      <c r="AQ45" s="937" t="e">
        <f>AO45/AJ45</f>
        <v>#DIV/0!</v>
      </c>
      <c r="AR45" s="939" t="e">
        <f t="shared" si="21"/>
        <v>#DIV/0!</v>
      </c>
      <c r="AS45" s="939">
        <v>1</v>
      </c>
      <c r="AT45" s="940"/>
      <c r="AU45" s="939"/>
      <c r="AV45" s="960"/>
      <c r="AW45" s="961"/>
      <c r="AX45" s="936">
        <v>1</v>
      </c>
      <c r="AY45" s="937">
        <f t="shared" si="7"/>
        <v>1</v>
      </c>
      <c r="AZ45" s="943">
        <v>1</v>
      </c>
      <c r="BA45" s="937">
        <f t="shared" si="18"/>
        <v>1</v>
      </c>
      <c r="BB45" s="937"/>
      <c r="BC45" s="939"/>
      <c r="BD45" s="939"/>
      <c r="BE45" s="940"/>
      <c r="BF45" s="939"/>
      <c r="BG45" s="960"/>
      <c r="BH45" s="961"/>
      <c r="BI45" s="3228">
        <f t="shared" si="11"/>
        <v>1</v>
      </c>
      <c r="BJ45" s="3024">
        <f t="shared" si="12"/>
        <v>1</v>
      </c>
      <c r="BK45" s="3235">
        <v>1</v>
      </c>
      <c r="BL45" s="3024">
        <f t="shared" si="13"/>
        <v>1</v>
      </c>
      <c r="BM45" s="3024"/>
      <c r="BN45" s="3229">
        <f t="shared" si="14"/>
        <v>1</v>
      </c>
      <c r="BO45" s="3023"/>
      <c r="BP45" s="3229"/>
      <c r="BQ45" s="3235"/>
      <c r="BR45" s="3235"/>
    </row>
    <row r="46" spans="1:70" s="25" customFormat="1" ht="78.75" customHeight="1" thickBot="1">
      <c r="A46"/>
      <c r="B46"/>
      <c r="C46"/>
      <c r="D46" s="918" t="s">
        <v>968</v>
      </c>
      <c r="E46" s="919" t="s">
        <v>969</v>
      </c>
      <c r="F46" s="920">
        <v>1</v>
      </c>
      <c r="G46" s="921" t="s">
        <v>965</v>
      </c>
      <c r="H46" s="946" t="s">
        <v>970</v>
      </c>
      <c r="I46" s="923">
        <v>0.015873015873015872</v>
      </c>
      <c r="J46" s="921" t="s">
        <v>971</v>
      </c>
      <c r="K46" s="924">
        <v>42370</v>
      </c>
      <c r="L46" s="924">
        <v>42735</v>
      </c>
      <c r="M46" s="935">
        <v>1</v>
      </c>
      <c r="N46" s="935"/>
      <c r="O46" s="935"/>
      <c r="P46" s="935"/>
      <c r="Q46" s="935"/>
      <c r="R46" s="935"/>
      <c r="S46" s="935"/>
      <c r="T46" s="935"/>
      <c r="U46" s="935"/>
      <c r="V46" s="935"/>
      <c r="W46" s="935"/>
      <c r="X46" s="935"/>
      <c r="Y46" s="920">
        <f t="shared" si="20"/>
        <v>1</v>
      </c>
      <c r="Z46" s="926">
        <v>0</v>
      </c>
      <c r="AA46" s="918" t="s">
        <v>55</v>
      </c>
      <c r="AB46" s="936">
        <f>M46+N46</f>
        <v>1</v>
      </c>
      <c r="AC46" s="937">
        <f t="shared" si="1"/>
        <v>1</v>
      </c>
      <c r="AD46" s="938">
        <v>1</v>
      </c>
      <c r="AE46" s="937">
        <f t="shared" si="15"/>
        <v>1</v>
      </c>
      <c r="AF46" s="937">
        <f t="shared" si="2"/>
        <v>1</v>
      </c>
      <c r="AG46" s="939">
        <f t="shared" si="3"/>
        <v>1</v>
      </c>
      <c r="AH46" s="939">
        <v>1</v>
      </c>
      <c r="AI46" s="940">
        <v>0</v>
      </c>
      <c r="AJ46" s="939"/>
      <c r="AK46" s="941" t="s">
        <v>972</v>
      </c>
      <c r="AL46" s="942"/>
      <c r="AM46" s="936">
        <f>X46+Y46</f>
        <v>1</v>
      </c>
      <c r="AN46" s="937">
        <f t="shared" si="4"/>
        <v>1</v>
      </c>
      <c r="AO46" s="943">
        <v>1</v>
      </c>
      <c r="AP46" s="937">
        <f t="shared" si="19"/>
        <v>1</v>
      </c>
      <c r="AQ46" s="937" t="e">
        <f>AO46/AJ46</f>
        <v>#DIV/0!</v>
      </c>
      <c r="AR46" s="939" t="e">
        <f t="shared" si="21"/>
        <v>#DIV/0!</v>
      </c>
      <c r="AS46" s="939">
        <v>1</v>
      </c>
      <c r="AT46" s="940">
        <v>0</v>
      </c>
      <c r="AU46" s="939"/>
      <c r="AV46" s="941"/>
      <c r="AW46" s="961"/>
      <c r="AX46" s="936">
        <v>1</v>
      </c>
      <c r="AY46" s="937">
        <f t="shared" si="7"/>
        <v>1</v>
      </c>
      <c r="AZ46" s="943">
        <v>1</v>
      </c>
      <c r="BA46" s="937">
        <f t="shared" si="18"/>
        <v>1</v>
      </c>
      <c r="BB46" s="937"/>
      <c r="BC46" s="939"/>
      <c r="BD46" s="939"/>
      <c r="BE46" s="940"/>
      <c r="BF46" s="939"/>
      <c r="BG46" s="941"/>
      <c r="BH46" s="961"/>
      <c r="BI46" s="3228">
        <f t="shared" si="11"/>
        <v>1</v>
      </c>
      <c r="BJ46" s="3024">
        <f t="shared" si="12"/>
        <v>1</v>
      </c>
      <c r="BK46" s="3235">
        <v>1</v>
      </c>
      <c r="BL46" s="3024">
        <f t="shared" si="13"/>
        <v>1</v>
      </c>
      <c r="BM46" s="3024"/>
      <c r="BN46" s="3229">
        <f t="shared" si="14"/>
        <v>1</v>
      </c>
      <c r="BO46" s="3023"/>
      <c r="BP46" s="3229"/>
      <c r="BQ46" s="3235"/>
      <c r="BR46" s="3235"/>
    </row>
    <row r="47" spans="1:70" s="25" customFormat="1" ht="409.5" thickBot="1">
      <c r="A47"/>
      <c r="B47"/>
      <c r="C47"/>
      <c r="D47" s="918" t="s">
        <v>973</v>
      </c>
      <c r="E47" s="919" t="s">
        <v>974</v>
      </c>
      <c r="F47" s="920">
        <v>22</v>
      </c>
      <c r="G47" s="921" t="s">
        <v>975</v>
      </c>
      <c r="H47" s="946" t="s">
        <v>976</v>
      </c>
      <c r="I47" s="923">
        <v>0.03</v>
      </c>
      <c r="J47" s="921" t="s">
        <v>828</v>
      </c>
      <c r="K47" s="924">
        <v>42430</v>
      </c>
      <c r="L47" s="924">
        <v>42735</v>
      </c>
      <c r="M47" s="935"/>
      <c r="N47" s="935"/>
      <c r="O47" s="935">
        <v>1</v>
      </c>
      <c r="P47" s="935">
        <v>3</v>
      </c>
      <c r="Q47" s="935">
        <v>3</v>
      </c>
      <c r="R47" s="935">
        <v>3</v>
      </c>
      <c r="S47" s="935">
        <v>2</v>
      </c>
      <c r="T47" s="935">
        <v>2</v>
      </c>
      <c r="U47" s="935">
        <v>2</v>
      </c>
      <c r="V47" s="935">
        <v>2</v>
      </c>
      <c r="W47" s="935">
        <v>1</v>
      </c>
      <c r="X47" s="935">
        <v>3</v>
      </c>
      <c r="Y47" s="920">
        <f t="shared" si="20"/>
        <v>22</v>
      </c>
      <c r="Z47" s="926">
        <v>0</v>
      </c>
      <c r="AA47" s="918"/>
      <c r="AB47" s="936">
        <f>M47+N47</f>
        <v>0</v>
      </c>
      <c r="AC47" s="937">
        <f t="shared" si="1"/>
        <v>0</v>
      </c>
      <c r="AD47" s="938">
        <v>0</v>
      </c>
      <c r="AE47" s="937" t="s">
        <v>55</v>
      </c>
      <c r="AF47" s="937">
        <v>0</v>
      </c>
      <c r="AG47" s="939">
        <f t="shared" si="3"/>
        <v>0</v>
      </c>
      <c r="AH47" s="939">
        <v>100</v>
      </c>
      <c r="AI47" s="940">
        <v>0</v>
      </c>
      <c r="AJ47" s="939" t="e">
        <v>#DIV/0!</v>
      </c>
      <c r="AK47" s="962" t="s">
        <v>977</v>
      </c>
      <c r="AL47" s="942"/>
      <c r="AM47" s="936">
        <v>0</v>
      </c>
      <c r="AN47" s="937">
        <f t="shared" si="4"/>
        <v>0</v>
      </c>
      <c r="AO47" s="943">
        <v>0</v>
      </c>
      <c r="AP47" s="937" t="s">
        <v>55</v>
      </c>
      <c r="AQ47" s="937">
        <v>0</v>
      </c>
      <c r="AR47" s="939">
        <f t="shared" si="21"/>
        <v>0</v>
      </c>
      <c r="AS47" s="939">
        <v>100</v>
      </c>
      <c r="AT47" s="940">
        <v>0</v>
      </c>
      <c r="AU47" s="939" t="e">
        <v>#DIV/0!</v>
      </c>
      <c r="AV47" s="962" t="s">
        <v>978</v>
      </c>
      <c r="AW47" s="942"/>
      <c r="AX47" s="936">
        <v>1</v>
      </c>
      <c r="AY47" s="937">
        <f t="shared" si="7"/>
        <v>1</v>
      </c>
      <c r="AZ47" s="943">
        <v>1</v>
      </c>
      <c r="BA47" s="937">
        <f t="shared" si="18"/>
        <v>1</v>
      </c>
      <c r="BB47" s="937"/>
      <c r="BC47" s="939"/>
      <c r="BD47" s="939"/>
      <c r="BE47" s="940"/>
      <c r="BF47" s="939"/>
      <c r="BG47" s="962" t="s">
        <v>1612</v>
      </c>
      <c r="BH47" s="961"/>
      <c r="BI47" s="3228">
        <f t="shared" si="11"/>
        <v>10</v>
      </c>
      <c r="BJ47" s="3024">
        <f t="shared" si="12"/>
        <v>1</v>
      </c>
      <c r="BK47" s="3235">
        <v>100</v>
      </c>
      <c r="BL47" s="3024">
        <v>1</v>
      </c>
      <c r="BM47" s="3024"/>
      <c r="BN47" s="3229">
        <v>1</v>
      </c>
      <c r="BO47" s="3023"/>
      <c r="BP47" s="3229"/>
      <c r="BQ47" s="3235" t="s">
        <v>2008</v>
      </c>
      <c r="BR47" s="3242"/>
    </row>
    <row r="48" spans="1:70" s="25" customFormat="1" ht="51.75" thickBot="1">
      <c r="A48"/>
      <c r="B48"/>
      <c r="C48"/>
      <c r="D48" s="918" t="s">
        <v>979</v>
      </c>
      <c r="E48" s="919" t="s">
        <v>980</v>
      </c>
      <c r="F48" s="920">
        <v>5</v>
      </c>
      <c r="G48" s="921" t="s">
        <v>981</v>
      </c>
      <c r="H48" s="946" t="s">
        <v>976</v>
      </c>
      <c r="I48" s="923">
        <v>0.015873015873015872</v>
      </c>
      <c r="J48" s="921" t="s">
        <v>828</v>
      </c>
      <c r="K48" s="924">
        <v>42461</v>
      </c>
      <c r="L48" s="924">
        <v>42735</v>
      </c>
      <c r="M48" s="935"/>
      <c r="N48" s="935"/>
      <c r="O48" s="935"/>
      <c r="P48" s="935">
        <v>1</v>
      </c>
      <c r="Q48" s="935"/>
      <c r="R48" s="935">
        <v>1</v>
      </c>
      <c r="S48" s="935"/>
      <c r="T48" s="935">
        <v>1</v>
      </c>
      <c r="U48" s="935"/>
      <c r="V48" s="935">
        <v>1</v>
      </c>
      <c r="W48" s="935"/>
      <c r="X48" s="935">
        <v>1</v>
      </c>
      <c r="Y48" s="920">
        <f t="shared" si="20"/>
        <v>5</v>
      </c>
      <c r="Z48" s="926">
        <v>0</v>
      </c>
      <c r="AA48" s="918" t="s">
        <v>55</v>
      </c>
      <c r="AB48" s="936">
        <f>M48+N48</f>
        <v>0</v>
      </c>
      <c r="AC48" s="937">
        <f t="shared" si="1"/>
        <v>0</v>
      </c>
      <c r="AD48" s="938">
        <v>0</v>
      </c>
      <c r="AE48" s="937" t="s">
        <v>55</v>
      </c>
      <c r="AF48" s="937">
        <f t="shared" si="2"/>
        <v>0</v>
      </c>
      <c r="AG48" s="939">
        <f t="shared" si="3"/>
        <v>0</v>
      </c>
      <c r="AH48" s="939">
        <v>0</v>
      </c>
      <c r="AI48" s="940">
        <v>0</v>
      </c>
      <c r="AJ48" s="939" t="e">
        <v>#DIV/0!</v>
      </c>
      <c r="AK48" s="941"/>
      <c r="AL48" s="942"/>
      <c r="AM48" s="936">
        <v>0</v>
      </c>
      <c r="AN48" s="937">
        <f t="shared" si="4"/>
        <v>0</v>
      </c>
      <c r="AO48" s="943">
        <v>0</v>
      </c>
      <c r="AP48" s="937" t="s">
        <v>55</v>
      </c>
      <c r="AQ48" s="937" t="e">
        <f aca="true" t="shared" si="22" ref="AQ48:AQ61">AO48/AJ48</f>
        <v>#DIV/0!</v>
      </c>
      <c r="AR48" s="939" t="e">
        <f t="shared" si="21"/>
        <v>#DIV/0!</v>
      </c>
      <c r="AS48" s="939">
        <v>0</v>
      </c>
      <c r="AT48" s="940">
        <v>0</v>
      </c>
      <c r="AU48" s="939" t="e">
        <v>#DIV/0!</v>
      </c>
      <c r="AV48" s="941"/>
      <c r="AW48" s="942"/>
      <c r="AX48" s="936">
        <v>0</v>
      </c>
      <c r="AY48" s="937">
        <f t="shared" si="7"/>
        <v>0</v>
      </c>
      <c r="AZ48" s="943">
        <v>0</v>
      </c>
      <c r="BA48" s="937" t="e">
        <f t="shared" si="18"/>
        <v>#DIV/0!</v>
      </c>
      <c r="BB48" s="937"/>
      <c r="BC48" s="939"/>
      <c r="BD48" s="939"/>
      <c r="BE48" s="940"/>
      <c r="BF48" s="939"/>
      <c r="BG48" s="941" t="s">
        <v>1613</v>
      </c>
      <c r="BH48" s="961"/>
      <c r="BI48" s="3228">
        <f t="shared" si="11"/>
        <v>2</v>
      </c>
      <c r="BJ48" s="3024">
        <f t="shared" si="12"/>
        <v>1</v>
      </c>
      <c r="BK48" s="3235">
        <v>1</v>
      </c>
      <c r="BL48" s="3024">
        <f t="shared" si="13"/>
        <v>0.5</v>
      </c>
      <c r="BM48" s="3024"/>
      <c r="BN48" s="3229">
        <f t="shared" si="14"/>
        <v>0.2</v>
      </c>
      <c r="BO48" s="3023"/>
      <c r="BP48" s="3229"/>
      <c r="BQ48" s="3235"/>
      <c r="BR48" s="3243"/>
    </row>
    <row r="49" spans="1:70" s="25" customFormat="1" ht="63.75" thickBot="1">
      <c r="A49"/>
      <c r="B49"/>
      <c r="C49"/>
      <c r="D49" s="918" t="s">
        <v>982</v>
      </c>
      <c r="E49" s="919" t="s">
        <v>983</v>
      </c>
      <c r="F49" s="920">
        <v>22</v>
      </c>
      <c r="G49" s="921" t="s">
        <v>984</v>
      </c>
      <c r="H49" s="946" t="s">
        <v>976</v>
      </c>
      <c r="I49" s="923">
        <v>0.02</v>
      </c>
      <c r="J49" s="921" t="s">
        <v>985</v>
      </c>
      <c r="K49" s="924">
        <v>42430</v>
      </c>
      <c r="L49" s="924">
        <v>42735</v>
      </c>
      <c r="M49" s="935"/>
      <c r="N49" s="935"/>
      <c r="O49" s="935">
        <v>1</v>
      </c>
      <c r="P49" s="935">
        <v>3</v>
      </c>
      <c r="Q49" s="935">
        <v>3</v>
      </c>
      <c r="R49" s="935">
        <v>3</v>
      </c>
      <c r="S49" s="935">
        <v>2</v>
      </c>
      <c r="T49" s="935">
        <v>2</v>
      </c>
      <c r="U49" s="935">
        <v>2</v>
      </c>
      <c r="V49" s="935">
        <v>2</v>
      </c>
      <c r="W49" s="935">
        <v>1</v>
      </c>
      <c r="X49" s="935">
        <v>3</v>
      </c>
      <c r="Y49" s="920">
        <f t="shared" si="20"/>
        <v>22</v>
      </c>
      <c r="Z49" s="926">
        <v>0</v>
      </c>
      <c r="AA49" s="918"/>
      <c r="AB49" s="936">
        <v>0</v>
      </c>
      <c r="AC49" s="937">
        <f t="shared" si="1"/>
        <v>0</v>
      </c>
      <c r="AD49" s="938">
        <v>0</v>
      </c>
      <c r="AE49" s="937" t="s">
        <v>55</v>
      </c>
      <c r="AF49" s="937">
        <f t="shared" si="2"/>
        <v>0</v>
      </c>
      <c r="AG49" s="939">
        <f t="shared" si="3"/>
        <v>0</v>
      </c>
      <c r="AH49" s="939">
        <v>0</v>
      </c>
      <c r="AI49" s="940">
        <v>0</v>
      </c>
      <c r="AJ49" s="939">
        <v>0</v>
      </c>
      <c r="AK49" s="941"/>
      <c r="AL49" s="963" t="s">
        <v>986</v>
      </c>
      <c r="AM49" s="936">
        <v>0</v>
      </c>
      <c r="AN49" s="937">
        <f t="shared" si="4"/>
        <v>0</v>
      </c>
      <c r="AO49" s="943">
        <v>0</v>
      </c>
      <c r="AP49" s="937" t="s">
        <v>55</v>
      </c>
      <c r="AQ49" s="937" t="e">
        <f t="shared" si="22"/>
        <v>#DIV/0!</v>
      </c>
      <c r="AR49" s="939" t="e">
        <f t="shared" si="21"/>
        <v>#DIV/0!</v>
      </c>
      <c r="AS49" s="939">
        <v>0</v>
      </c>
      <c r="AT49" s="940">
        <v>0</v>
      </c>
      <c r="AU49" s="939">
        <v>0</v>
      </c>
      <c r="AV49" s="941"/>
      <c r="AW49" s="963" t="s">
        <v>986</v>
      </c>
      <c r="AX49" s="936">
        <v>0</v>
      </c>
      <c r="AY49" s="937">
        <f t="shared" si="7"/>
        <v>0</v>
      </c>
      <c r="AZ49" s="943"/>
      <c r="BA49" s="937" t="e">
        <f t="shared" si="18"/>
        <v>#DIV/0!</v>
      </c>
      <c r="BB49" s="937"/>
      <c r="BC49" s="939"/>
      <c r="BD49" s="939"/>
      <c r="BE49" s="940"/>
      <c r="BF49" s="939"/>
      <c r="BG49" s="941" t="s">
        <v>1614</v>
      </c>
      <c r="BH49" s="964"/>
      <c r="BI49" s="3228">
        <f t="shared" si="11"/>
        <v>10</v>
      </c>
      <c r="BJ49" s="3024">
        <f t="shared" si="12"/>
        <v>1</v>
      </c>
      <c r="BK49" s="3235">
        <v>100</v>
      </c>
      <c r="BL49" s="3024">
        <v>1</v>
      </c>
      <c r="BM49" s="3024"/>
      <c r="BN49" s="3229">
        <v>1</v>
      </c>
      <c r="BO49" s="3023"/>
      <c r="BP49" s="3229"/>
      <c r="BQ49" s="3244" t="s">
        <v>2009</v>
      </c>
      <c r="BR49" s="3242"/>
    </row>
    <row r="50" spans="1:70" s="25" customFormat="1" ht="31.5" customHeight="1" thickBot="1">
      <c r="A50"/>
      <c r="B50"/>
      <c r="C50"/>
      <c r="D50" s="947" t="s">
        <v>987</v>
      </c>
      <c r="E50" s="919" t="s">
        <v>37</v>
      </c>
      <c r="F50" s="920">
        <v>1</v>
      </c>
      <c r="G50" s="921" t="s">
        <v>988</v>
      </c>
      <c r="H50" s="946" t="s">
        <v>976</v>
      </c>
      <c r="I50" s="923">
        <v>0.02</v>
      </c>
      <c r="J50" s="921" t="s">
        <v>959</v>
      </c>
      <c r="K50" s="924">
        <v>42719</v>
      </c>
      <c r="L50" s="924">
        <v>42734</v>
      </c>
      <c r="M50" s="935"/>
      <c r="N50" s="935"/>
      <c r="O50" s="935"/>
      <c r="P50" s="935"/>
      <c r="Q50" s="935"/>
      <c r="R50" s="935"/>
      <c r="S50" s="935"/>
      <c r="T50" s="935"/>
      <c r="U50" s="935"/>
      <c r="V50" s="935"/>
      <c r="W50" s="935"/>
      <c r="X50" s="935">
        <v>1</v>
      </c>
      <c r="Y50" s="920">
        <f t="shared" si="20"/>
        <v>1</v>
      </c>
      <c r="Z50" s="926">
        <v>0</v>
      </c>
      <c r="AA50" s="918"/>
      <c r="AB50" s="936">
        <f>M50+N50</f>
        <v>0</v>
      </c>
      <c r="AC50" s="937">
        <f t="shared" si="1"/>
        <v>0</v>
      </c>
      <c r="AD50" s="938">
        <v>0</v>
      </c>
      <c r="AE50" s="937" t="s">
        <v>55</v>
      </c>
      <c r="AF50" s="937">
        <f t="shared" si="2"/>
        <v>0</v>
      </c>
      <c r="AG50" s="939">
        <f t="shared" si="3"/>
        <v>0</v>
      </c>
      <c r="AH50" s="939">
        <v>0</v>
      </c>
      <c r="AI50" s="940">
        <v>0</v>
      </c>
      <c r="AJ50" s="939" t="e">
        <v>#DIV/0!</v>
      </c>
      <c r="AK50" s="941"/>
      <c r="AL50" s="942"/>
      <c r="AM50" s="936">
        <f aca="true" t="shared" si="23" ref="AM50:AM57">X50+Y50</f>
        <v>2</v>
      </c>
      <c r="AN50" s="937">
        <f t="shared" si="4"/>
        <v>1</v>
      </c>
      <c r="AO50" s="943">
        <v>0</v>
      </c>
      <c r="AP50" s="937" t="s">
        <v>55</v>
      </c>
      <c r="AQ50" s="937" t="e">
        <f t="shared" si="22"/>
        <v>#DIV/0!</v>
      </c>
      <c r="AR50" s="939" t="e">
        <f t="shared" si="21"/>
        <v>#DIV/0!</v>
      </c>
      <c r="AS50" s="939">
        <v>0</v>
      </c>
      <c r="AT50" s="940">
        <v>0</v>
      </c>
      <c r="AU50" s="939" t="e">
        <v>#DIV/0!</v>
      </c>
      <c r="AV50" s="941"/>
      <c r="AW50" s="942"/>
      <c r="AX50" s="936">
        <v>0</v>
      </c>
      <c r="AY50" s="937">
        <f t="shared" si="7"/>
        <v>0</v>
      </c>
      <c r="AZ50" s="943">
        <v>0</v>
      </c>
      <c r="BA50" s="937" t="e">
        <f t="shared" si="18"/>
        <v>#DIV/0!</v>
      </c>
      <c r="BB50" s="937"/>
      <c r="BC50" s="939"/>
      <c r="BD50" s="939"/>
      <c r="BE50" s="940"/>
      <c r="BF50" s="939"/>
      <c r="BG50" s="941" t="s">
        <v>1615</v>
      </c>
      <c r="BH50" s="961"/>
      <c r="BI50" s="3228">
        <f t="shared" si="11"/>
        <v>0</v>
      </c>
      <c r="BJ50" s="3024">
        <f t="shared" si="12"/>
        <v>0</v>
      </c>
      <c r="BK50" s="3235">
        <v>0</v>
      </c>
      <c r="BL50" s="3024" t="s">
        <v>55</v>
      </c>
      <c r="BM50" s="3024"/>
      <c r="BN50" s="3229">
        <f t="shared" si="14"/>
        <v>0</v>
      </c>
      <c r="BO50" s="3023"/>
      <c r="BP50" s="3229"/>
      <c r="BQ50" s="3235" t="s">
        <v>2010</v>
      </c>
      <c r="BR50" s="3242"/>
    </row>
    <row r="51" spans="1:70" s="25" customFormat="1" ht="54.75" customHeight="1" thickBot="1">
      <c r="A51"/>
      <c r="B51"/>
      <c r="C51"/>
      <c r="D51" s="918" t="s">
        <v>989</v>
      </c>
      <c r="E51" s="919" t="s">
        <v>849</v>
      </c>
      <c r="F51" s="920">
        <v>6</v>
      </c>
      <c r="G51" s="921" t="s">
        <v>850</v>
      </c>
      <c r="H51" s="946" t="s">
        <v>976</v>
      </c>
      <c r="I51" s="923">
        <v>0.02</v>
      </c>
      <c r="J51" s="921" t="s">
        <v>851</v>
      </c>
      <c r="K51" s="924">
        <v>42401</v>
      </c>
      <c r="L51" s="924">
        <v>42719</v>
      </c>
      <c r="M51" s="935"/>
      <c r="N51" s="935">
        <v>1</v>
      </c>
      <c r="O51" s="935"/>
      <c r="P51" s="935">
        <v>1</v>
      </c>
      <c r="Q51" s="935"/>
      <c r="R51" s="935">
        <v>1</v>
      </c>
      <c r="S51" s="935"/>
      <c r="T51" s="935">
        <v>1</v>
      </c>
      <c r="U51" s="935"/>
      <c r="V51" s="935">
        <v>1</v>
      </c>
      <c r="W51" s="935"/>
      <c r="X51" s="935">
        <v>1</v>
      </c>
      <c r="Y51" s="920">
        <f t="shared" si="20"/>
        <v>6</v>
      </c>
      <c r="Z51" s="926">
        <v>0</v>
      </c>
      <c r="AA51" s="918"/>
      <c r="AB51" s="936">
        <v>0</v>
      </c>
      <c r="AC51" s="937">
        <f t="shared" si="1"/>
        <v>0</v>
      </c>
      <c r="AD51" s="938">
        <v>0</v>
      </c>
      <c r="AE51" s="937" t="e">
        <f t="shared" si="15"/>
        <v>#DIV/0!</v>
      </c>
      <c r="AF51" s="937">
        <f t="shared" si="2"/>
        <v>0</v>
      </c>
      <c r="AG51" s="939">
        <f t="shared" si="3"/>
        <v>0</v>
      </c>
      <c r="AH51" s="939">
        <v>0</v>
      </c>
      <c r="AI51" s="940">
        <v>0</v>
      </c>
      <c r="AJ51" s="939" t="e">
        <v>#DIV/0!</v>
      </c>
      <c r="AK51" s="941"/>
      <c r="AL51" s="942"/>
      <c r="AM51" s="936">
        <v>1</v>
      </c>
      <c r="AN51" s="937">
        <f t="shared" si="4"/>
        <v>1</v>
      </c>
      <c r="AO51" s="943">
        <v>1</v>
      </c>
      <c r="AP51" s="937">
        <f>AO51/AM51</f>
        <v>1</v>
      </c>
      <c r="AQ51" s="937" t="e">
        <f t="shared" si="22"/>
        <v>#DIV/0!</v>
      </c>
      <c r="AR51" s="939" t="e">
        <f t="shared" si="21"/>
        <v>#DIV/0!</v>
      </c>
      <c r="AS51" s="939">
        <v>0</v>
      </c>
      <c r="AT51" s="940">
        <v>0</v>
      </c>
      <c r="AU51" s="939" t="e">
        <v>#DIV/0!</v>
      </c>
      <c r="AV51" s="941" t="s">
        <v>990</v>
      </c>
      <c r="AW51" s="942"/>
      <c r="AX51" s="936">
        <v>0</v>
      </c>
      <c r="AY51" s="937">
        <f t="shared" si="7"/>
        <v>0</v>
      </c>
      <c r="AZ51" s="943"/>
      <c r="BA51" s="937" t="e">
        <f t="shared" si="18"/>
        <v>#DIV/0!</v>
      </c>
      <c r="BB51" s="937"/>
      <c r="BC51" s="939"/>
      <c r="BD51" s="939"/>
      <c r="BE51" s="940"/>
      <c r="BF51" s="939"/>
      <c r="BG51" s="941" t="s">
        <v>1615</v>
      </c>
      <c r="BH51" s="961"/>
      <c r="BI51" s="3228">
        <f t="shared" si="11"/>
        <v>3</v>
      </c>
      <c r="BJ51" s="3024">
        <f t="shared" si="12"/>
        <v>1</v>
      </c>
      <c r="BK51" s="3235">
        <v>2</v>
      </c>
      <c r="BL51" s="3024">
        <f t="shared" si="13"/>
        <v>0.6666666666666666</v>
      </c>
      <c r="BM51" s="3024"/>
      <c r="BN51" s="3229">
        <f t="shared" si="14"/>
        <v>0.3333333333333333</v>
      </c>
      <c r="BO51" s="3023"/>
      <c r="BP51" s="3229"/>
      <c r="BQ51" s="3235" t="s">
        <v>2011</v>
      </c>
      <c r="BR51" s="3242"/>
    </row>
    <row r="52" spans="1:70" s="25" customFormat="1" ht="57" customHeight="1" thickBot="1">
      <c r="A52"/>
      <c r="B52"/>
      <c r="C52"/>
      <c r="D52" s="918" t="s">
        <v>991</v>
      </c>
      <c r="E52" s="919" t="s">
        <v>992</v>
      </c>
      <c r="F52" s="920">
        <v>1</v>
      </c>
      <c r="G52" s="921" t="s">
        <v>993</v>
      </c>
      <c r="H52" s="946" t="s">
        <v>994</v>
      </c>
      <c r="I52" s="923">
        <v>0.015873015873015872</v>
      </c>
      <c r="J52" s="921" t="s">
        <v>995</v>
      </c>
      <c r="K52" s="924">
        <v>42370</v>
      </c>
      <c r="L52" s="924">
        <v>42735</v>
      </c>
      <c r="M52" s="935"/>
      <c r="N52" s="935">
        <v>1</v>
      </c>
      <c r="O52" s="935"/>
      <c r="P52" s="935"/>
      <c r="Q52" s="935"/>
      <c r="R52" s="935"/>
      <c r="S52" s="935"/>
      <c r="T52" s="935"/>
      <c r="U52" s="935"/>
      <c r="V52" s="935"/>
      <c r="W52" s="935"/>
      <c r="X52" s="935"/>
      <c r="Y52" s="920">
        <f t="shared" si="20"/>
        <v>1</v>
      </c>
      <c r="Z52" s="926">
        <v>0</v>
      </c>
      <c r="AA52" s="918" t="s">
        <v>55</v>
      </c>
      <c r="AB52" s="936">
        <f>M52+N52</f>
        <v>1</v>
      </c>
      <c r="AC52" s="937">
        <f t="shared" si="1"/>
        <v>1</v>
      </c>
      <c r="AD52" s="938">
        <v>1</v>
      </c>
      <c r="AE52" s="937">
        <f t="shared" si="15"/>
        <v>1</v>
      </c>
      <c r="AF52" s="937">
        <f t="shared" si="2"/>
        <v>1</v>
      </c>
      <c r="AG52" s="939">
        <f t="shared" si="3"/>
        <v>1</v>
      </c>
      <c r="AH52" s="939">
        <v>1</v>
      </c>
      <c r="AI52" s="940">
        <v>0</v>
      </c>
      <c r="AJ52" s="939" t="e">
        <v>#DIV/0!</v>
      </c>
      <c r="AK52" s="941"/>
      <c r="AL52" s="942"/>
      <c r="AM52" s="936">
        <f t="shared" si="23"/>
        <v>1</v>
      </c>
      <c r="AN52" s="937">
        <f t="shared" si="4"/>
        <v>1</v>
      </c>
      <c r="AO52" s="943">
        <v>1</v>
      </c>
      <c r="AP52" s="937">
        <f>AO52/AM52</f>
        <v>1</v>
      </c>
      <c r="AQ52" s="937" t="e">
        <f t="shared" si="22"/>
        <v>#DIV/0!</v>
      </c>
      <c r="AR52" s="939" t="e">
        <f t="shared" si="21"/>
        <v>#DIV/0!</v>
      </c>
      <c r="AS52" s="939">
        <v>1</v>
      </c>
      <c r="AT52" s="940">
        <v>0</v>
      </c>
      <c r="AU52" s="939"/>
      <c r="AV52" s="941" t="s">
        <v>996</v>
      </c>
      <c r="AW52" s="961"/>
      <c r="AX52" s="936">
        <v>1</v>
      </c>
      <c r="AY52" s="937">
        <f t="shared" si="7"/>
        <v>1</v>
      </c>
      <c r="AZ52" s="943">
        <v>1</v>
      </c>
      <c r="BA52" s="937">
        <f t="shared" si="18"/>
        <v>1</v>
      </c>
      <c r="BB52" s="937"/>
      <c r="BC52" s="939"/>
      <c r="BD52" s="939"/>
      <c r="BE52" s="940"/>
      <c r="BF52" s="939"/>
      <c r="BG52" s="941"/>
      <c r="BH52" s="961"/>
      <c r="BI52" s="3228">
        <f t="shared" si="11"/>
        <v>1</v>
      </c>
      <c r="BJ52" s="3024">
        <f t="shared" si="12"/>
        <v>1</v>
      </c>
      <c r="BK52" s="3235">
        <v>1</v>
      </c>
      <c r="BL52" s="3024">
        <f t="shared" si="13"/>
        <v>1</v>
      </c>
      <c r="BM52" s="3024"/>
      <c r="BN52" s="3229">
        <f t="shared" si="14"/>
        <v>1</v>
      </c>
      <c r="BO52" s="3023"/>
      <c r="BP52" s="3229"/>
      <c r="BQ52" s="3235"/>
      <c r="BR52" s="3242"/>
    </row>
    <row r="53" spans="1:70" s="25" customFormat="1" ht="103.5" customHeight="1" thickBot="1">
      <c r="A53"/>
      <c r="B53"/>
      <c r="C53"/>
      <c r="D53" s="918" t="s">
        <v>997</v>
      </c>
      <c r="E53" s="919" t="s">
        <v>998</v>
      </c>
      <c r="F53" s="920">
        <v>1</v>
      </c>
      <c r="G53" s="921" t="s">
        <v>999</v>
      </c>
      <c r="H53" s="946" t="s">
        <v>994</v>
      </c>
      <c r="I53" s="923">
        <v>0.015873015873015872</v>
      </c>
      <c r="J53" s="921" t="s">
        <v>1000</v>
      </c>
      <c r="K53" s="924">
        <v>42370</v>
      </c>
      <c r="L53" s="924">
        <v>42735</v>
      </c>
      <c r="M53" s="935">
        <v>1</v>
      </c>
      <c r="N53" s="935"/>
      <c r="O53" s="935"/>
      <c r="P53" s="935"/>
      <c r="Q53" s="935"/>
      <c r="R53" s="935"/>
      <c r="S53" s="935"/>
      <c r="T53" s="935"/>
      <c r="U53" s="935"/>
      <c r="V53" s="935"/>
      <c r="W53" s="935"/>
      <c r="X53" s="935"/>
      <c r="Y53" s="920">
        <f t="shared" si="20"/>
        <v>1</v>
      </c>
      <c r="Z53" s="926">
        <v>0</v>
      </c>
      <c r="AA53" s="918" t="s">
        <v>55</v>
      </c>
      <c r="AB53" s="936">
        <f>M53+N53</f>
        <v>1</v>
      </c>
      <c r="AC53" s="937">
        <f t="shared" si="1"/>
        <v>1</v>
      </c>
      <c r="AD53" s="938">
        <v>1</v>
      </c>
      <c r="AE53" s="937" t="s">
        <v>55</v>
      </c>
      <c r="AF53" s="937">
        <f t="shared" si="2"/>
        <v>1</v>
      </c>
      <c r="AG53" s="939">
        <f t="shared" si="3"/>
        <v>1</v>
      </c>
      <c r="AH53" s="939">
        <v>0</v>
      </c>
      <c r="AI53" s="940">
        <v>0</v>
      </c>
      <c r="AJ53" s="939" t="e">
        <v>#DIV/0!</v>
      </c>
      <c r="AK53" s="941" t="s">
        <v>1001</v>
      </c>
      <c r="AL53" s="942"/>
      <c r="AM53" s="936">
        <f t="shared" si="23"/>
        <v>1</v>
      </c>
      <c r="AN53" s="937">
        <f t="shared" si="4"/>
        <v>1</v>
      </c>
      <c r="AO53" s="943">
        <v>1</v>
      </c>
      <c r="AP53" s="937" t="s">
        <v>55</v>
      </c>
      <c r="AQ53" s="937" t="e">
        <f t="shared" si="22"/>
        <v>#DIV/0!</v>
      </c>
      <c r="AR53" s="939" t="e">
        <f t="shared" si="21"/>
        <v>#DIV/0!</v>
      </c>
      <c r="AS53" s="939">
        <v>0</v>
      </c>
      <c r="AT53" s="940">
        <v>0</v>
      </c>
      <c r="AU53" s="939"/>
      <c r="AV53" s="941"/>
      <c r="AW53" s="961"/>
      <c r="AX53" s="936">
        <v>1</v>
      </c>
      <c r="AY53" s="937">
        <f t="shared" si="7"/>
        <v>1</v>
      </c>
      <c r="AZ53" s="943">
        <v>1</v>
      </c>
      <c r="BA53" s="937">
        <f t="shared" si="18"/>
        <v>1</v>
      </c>
      <c r="BB53" s="937"/>
      <c r="BC53" s="939"/>
      <c r="BD53" s="939"/>
      <c r="BE53" s="940"/>
      <c r="BF53" s="939"/>
      <c r="BG53" s="941" t="s">
        <v>1616</v>
      </c>
      <c r="BH53" s="961"/>
      <c r="BI53" s="3228">
        <f t="shared" si="11"/>
        <v>1</v>
      </c>
      <c r="BJ53" s="3024">
        <f t="shared" si="12"/>
        <v>1</v>
      </c>
      <c r="BK53" s="3235">
        <v>1</v>
      </c>
      <c r="BL53" s="3024">
        <f t="shared" si="13"/>
        <v>1</v>
      </c>
      <c r="BM53" s="3024"/>
      <c r="BN53" s="3229">
        <f t="shared" si="14"/>
        <v>1</v>
      </c>
      <c r="BO53" s="3023"/>
      <c r="BP53" s="3229"/>
      <c r="BQ53" s="3235"/>
      <c r="BR53" s="3242"/>
    </row>
    <row r="54" spans="1:70" s="944" customFormat="1" ht="42.75" customHeight="1" thickBot="1">
      <c r="A54"/>
      <c r="B54"/>
      <c r="C54"/>
      <c r="D54" s="947" t="s">
        <v>1002</v>
      </c>
      <c r="E54" s="919" t="s">
        <v>959</v>
      </c>
      <c r="F54" s="920">
        <v>1</v>
      </c>
      <c r="G54" s="921" t="s">
        <v>988</v>
      </c>
      <c r="H54" s="946" t="s">
        <v>994</v>
      </c>
      <c r="I54" s="923">
        <v>0.015873015873015872</v>
      </c>
      <c r="J54" s="921" t="s">
        <v>959</v>
      </c>
      <c r="K54" s="924">
        <v>42705</v>
      </c>
      <c r="L54" s="924">
        <v>42735</v>
      </c>
      <c r="M54" s="935"/>
      <c r="N54" s="935"/>
      <c r="O54" s="935"/>
      <c r="P54" s="935"/>
      <c r="Q54" s="935"/>
      <c r="R54" s="935"/>
      <c r="S54" s="935"/>
      <c r="T54" s="935"/>
      <c r="U54" s="935"/>
      <c r="V54" s="935"/>
      <c r="W54" s="935"/>
      <c r="X54" s="935">
        <v>1</v>
      </c>
      <c r="Y54" s="920">
        <f t="shared" si="20"/>
        <v>1</v>
      </c>
      <c r="Z54" s="926">
        <v>0</v>
      </c>
      <c r="AA54" s="918" t="s">
        <v>55</v>
      </c>
      <c r="AB54" s="936">
        <f>M54+N54</f>
        <v>0</v>
      </c>
      <c r="AC54" s="937">
        <f t="shared" si="1"/>
        <v>0</v>
      </c>
      <c r="AD54" s="938">
        <v>0</v>
      </c>
      <c r="AE54" s="937" t="s">
        <v>55</v>
      </c>
      <c r="AF54" s="937">
        <f t="shared" si="2"/>
        <v>0</v>
      </c>
      <c r="AG54" s="939">
        <f t="shared" si="3"/>
        <v>0</v>
      </c>
      <c r="AH54" s="939">
        <v>100</v>
      </c>
      <c r="AI54" s="940">
        <v>0</v>
      </c>
      <c r="AJ54" s="939" t="e">
        <v>#DIV/0!</v>
      </c>
      <c r="AK54" s="941"/>
      <c r="AL54" s="942"/>
      <c r="AM54" s="936">
        <v>0</v>
      </c>
      <c r="AN54" s="937">
        <f t="shared" si="4"/>
        <v>0</v>
      </c>
      <c r="AO54" s="943">
        <v>0</v>
      </c>
      <c r="AP54" s="937" t="s">
        <v>55</v>
      </c>
      <c r="AQ54" s="937" t="e">
        <f t="shared" si="22"/>
        <v>#DIV/0!</v>
      </c>
      <c r="AR54" s="939" t="e">
        <f t="shared" si="21"/>
        <v>#DIV/0!</v>
      </c>
      <c r="AS54" s="939">
        <v>100</v>
      </c>
      <c r="AT54" s="940">
        <v>0</v>
      </c>
      <c r="AU54" s="939" t="e">
        <v>#DIV/0!</v>
      </c>
      <c r="AV54" s="941"/>
      <c r="AW54" s="961"/>
      <c r="AX54" s="936">
        <v>0</v>
      </c>
      <c r="AY54" s="937">
        <f t="shared" si="7"/>
        <v>0</v>
      </c>
      <c r="AZ54" s="943">
        <v>0</v>
      </c>
      <c r="BA54" s="937" t="e">
        <f t="shared" si="18"/>
        <v>#DIV/0!</v>
      </c>
      <c r="BB54" s="937"/>
      <c r="BC54" s="939"/>
      <c r="BD54" s="939"/>
      <c r="BE54" s="940"/>
      <c r="BF54" s="939"/>
      <c r="BG54" s="941"/>
      <c r="BH54" s="961"/>
      <c r="BI54" s="3228">
        <f t="shared" si="11"/>
        <v>0</v>
      </c>
      <c r="BJ54" s="3024">
        <f t="shared" si="12"/>
        <v>0</v>
      </c>
      <c r="BK54" s="3235">
        <v>0</v>
      </c>
      <c r="BL54" s="3024" t="s">
        <v>55</v>
      </c>
      <c r="BM54" s="3024"/>
      <c r="BN54" s="3229">
        <f t="shared" si="14"/>
        <v>0</v>
      </c>
      <c r="BO54" s="3023"/>
      <c r="BP54" s="3229"/>
      <c r="BQ54" s="3235"/>
      <c r="BR54" s="3242"/>
    </row>
    <row r="55" spans="1:70" s="944" customFormat="1" ht="142.5" thickBot="1">
      <c r="A55"/>
      <c r="B55"/>
      <c r="C55"/>
      <c r="D55" s="947" t="s">
        <v>1003</v>
      </c>
      <c r="E55" s="919" t="s">
        <v>37</v>
      </c>
      <c r="F55" s="920">
        <v>1</v>
      </c>
      <c r="G55" s="921" t="s">
        <v>1004</v>
      </c>
      <c r="H55" s="946" t="s">
        <v>976</v>
      </c>
      <c r="I55" s="923"/>
      <c r="J55" s="921"/>
      <c r="K55" s="924"/>
      <c r="L55" s="924"/>
      <c r="M55" s="935"/>
      <c r="N55" s="935"/>
      <c r="O55" s="935">
        <v>1</v>
      </c>
      <c r="P55" s="935"/>
      <c r="Q55" s="935"/>
      <c r="R55" s="935"/>
      <c r="S55" s="935"/>
      <c r="T55" s="935"/>
      <c r="U55" s="935"/>
      <c r="V55" s="935"/>
      <c r="W55" s="935"/>
      <c r="X55" s="935"/>
      <c r="Y55" s="920">
        <f>SUM(M55:X55)</f>
        <v>1</v>
      </c>
      <c r="Z55" s="926"/>
      <c r="AA55" s="918"/>
      <c r="AB55" s="936">
        <f>M55+N55</f>
        <v>0</v>
      </c>
      <c r="AC55" s="937">
        <f t="shared" si="1"/>
        <v>0</v>
      </c>
      <c r="AD55" s="938">
        <v>1</v>
      </c>
      <c r="AE55" s="937" t="e">
        <f t="shared" si="15"/>
        <v>#DIV/0!</v>
      </c>
      <c r="AF55" s="937">
        <f t="shared" si="2"/>
        <v>1</v>
      </c>
      <c r="AG55" s="939">
        <f t="shared" si="3"/>
        <v>1</v>
      </c>
      <c r="AH55" s="939">
        <v>0</v>
      </c>
      <c r="AI55" s="940">
        <v>0</v>
      </c>
      <c r="AJ55" s="939" t="e">
        <v>#DIV/0!</v>
      </c>
      <c r="AK55" s="941"/>
      <c r="AL55" s="942"/>
      <c r="AM55" s="936">
        <f t="shared" si="23"/>
        <v>1</v>
      </c>
      <c r="AN55" s="937">
        <f t="shared" si="4"/>
        <v>1</v>
      </c>
      <c r="AO55" s="943">
        <v>1</v>
      </c>
      <c r="AP55" s="937">
        <f>AO55/AM55</f>
        <v>1</v>
      </c>
      <c r="AQ55" s="937" t="e">
        <f t="shared" si="22"/>
        <v>#DIV/0!</v>
      </c>
      <c r="AR55" s="939" t="e">
        <f t="shared" si="21"/>
        <v>#DIV/0!</v>
      </c>
      <c r="AS55" s="939">
        <v>0</v>
      </c>
      <c r="AT55" s="940">
        <v>0</v>
      </c>
      <c r="AU55" s="939" t="e">
        <v>#DIV/0!</v>
      </c>
      <c r="AV55" s="941" t="s">
        <v>1005</v>
      </c>
      <c r="AW55" s="942"/>
      <c r="AX55" s="936">
        <v>0</v>
      </c>
      <c r="AY55" s="937">
        <f t="shared" si="7"/>
        <v>0</v>
      </c>
      <c r="AZ55" s="943"/>
      <c r="BA55" s="937" t="e">
        <f t="shared" si="18"/>
        <v>#DIV/0!</v>
      </c>
      <c r="BB55" s="937"/>
      <c r="BC55" s="939"/>
      <c r="BD55" s="939"/>
      <c r="BE55" s="940"/>
      <c r="BF55" s="939"/>
      <c r="BG55" s="941" t="s">
        <v>1617</v>
      </c>
      <c r="BH55" s="961"/>
      <c r="BI55" s="3228">
        <f t="shared" si="11"/>
        <v>1</v>
      </c>
      <c r="BJ55" s="3024">
        <f t="shared" si="12"/>
        <v>1</v>
      </c>
      <c r="BK55" s="3235">
        <v>100</v>
      </c>
      <c r="BL55" s="3024">
        <v>1</v>
      </c>
      <c r="BM55" s="3024"/>
      <c r="BN55" s="3229">
        <v>1</v>
      </c>
      <c r="BO55" s="3023"/>
      <c r="BP55" s="3229"/>
      <c r="BQ55" s="3235" t="s">
        <v>2058</v>
      </c>
      <c r="BR55" s="3242"/>
    </row>
    <row r="56" spans="1:70" s="944" customFormat="1" ht="145.5" customHeight="1" thickBot="1">
      <c r="A56"/>
      <c r="B56"/>
      <c r="C56" t="s">
        <v>1006</v>
      </c>
      <c r="D56" s="947" t="s">
        <v>1007</v>
      </c>
      <c r="E56" s="919" t="s">
        <v>992</v>
      </c>
      <c r="F56" s="920">
        <v>1</v>
      </c>
      <c r="G56" s="921" t="s">
        <v>993</v>
      </c>
      <c r="H56" s="946" t="s">
        <v>994</v>
      </c>
      <c r="I56" s="923">
        <v>0.015873015873015872</v>
      </c>
      <c r="J56" s="921" t="s">
        <v>1008</v>
      </c>
      <c r="K56" s="924">
        <v>42401</v>
      </c>
      <c r="L56" s="924">
        <v>42735</v>
      </c>
      <c r="M56" s="935"/>
      <c r="N56" s="935">
        <v>1</v>
      </c>
      <c r="O56" s="935"/>
      <c r="P56" s="935"/>
      <c r="Q56" s="935"/>
      <c r="R56" s="935"/>
      <c r="S56" s="935"/>
      <c r="T56" s="935"/>
      <c r="U56" s="935"/>
      <c r="V56" s="935"/>
      <c r="W56" s="935"/>
      <c r="X56" s="935"/>
      <c r="Y56" s="920">
        <f t="shared" si="20"/>
        <v>1</v>
      </c>
      <c r="Z56" s="926">
        <v>0</v>
      </c>
      <c r="AA56" s="918" t="s">
        <v>55</v>
      </c>
      <c r="AB56" s="936">
        <f>M56+N56</f>
        <v>1</v>
      </c>
      <c r="AC56" s="937">
        <f t="shared" si="1"/>
        <v>1</v>
      </c>
      <c r="AD56" s="938">
        <v>1</v>
      </c>
      <c r="AE56" s="937">
        <f t="shared" si="15"/>
        <v>1</v>
      </c>
      <c r="AF56" s="937">
        <f t="shared" si="2"/>
        <v>1</v>
      </c>
      <c r="AG56" s="939">
        <f t="shared" si="3"/>
        <v>1</v>
      </c>
      <c r="AH56" s="939">
        <v>8.333333333333334</v>
      </c>
      <c r="AI56" s="940">
        <v>0</v>
      </c>
      <c r="AJ56" s="939" t="e">
        <v>#DIV/0!</v>
      </c>
      <c r="AK56" s="941"/>
      <c r="AL56" s="942"/>
      <c r="AM56" s="936">
        <f t="shared" si="23"/>
        <v>1</v>
      </c>
      <c r="AN56" s="937">
        <f t="shared" si="4"/>
        <v>1</v>
      </c>
      <c r="AO56" s="943">
        <v>1</v>
      </c>
      <c r="AP56" s="937">
        <f>AO56/AM56</f>
        <v>1</v>
      </c>
      <c r="AQ56" s="937" t="e">
        <f t="shared" si="22"/>
        <v>#DIV/0!</v>
      </c>
      <c r="AR56" s="939" t="e">
        <f t="shared" si="21"/>
        <v>#DIV/0!</v>
      </c>
      <c r="AS56" s="939">
        <v>8.333333333333334</v>
      </c>
      <c r="AT56" s="940">
        <v>0</v>
      </c>
      <c r="AU56" s="939" t="e">
        <v>#DIV/0!</v>
      </c>
      <c r="AV56" s="941" t="s">
        <v>1009</v>
      </c>
      <c r="AW56" s="942" t="s">
        <v>1010</v>
      </c>
      <c r="AX56" s="936">
        <v>1</v>
      </c>
      <c r="AY56" s="937">
        <f t="shared" si="7"/>
        <v>1</v>
      </c>
      <c r="AZ56" s="943">
        <v>1</v>
      </c>
      <c r="BA56" s="937">
        <f t="shared" si="18"/>
        <v>1</v>
      </c>
      <c r="BB56" s="937"/>
      <c r="BC56" s="939"/>
      <c r="BD56" s="939"/>
      <c r="BE56" s="940"/>
      <c r="BF56" s="939"/>
      <c r="BG56" s="941"/>
      <c r="BH56" s="961"/>
      <c r="BI56" s="3228">
        <f t="shared" si="11"/>
        <v>1</v>
      </c>
      <c r="BJ56" s="3024">
        <f t="shared" si="12"/>
        <v>1</v>
      </c>
      <c r="BK56" s="3235">
        <v>1</v>
      </c>
      <c r="BL56" s="3024">
        <f t="shared" si="13"/>
        <v>1</v>
      </c>
      <c r="BM56" s="3024"/>
      <c r="BN56" s="3229">
        <f t="shared" si="14"/>
        <v>1</v>
      </c>
      <c r="BO56" s="3023"/>
      <c r="BP56" s="3229"/>
      <c r="BQ56" s="3235"/>
      <c r="BR56" s="3242"/>
    </row>
    <row r="57" spans="1:70" s="944" customFormat="1" ht="114" customHeight="1" thickBot="1">
      <c r="A57"/>
      <c r="B57"/>
      <c r="C57"/>
      <c r="D57" s="947" t="s">
        <v>1011</v>
      </c>
      <c r="E57" s="919" t="s">
        <v>1012</v>
      </c>
      <c r="F57" s="920">
        <v>1</v>
      </c>
      <c r="G57" s="921" t="s">
        <v>1013</v>
      </c>
      <c r="H57" s="946" t="s">
        <v>994</v>
      </c>
      <c r="I57" s="923">
        <v>0.015873015873015872</v>
      </c>
      <c r="J57" s="921" t="s">
        <v>1000</v>
      </c>
      <c r="K57" s="924">
        <v>42401</v>
      </c>
      <c r="L57" s="924">
        <v>42735</v>
      </c>
      <c r="M57" s="935"/>
      <c r="N57" s="935">
        <v>1</v>
      </c>
      <c r="O57" s="935"/>
      <c r="P57" s="935"/>
      <c r="Q57" s="935"/>
      <c r="R57" s="935"/>
      <c r="S57" s="935"/>
      <c r="T57" s="935"/>
      <c r="U57" s="935"/>
      <c r="V57" s="935"/>
      <c r="W57" s="935"/>
      <c r="X57" s="935"/>
      <c r="Y57" s="920">
        <f t="shared" si="20"/>
        <v>1</v>
      </c>
      <c r="Z57" s="926">
        <v>0</v>
      </c>
      <c r="AA57" s="918" t="s">
        <v>55</v>
      </c>
      <c r="AB57" s="936">
        <f>M57+N57</f>
        <v>1</v>
      </c>
      <c r="AC57" s="937">
        <f t="shared" si="1"/>
        <v>1</v>
      </c>
      <c r="AD57" s="938">
        <v>1</v>
      </c>
      <c r="AE57" s="937" t="s">
        <v>55</v>
      </c>
      <c r="AF57" s="937">
        <f t="shared" si="2"/>
        <v>1</v>
      </c>
      <c r="AG57" s="939">
        <f t="shared" si="3"/>
        <v>1</v>
      </c>
      <c r="AH57" s="939">
        <v>8.333333333333334</v>
      </c>
      <c r="AI57" s="940">
        <v>0</v>
      </c>
      <c r="AJ57" s="939" t="e">
        <v>#DIV/0!</v>
      </c>
      <c r="AK57" s="941"/>
      <c r="AL57" s="942"/>
      <c r="AM57" s="936">
        <f t="shared" si="23"/>
        <v>1</v>
      </c>
      <c r="AN57" s="937">
        <f t="shared" si="4"/>
        <v>1</v>
      </c>
      <c r="AO57" s="943">
        <v>1</v>
      </c>
      <c r="AP57" s="937" t="s">
        <v>55</v>
      </c>
      <c r="AQ57" s="937" t="e">
        <f t="shared" si="22"/>
        <v>#DIV/0!</v>
      </c>
      <c r="AR57" s="939" t="e">
        <f t="shared" si="21"/>
        <v>#DIV/0!</v>
      </c>
      <c r="AS57" s="939">
        <v>8.333333333333334</v>
      </c>
      <c r="AT57" s="940">
        <v>0</v>
      </c>
      <c r="AU57" s="939" t="e">
        <v>#DIV/0!</v>
      </c>
      <c r="AV57" s="941" t="s">
        <v>1014</v>
      </c>
      <c r="AW57" s="942"/>
      <c r="AX57" s="936">
        <v>1</v>
      </c>
      <c r="AY57" s="937">
        <f t="shared" si="7"/>
        <v>1</v>
      </c>
      <c r="AZ57" s="943">
        <v>1</v>
      </c>
      <c r="BA57" s="937">
        <f t="shared" si="18"/>
        <v>1</v>
      </c>
      <c r="BB57" s="937"/>
      <c r="BC57" s="939"/>
      <c r="BD57" s="939"/>
      <c r="BE57" s="940"/>
      <c r="BF57" s="939"/>
      <c r="BG57" s="941" t="s">
        <v>1618</v>
      </c>
      <c r="BH57" s="961"/>
      <c r="BI57" s="3228">
        <f t="shared" si="11"/>
        <v>1</v>
      </c>
      <c r="BJ57" s="3024">
        <f t="shared" si="12"/>
        <v>1</v>
      </c>
      <c r="BK57" s="3235">
        <v>1</v>
      </c>
      <c r="BL57" s="3024">
        <f t="shared" si="13"/>
        <v>1</v>
      </c>
      <c r="BM57" s="3024"/>
      <c r="BN57" s="3229">
        <f t="shared" si="14"/>
        <v>1</v>
      </c>
      <c r="BO57" s="3023"/>
      <c r="BP57" s="3229"/>
      <c r="BQ57" s="3235"/>
      <c r="BR57" s="3242"/>
    </row>
    <row r="58" spans="1:70" s="944" customFormat="1" ht="158.25" thickBot="1">
      <c r="A58"/>
      <c r="B58"/>
      <c r="C58"/>
      <c r="D58" s="947" t="s">
        <v>1015</v>
      </c>
      <c r="E58" s="919" t="s">
        <v>1016</v>
      </c>
      <c r="F58" s="920">
        <v>4</v>
      </c>
      <c r="G58" s="921" t="s">
        <v>1017</v>
      </c>
      <c r="H58" s="946" t="s">
        <v>994</v>
      </c>
      <c r="I58" s="923">
        <v>0.03</v>
      </c>
      <c r="J58" s="921" t="s">
        <v>1018</v>
      </c>
      <c r="K58" s="924">
        <v>42461</v>
      </c>
      <c r="L58" s="924">
        <v>42735</v>
      </c>
      <c r="M58" s="935"/>
      <c r="N58" s="935"/>
      <c r="O58" s="935"/>
      <c r="P58" s="935">
        <v>1</v>
      </c>
      <c r="Q58" s="935"/>
      <c r="R58" s="935">
        <v>1</v>
      </c>
      <c r="S58" s="935"/>
      <c r="T58" s="935">
        <v>1</v>
      </c>
      <c r="U58" s="935"/>
      <c r="V58" s="935">
        <v>1</v>
      </c>
      <c r="W58" s="935"/>
      <c r="X58" s="935"/>
      <c r="Y58" s="920">
        <v>1</v>
      </c>
      <c r="Z58" s="926">
        <v>0</v>
      </c>
      <c r="AA58" s="918" t="s">
        <v>55</v>
      </c>
      <c r="AB58" s="936">
        <f>M58+N58</f>
        <v>0</v>
      </c>
      <c r="AC58" s="937">
        <f t="shared" si="1"/>
        <v>0</v>
      </c>
      <c r="AD58" s="938">
        <v>0</v>
      </c>
      <c r="AE58" s="937" t="s">
        <v>55</v>
      </c>
      <c r="AF58" s="937">
        <f t="shared" si="2"/>
        <v>0</v>
      </c>
      <c r="AG58" s="939">
        <f t="shared" si="3"/>
        <v>0</v>
      </c>
      <c r="AH58" s="939">
        <v>0</v>
      </c>
      <c r="AI58" s="940">
        <v>0</v>
      </c>
      <c r="AJ58" s="939" t="e">
        <v>#DIV/0!</v>
      </c>
      <c r="AK58" s="941"/>
      <c r="AL58" s="942"/>
      <c r="AM58" s="936">
        <v>0</v>
      </c>
      <c r="AN58" s="937">
        <f t="shared" si="4"/>
        <v>0</v>
      </c>
      <c r="AO58" s="943">
        <v>0</v>
      </c>
      <c r="AP58" s="937" t="s">
        <v>55</v>
      </c>
      <c r="AQ58" s="937" t="e">
        <f t="shared" si="22"/>
        <v>#DIV/0!</v>
      </c>
      <c r="AR58" s="939" t="e">
        <f t="shared" si="21"/>
        <v>#DIV/0!</v>
      </c>
      <c r="AS58" s="939">
        <v>0</v>
      </c>
      <c r="AT58" s="940">
        <v>0</v>
      </c>
      <c r="AU58" s="939" t="e">
        <v>#DIV/0!</v>
      </c>
      <c r="AV58" s="941"/>
      <c r="AW58" s="942"/>
      <c r="AX58" s="936">
        <v>0</v>
      </c>
      <c r="AY58" s="937">
        <f t="shared" si="7"/>
        <v>0</v>
      </c>
      <c r="AZ58" s="943">
        <v>1</v>
      </c>
      <c r="BA58" s="937" t="e">
        <f t="shared" si="18"/>
        <v>#DIV/0!</v>
      </c>
      <c r="BB58" s="937"/>
      <c r="BC58" s="939"/>
      <c r="BD58" s="939"/>
      <c r="BE58" s="940"/>
      <c r="BF58" s="939"/>
      <c r="BG58" s="941" t="s">
        <v>1619</v>
      </c>
      <c r="BH58" s="961"/>
      <c r="BI58" s="3228">
        <f t="shared" si="11"/>
        <v>2</v>
      </c>
      <c r="BJ58" s="3024">
        <f t="shared" si="12"/>
        <v>1</v>
      </c>
      <c r="BK58" s="3237">
        <v>2</v>
      </c>
      <c r="BL58" s="3024">
        <f t="shared" si="13"/>
        <v>1</v>
      </c>
      <c r="BM58" s="3024"/>
      <c r="BN58" s="3229">
        <v>1</v>
      </c>
      <c r="BO58" s="3023"/>
      <c r="BP58" s="3229"/>
      <c r="BQ58" s="3235" t="s">
        <v>2012</v>
      </c>
      <c r="BR58" s="3242" t="s">
        <v>2013</v>
      </c>
    </row>
    <row r="59" spans="1:70" s="944" customFormat="1" ht="51.75" thickBot="1">
      <c r="A59"/>
      <c r="B59"/>
      <c r="C59"/>
      <c r="D59" s="947" t="s">
        <v>1019</v>
      </c>
      <c r="E59" s="919" t="s">
        <v>1020</v>
      </c>
      <c r="F59" s="920">
        <v>4</v>
      </c>
      <c r="G59" s="921" t="s">
        <v>1021</v>
      </c>
      <c r="H59" s="946" t="s">
        <v>994</v>
      </c>
      <c r="I59" s="923">
        <v>0.015873015873015872</v>
      </c>
      <c r="J59" s="921" t="s">
        <v>1022</v>
      </c>
      <c r="K59" s="924">
        <v>42461</v>
      </c>
      <c r="L59" s="924">
        <v>42735</v>
      </c>
      <c r="M59" s="935"/>
      <c r="N59" s="935"/>
      <c r="O59" s="935"/>
      <c r="P59" s="935">
        <v>1</v>
      </c>
      <c r="Q59" s="935"/>
      <c r="R59" s="935">
        <v>1</v>
      </c>
      <c r="S59" s="935"/>
      <c r="T59" s="935">
        <v>1</v>
      </c>
      <c r="U59" s="935"/>
      <c r="V59" s="935">
        <v>1</v>
      </c>
      <c r="W59" s="935"/>
      <c r="X59" s="935"/>
      <c r="Y59" s="920">
        <f t="shared" si="20"/>
        <v>4</v>
      </c>
      <c r="Z59" s="926">
        <v>0</v>
      </c>
      <c r="AA59" s="918" t="s">
        <v>55</v>
      </c>
      <c r="AB59" s="936">
        <f>M59+N59</f>
        <v>0</v>
      </c>
      <c r="AC59" s="937">
        <f t="shared" si="1"/>
        <v>0</v>
      </c>
      <c r="AD59" s="938">
        <v>0</v>
      </c>
      <c r="AE59" s="937" t="s">
        <v>55</v>
      </c>
      <c r="AF59" s="937">
        <f t="shared" si="2"/>
        <v>0</v>
      </c>
      <c r="AG59" s="939">
        <f t="shared" si="3"/>
        <v>0</v>
      </c>
      <c r="AH59" s="939">
        <v>100</v>
      </c>
      <c r="AI59" s="940">
        <v>0</v>
      </c>
      <c r="AJ59" s="939" t="e">
        <v>#DIV/0!</v>
      </c>
      <c r="AK59" s="941"/>
      <c r="AL59" s="942"/>
      <c r="AM59" s="936">
        <v>0</v>
      </c>
      <c r="AN59" s="937">
        <f t="shared" si="4"/>
        <v>0</v>
      </c>
      <c r="AO59" s="943">
        <v>0</v>
      </c>
      <c r="AP59" s="937" t="s">
        <v>55</v>
      </c>
      <c r="AQ59" s="937" t="e">
        <f t="shared" si="22"/>
        <v>#DIV/0!</v>
      </c>
      <c r="AR59" s="939" t="e">
        <f t="shared" si="21"/>
        <v>#DIV/0!</v>
      </c>
      <c r="AS59" s="939">
        <v>100</v>
      </c>
      <c r="AT59" s="940">
        <v>0</v>
      </c>
      <c r="AU59" s="939" t="e">
        <v>#DIV/0!</v>
      </c>
      <c r="AV59" s="941"/>
      <c r="AW59" s="942"/>
      <c r="AX59" s="936">
        <v>0</v>
      </c>
      <c r="AY59" s="937">
        <f t="shared" si="7"/>
        <v>0</v>
      </c>
      <c r="AZ59" s="943">
        <v>1</v>
      </c>
      <c r="BA59" s="937" t="e">
        <f t="shared" si="18"/>
        <v>#DIV/0!</v>
      </c>
      <c r="BB59" s="937"/>
      <c r="BC59" s="939"/>
      <c r="BD59" s="939"/>
      <c r="BE59" s="940"/>
      <c r="BF59" s="939"/>
      <c r="BG59" s="941" t="s">
        <v>1620</v>
      </c>
      <c r="BH59" s="961"/>
      <c r="BI59" s="3228">
        <f t="shared" si="11"/>
        <v>2</v>
      </c>
      <c r="BJ59" s="3024">
        <f t="shared" si="12"/>
        <v>1</v>
      </c>
      <c r="BK59" s="3237">
        <v>2</v>
      </c>
      <c r="BL59" s="3024">
        <f t="shared" si="13"/>
        <v>1</v>
      </c>
      <c r="BM59" s="3024"/>
      <c r="BN59" s="3229">
        <f t="shared" si="14"/>
        <v>0.5</v>
      </c>
      <c r="BO59" s="3023"/>
      <c r="BP59" s="3229"/>
      <c r="BQ59" s="3235" t="s">
        <v>2014</v>
      </c>
      <c r="BR59" s="3242"/>
    </row>
    <row r="60" spans="1:70" s="944" customFormat="1" ht="46.5" customHeight="1" thickBot="1">
      <c r="A60"/>
      <c r="B60"/>
      <c r="C60"/>
      <c r="D60" s="947" t="s">
        <v>1023</v>
      </c>
      <c r="E60" s="919" t="s">
        <v>37</v>
      </c>
      <c r="F60" s="920">
        <v>1</v>
      </c>
      <c r="G60" s="921" t="s">
        <v>958</v>
      </c>
      <c r="H60" s="946" t="s">
        <v>994</v>
      </c>
      <c r="I60" s="923">
        <v>0.015873015873015872</v>
      </c>
      <c r="J60" s="921" t="s">
        <v>1024</v>
      </c>
      <c r="K60" s="924">
        <v>42705</v>
      </c>
      <c r="L60" s="924">
        <v>42735</v>
      </c>
      <c r="M60" s="935"/>
      <c r="N60" s="935"/>
      <c r="O60" s="935"/>
      <c r="P60" s="935"/>
      <c r="Q60" s="935"/>
      <c r="R60" s="935"/>
      <c r="S60" s="935"/>
      <c r="T60" s="935"/>
      <c r="U60" s="935"/>
      <c r="V60" s="935"/>
      <c r="W60" s="935"/>
      <c r="X60" s="935">
        <v>1</v>
      </c>
      <c r="Y60" s="920">
        <f t="shared" si="20"/>
        <v>1</v>
      </c>
      <c r="Z60" s="926">
        <v>0</v>
      </c>
      <c r="AA60" s="918"/>
      <c r="AB60" s="936">
        <f>M60+N60</f>
        <v>0</v>
      </c>
      <c r="AC60" s="937">
        <f t="shared" si="1"/>
        <v>0</v>
      </c>
      <c r="AD60" s="938">
        <v>0</v>
      </c>
      <c r="AE60" s="937" t="e">
        <f t="shared" si="15"/>
        <v>#DIV/0!</v>
      </c>
      <c r="AF60" s="937">
        <f t="shared" si="2"/>
        <v>0</v>
      </c>
      <c r="AG60" s="939">
        <f t="shared" si="3"/>
        <v>0</v>
      </c>
      <c r="AH60" s="939">
        <v>25</v>
      </c>
      <c r="AI60" s="940">
        <v>0</v>
      </c>
      <c r="AJ60" s="939" t="e">
        <v>#DIV/0!</v>
      </c>
      <c r="AK60" s="941"/>
      <c r="AL60" s="942"/>
      <c r="AM60" s="936">
        <v>0</v>
      </c>
      <c r="AN60" s="937">
        <f t="shared" si="4"/>
        <v>0</v>
      </c>
      <c r="AO60" s="943">
        <v>0</v>
      </c>
      <c r="AP60" s="937" t="e">
        <f>AO60/AM60</f>
        <v>#DIV/0!</v>
      </c>
      <c r="AQ60" s="937" t="e">
        <f t="shared" si="22"/>
        <v>#DIV/0!</v>
      </c>
      <c r="AR60" s="939" t="e">
        <f t="shared" si="21"/>
        <v>#DIV/0!</v>
      </c>
      <c r="AS60" s="939">
        <v>25</v>
      </c>
      <c r="AT60" s="940">
        <v>0</v>
      </c>
      <c r="AU60" s="939" t="e">
        <v>#DIV/0!</v>
      </c>
      <c r="AV60" s="941"/>
      <c r="AW60" s="942"/>
      <c r="AX60" s="936">
        <v>0</v>
      </c>
      <c r="AY60" s="937">
        <f t="shared" si="7"/>
        <v>0</v>
      </c>
      <c r="AZ60" s="943">
        <v>0</v>
      </c>
      <c r="BA60" s="937" t="e">
        <f t="shared" si="18"/>
        <v>#DIV/0!</v>
      </c>
      <c r="BB60" s="937"/>
      <c r="BC60" s="939"/>
      <c r="BD60" s="939"/>
      <c r="BE60" s="940"/>
      <c r="BF60" s="939"/>
      <c r="BG60" s="941"/>
      <c r="BH60" s="961"/>
      <c r="BI60" s="3228">
        <f t="shared" si="11"/>
        <v>0</v>
      </c>
      <c r="BJ60" s="3024">
        <f t="shared" si="12"/>
        <v>0</v>
      </c>
      <c r="BK60" s="3235">
        <v>0</v>
      </c>
      <c r="BL60" s="3024" t="s">
        <v>55</v>
      </c>
      <c r="BM60" s="3024"/>
      <c r="BN60" s="3229">
        <f t="shared" si="14"/>
        <v>0</v>
      </c>
      <c r="BO60" s="3023"/>
      <c r="BP60" s="3229"/>
      <c r="BQ60" s="3235"/>
      <c r="BR60" s="3242"/>
    </row>
    <row r="61" spans="1:70" s="944" customFormat="1" ht="65.25" customHeight="1" thickBot="1">
      <c r="A61"/>
      <c r="B61"/>
      <c r="C61"/>
      <c r="D61" s="918" t="s">
        <v>1025</v>
      </c>
      <c r="E61" s="919" t="s">
        <v>849</v>
      </c>
      <c r="F61" s="920">
        <v>6</v>
      </c>
      <c r="G61" s="921" t="s">
        <v>850</v>
      </c>
      <c r="H61" s="946" t="s">
        <v>994</v>
      </c>
      <c r="I61" s="923">
        <v>0.02</v>
      </c>
      <c r="J61" s="921" t="s">
        <v>851</v>
      </c>
      <c r="K61" s="924">
        <v>42401</v>
      </c>
      <c r="L61" s="924">
        <v>42719</v>
      </c>
      <c r="M61" s="935"/>
      <c r="N61" s="935">
        <v>1</v>
      </c>
      <c r="O61" s="935"/>
      <c r="P61" s="935">
        <v>1</v>
      </c>
      <c r="Q61" s="935"/>
      <c r="R61" s="935">
        <v>1</v>
      </c>
      <c r="S61" s="935"/>
      <c r="T61" s="935">
        <v>1</v>
      </c>
      <c r="U61" s="935"/>
      <c r="V61" s="935">
        <v>1</v>
      </c>
      <c r="W61" s="935"/>
      <c r="X61" s="935">
        <v>1</v>
      </c>
      <c r="Y61" s="920">
        <f t="shared" si="20"/>
        <v>6</v>
      </c>
      <c r="Z61" s="926">
        <v>0</v>
      </c>
      <c r="AA61" s="918" t="s">
        <v>55</v>
      </c>
      <c r="AB61" s="936">
        <v>0</v>
      </c>
      <c r="AC61" s="937">
        <f t="shared" si="1"/>
        <v>0</v>
      </c>
      <c r="AD61" s="938">
        <v>0</v>
      </c>
      <c r="AE61" s="937" t="e">
        <f t="shared" si="15"/>
        <v>#DIV/0!</v>
      </c>
      <c r="AF61" s="937">
        <f t="shared" si="2"/>
        <v>0</v>
      </c>
      <c r="AG61" s="939">
        <f t="shared" si="3"/>
        <v>0</v>
      </c>
      <c r="AH61" s="939">
        <v>25</v>
      </c>
      <c r="AI61" s="940">
        <v>0</v>
      </c>
      <c r="AJ61" s="939" t="e">
        <v>#DIV/0!</v>
      </c>
      <c r="AK61" s="941"/>
      <c r="AL61" s="942"/>
      <c r="AM61" s="936">
        <v>1</v>
      </c>
      <c r="AN61" s="937">
        <f t="shared" si="4"/>
        <v>1</v>
      </c>
      <c r="AO61" s="943">
        <v>1</v>
      </c>
      <c r="AP61" s="937">
        <f>AO61/AM61</f>
        <v>1</v>
      </c>
      <c r="AQ61" s="937" t="e">
        <f t="shared" si="22"/>
        <v>#DIV/0!</v>
      </c>
      <c r="AR61" s="939" t="e">
        <f t="shared" si="21"/>
        <v>#DIV/0!</v>
      </c>
      <c r="AS61" s="939">
        <v>25</v>
      </c>
      <c r="AT61" s="940">
        <v>0</v>
      </c>
      <c r="AU61" s="939" t="e">
        <v>#DIV/0!</v>
      </c>
      <c r="AV61" s="941" t="s">
        <v>1026</v>
      </c>
      <c r="AW61" s="942"/>
      <c r="AX61" s="936"/>
      <c r="AY61" s="937">
        <f t="shared" si="7"/>
        <v>0</v>
      </c>
      <c r="AZ61" s="943"/>
      <c r="BA61" s="937" t="e">
        <f t="shared" si="18"/>
        <v>#DIV/0!</v>
      </c>
      <c r="BB61" s="937"/>
      <c r="BC61" s="939"/>
      <c r="BD61" s="939"/>
      <c r="BE61" s="940"/>
      <c r="BF61" s="939"/>
      <c r="BG61" s="941"/>
      <c r="BH61" s="961"/>
      <c r="BI61" s="3228">
        <f t="shared" si="11"/>
        <v>3</v>
      </c>
      <c r="BJ61" s="3024">
        <f t="shared" si="12"/>
        <v>1</v>
      </c>
      <c r="BK61" s="3235">
        <v>3</v>
      </c>
      <c r="BL61" s="3024">
        <f t="shared" si="13"/>
        <v>1</v>
      </c>
      <c r="BM61" s="3024"/>
      <c r="BN61" s="3229">
        <f t="shared" si="14"/>
        <v>0.5</v>
      </c>
      <c r="BO61" s="3023"/>
      <c r="BP61" s="3229"/>
      <c r="BQ61" s="3235" t="s">
        <v>2015</v>
      </c>
      <c r="BR61" s="3242"/>
    </row>
    <row r="62" spans="1:70" s="966" customFormat="1" ht="61.5" customHeight="1" thickBot="1">
      <c r="A62"/>
      <c r="B62"/>
      <c r="C62" t="s">
        <v>1027</v>
      </c>
      <c r="D62" s="918" t="s">
        <v>1028</v>
      </c>
      <c r="E62" s="919" t="s">
        <v>1029</v>
      </c>
      <c r="F62" s="920">
        <v>1</v>
      </c>
      <c r="G62" s="921" t="s">
        <v>1030</v>
      </c>
      <c r="H62" s="946" t="s">
        <v>927</v>
      </c>
      <c r="I62" s="923">
        <v>0.015873015873015872</v>
      </c>
      <c r="J62" s="921" t="s">
        <v>971</v>
      </c>
      <c r="K62" s="924">
        <v>42401</v>
      </c>
      <c r="L62" s="924">
        <v>42735</v>
      </c>
      <c r="M62" s="935"/>
      <c r="N62" s="935">
        <v>1</v>
      </c>
      <c r="O62" s="935"/>
      <c r="P62" s="935"/>
      <c r="Q62" s="935"/>
      <c r="R62" s="935"/>
      <c r="S62" s="935"/>
      <c r="T62" s="935"/>
      <c r="U62" s="935"/>
      <c r="V62" s="935"/>
      <c r="W62" s="935"/>
      <c r="X62" s="935"/>
      <c r="Y62" s="920">
        <f t="shared" si="20"/>
        <v>1</v>
      </c>
      <c r="Z62" s="926">
        <v>0</v>
      </c>
      <c r="AA62" s="918" t="s">
        <v>1031</v>
      </c>
      <c r="AB62" s="936">
        <v>0</v>
      </c>
      <c r="AC62" s="937">
        <v>1</v>
      </c>
      <c r="AD62" s="938">
        <v>0</v>
      </c>
      <c r="AE62" s="937">
        <v>1</v>
      </c>
      <c r="AF62" s="937">
        <v>2</v>
      </c>
      <c r="AG62" s="939">
        <v>2</v>
      </c>
      <c r="AH62" s="939">
        <v>0</v>
      </c>
      <c r="AI62" s="940">
        <v>0</v>
      </c>
      <c r="AJ62" s="939" t="e">
        <v>#DIV/0!</v>
      </c>
      <c r="AK62" s="965" t="s">
        <v>1032</v>
      </c>
      <c r="AL62" s="942"/>
      <c r="AM62" s="936">
        <v>1</v>
      </c>
      <c r="AN62" s="937">
        <v>1</v>
      </c>
      <c r="AO62" s="943">
        <v>1</v>
      </c>
      <c r="AP62" s="937">
        <v>1</v>
      </c>
      <c r="AQ62" s="937" t="e">
        <v>#DIV/0!</v>
      </c>
      <c r="AR62" s="939" t="e">
        <v>#DIV/0!</v>
      </c>
      <c r="AS62" s="939">
        <v>0</v>
      </c>
      <c r="AT62" s="940">
        <v>0</v>
      </c>
      <c r="AU62" s="939" t="e">
        <v>#DIV/0!</v>
      </c>
      <c r="AV62" s="941" t="s">
        <v>1033</v>
      </c>
      <c r="AW62" s="942" t="s">
        <v>1034</v>
      </c>
      <c r="AX62" s="936">
        <v>1</v>
      </c>
      <c r="AY62" s="937">
        <f t="shared" si="7"/>
        <v>1</v>
      </c>
      <c r="AZ62" s="943">
        <v>1</v>
      </c>
      <c r="BA62" s="937">
        <f t="shared" si="18"/>
        <v>1</v>
      </c>
      <c r="BB62" s="937"/>
      <c r="BC62" s="939"/>
      <c r="BD62" s="939"/>
      <c r="BE62" s="940"/>
      <c r="BF62" s="939"/>
      <c r="BG62" s="941"/>
      <c r="BH62" s="961"/>
      <c r="BI62" s="3228">
        <f t="shared" si="11"/>
        <v>1</v>
      </c>
      <c r="BJ62" s="3024">
        <f t="shared" si="12"/>
        <v>1</v>
      </c>
      <c r="BK62" s="3235">
        <v>1</v>
      </c>
      <c r="BL62" s="3024">
        <f t="shared" si="13"/>
        <v>1</v>
      </c>
      <c r="BM62" s="3024"/>
      <c r="BN62" s="3229">
        <f t="shared" si="14"/>
        <v>1</v>
      </c>
      <c r="BO62" s="3023"/>
      <c r="BP62" s="3229"/>
      <c r="BQ62" s="3235"/>
      <c r="BR62" s="3242"/>
    </row>
    <row r="63" spans="1:70" s="966" customFormat="1" ht="39" thickBot="1">
      <c r="A63"/>
      <c r="B63"/>
      <c r="C63"/>
      <c r="D63" s="918" t="s">
        <v>1035</v>
      </c>
      <c r="E63" s="919" t="s">
        <v>1036</v>
      </c>
      <c r="F63" s="920">
        <v>1</v>
      </c>
      <c r="G63" s="921" t="s">
        <v>1030</v>
      </c>
      <c r="H63" s="946" t="s">
        <v>927</v>
      </c>
      <c r="I63" s="923">
        <v>0.015873015873015872</v>
      </c>
      <c r="J63" s="921" t="s">
        <v>1037</v>
      </c>
      <c r="K63" s="924">
        <v>42401</v>
      </c>
      <c r="L63" s="924">
        <v>42735</v>
      </c>
      <c r="M63" s="935"/>
      <c r="N63" s="935">
        <v>1</v>
      </c>
      <c r="O63" s="935"/>
      <c r="P63" s="935"/>
      <c r="Q63" s="935"/>
      <c r="R63" s="935"/>
      <c r="S63" s="935"/>
      <c r="T63" s="935"/>
      <c r="U63" s="935"/>
      <c r="V63" s="935"/>
      <c r="W63" s="935"/>
      <c r="X63" s="935"/>
      <c r="Y63" s="920">
        <f t="shared" si="20"/>
        <v>1</v>
      </c>
      <c r="Z63" s="926">
        <v>0</v>
      </c>
      <c r="AA63" s="918" t="s">
        <v>920</v>
      </c>
      <c r="AB63" s="936">
        <v>0</v>
      </c>
      <c r="AC63" s="937">
        <v>1</v>
      </c>
      <c r="AD63" s="938">
        <v>0</v>
      </c>
      <c r="AE63" s="937">
        <v>4</v>
      </c>
      <c r="AF63" s="937">
        <v>4</v>
      </c>
      <c r="AG63" s="939">
        <v>4</v>
      </c>
      <c r="AH63" s="939">
        <v>0</v>
      </c>
      <c r="AI63" s="940">
        <v>0</v>
      </c>
      <c r="AJ63" s="939" t="e">
        <v>#DIV/0!</v>
      </c>
      <c r="AK63" s="965" t="s">
        <v>1038</v>
      </c>
      <c r="AL63" s="942"/>
      <c r="AM63" s="936">
        <v>1</v>
      </c>
      <c r="AN63" s="937">
        <v>1</v>
      </c>
      <c r="AO63" s="943">
        <v>1</v>
      </c>
      <c r="AP63" s="937">
        <v>4</v>
      </c>
      <c r="AQ63" s="937" t="e">
        <v>#DIV/0!</v>
      </c>
      <c r="AR63" s="939" t="e">
        <v>#DIV/0!</v>
      </c>
      <c r="AS63" s="939">
        <v>0</v>
      </c>
      <c r="AT63" s="940">
        <v>0</v>
      </c>
      <c r="AU63" s="939" t="e">
        <v>#DIV/0!</v>
      </c>
      <c r="AV63" s="941" t="s">
        <v>1039</v>
      </c>
      <c r="AW63" s="942" t="s">
        <v>1040</v>
      </c>
      <c r="AX63" s="936">
        <v>1</v>
      </c>
      <c r="AY63" s="937">
        <f t="shared" si="7"/>
        <v>1</v>
      </c>
      <c r="AZ63" s="943">
        <v>1</v>
      </c>
      <c r="BA63" s="937">
        <f t="shared" si="18"/>
        <v>1</v>
      </c>
      <c r="BB63" s="937"/>
      <c r="BC63" s="939"/>
      <c r="BD63" s="939"/>
      <c r="BE63" s="940"/>
      <c r="BF63" s="939"/>
      <c r="BG63" s="941"/>
      <c r="BH63" s="961"/>
      <c r="BI63" s="3228">
        <f t="shared" si="11"/>
        <v>1</v>
      </c>
      <c r="BJ63" s="3024">
        <f t="shared" si="12"/>
        <v>1</v>
      </c>
      <c r="BK63" s="3235">
        <v>1</v>
      </c>
      <c r="BL63" s="3024">
        <f t="shared" si="13"/>
        <v>1</v>
      </c>
      <c r="BM63" s="3024"/>
      <c r="BN63" s="3229">
        <f t="shared" si="14"/>
        <v>1</v>
      </c>
      <c r="BO63" s="3023"/>
      <c r="BP63" s="3229"/>
      <c r="BQ63" s="3235"/>
      <c r="BR63" s="3242"/>
    </row>
    <row r="64" spans="1:70" s="966" customFormat="1" ht="51.75" thickBot="1">
      <c r="A64"/>
      <c r="B64"/>
      <c r="C64"/>
      <c r="D64" s="918" t="s">
        <v>1041</v>
      </c>
      <c r="E64" s="919" t="s">
        <v>1042</v>
      </c>
      <c r="F64" s="920">
        <v>12</v>
      </c>
      <c r="G64" s="921" t="s">
        <v>1030</v>
      </c>
      <c r="H64" s="946" t="s">
        <v>927</v>
      </c>
      <c r="I64" s="923">
        <v>0.015873015873015872</v>
      </c>
      <c r="J64" s="921" t="s">
        <v>311</v>
      </c>
      <c r="K64" s="924">
        <v>42370</v>
      </c>
      <c r="L64" s="924">
        <v>42735</v>
      </c>
      <c r="M64" s="935">
        <v>1</v>
      </c>
      <c r="N64" s="935">
        <v>1</v>
      </c>
      <c r="O64" s="935">
        <v>1</v>
      </c>
      <c r="P64" s="935">
        <v>1</v>
      </c>
      <c r="Q64" s="935">
        <v>1</v>
      </c>
      <c r="R64" s="935">
        <v>1</v>
      </c>
      <c r="S64" s="935">
        <v>1</v>
      </c>
      <c r="T64" s="935">
        <v>1</v>
      </c>
      <c r="U64" s="935">
        <v>1</v>
      </c>
      <c r="V64" s="935">
        <v>1</v>
      </c>
      <c r="W64" s="935">
        <v>1</v>
      </c>
      <c r="X64" s="935">
        <v>1</v>
      </c>
      <c r="Y64" s="920">
        <f t="shared" si="20"/>
        <v>12</v>
      </c>
      <c r="Z64" s="926">
        <v>0</v>
      </c>
      <c r="AA64" s="918" t="s">
        <v>1031</v>
      </c>
      <c r="AB64" s="936">
        <v>1</v>
      </c>
      <c r="AC64" s="937">
        <v>1</v>
      </c>
      <c r="AD64" s="938">
        <v>1</v>
      </c>
      <c r="AE64" s="937" t="s">
        <v>55</v>
      </c>
      <c r="AF64" s="937">
        <v>0</v>
      </c>
      <c r="AG64" s="939">
        <v>0</v>
      </c>
      <c r="AH64" s="939">
        <v>0</v>
      </c>
      <c r="AI64" s="940">
        <v>0</v>
      </c>
      <c r="AJ64" s="939" t="e">
        <v>#DIV/0!</v>
      </c>
      <c r="AK64" s="965" t="s">
        <v>1043</v>
      </c>
      <c r="AL64" s="942"/>
      <c r="AM64" s="936">
        <v>2</v>
      </c>
      <c r="AN64" s="937">
        <v>0.083</v>
      </c>
      <c r="AO64" s="943">
        <v>2</v>
      </c>
      <c r="AP64" s="937">
        <v>0.1666</v>
      </c>
      <c r="AQ64" s="937" t="e">
        <v>#DIV/0!</v>
      </c>
      <c r="AR64" s="939" t="e">
        <v>#DIV/0!</v>
      </c>
      <c r="AS64" s="939">
        <v>0.17</v>
      </c>
      <c r="AT64" s="940">
        <v>0</v>
      </c>
      <c r="AU64" s="939" t="e">
        <v>#DIV/0!</v>
      </c>
      <c r="AV64" s="941" t="s">
        <v>1044</v>
      </c>
      <c r="AW64" s="942"/>
      <c r="AX64" s="936">
        <v>2</v>
      </c>
      <c r="AY64" s="937">
        <f t="shared" si="7"/>
        <v>1</v>
      </c>
      <c r="AZ64" s="943">
        <v>2</v>
      </c>
      <c r="BA64" s="937">
        <f t="shared" si="18"/>
        <v>1</v>
      </c>
      <c r="BB64" s="937"/>
      <c r="BC64" s="939"/>
      <c r="BD64" s="939"/>
      <c r="BE64" s="940"/>
      <c r="BF64" s="939"/>
      <c r="BG64" s="941" t="s">
        <v>1621</v>
      </c>
      <c r="BH64" s="961" t="s">
        <v>643</v>
      </c>
      <c r="BI64" s="3228">
        <f t="shared" si="11"/>
        <v>6</v>
      </c>
      <c r="BJ64" s="3024">
        <f t="shared" si="12"/>
        <v>1</v>
      </c>
      <c r="BK64" s="3235">
        <v>4</v>
      </c>
      <c r="BL64" s="3024">
        <f t="shared" si="13"/>
        <v>0.6666666666666666</v>
      </c>
      <c r="BM64" s="3024"/>
      <c r="BN64" s="3229">
        <f t="shared" si="14"/>
        <v>0.3333333333333333</v>
      </c>
      <c r="BO64" s="3023"/>
      <c r="BP64" s="3229"/>
      <c r="BQ64" s="3235" t="s">
        <v>2016</v>
      </c>
      <c r="BR64" s="3242" t="s">
        <v>2017</v>
      </c>
    </row>
    <row r="65" spans="1:70" s="966" customFormat="1" ht="39" thickBot="1">
      <c r="A65"/>
      <c r="B65"/>
      <c r="C65"/>
      <c r="D65" s="918" t="s">
        <v>1045</v>
      </c>
      <c r="E65" s="919" t="s">
        <v>1042</v>
      </c>
      <c r="F65" s="920">
        <v>12</v>
      </c>
      <c r="G65" s="921" t="s">
        <v>1030</v>
      </c>
      <c r="H65" s="946" t="s">
        <v>927</v>
      </c>
      <c r="I65" s="923">
        <v>0.015873015873015872</v>
      </c>
      <c r="J65" s="921" t="s">
        <v>311</v>
      </c>
      <c r="K65" s="924">
        <v>42370</v>
      </c>
      <c r="L65" s="924">
        <v>42735</v>
      </c>
      <c r="M65" s="935">
        <v>1</v>
      </c>
      <c r="N65" s="935">
        <v>1</v>
      </c>
      <c r="O65" s="935">
        <v>1</v>
      </c>
      <c r="P65" s="935">
        <v>1</v>
      </c>
      <c r="Q65" s="935">
        <v>1</v>
      </c>
      <c r="R65" s="935">
        <v>1</v>
      </c>
      <c r="S65" s="935">
        <v>1</v>
      </c>
      <c r="T65" s="935">
        <v>1</v>
      </c>
      <c r="U65" s="935">
        <v>1</v>
      </c>
      <c r="V65" s="935">
        <v>1</v>
      </c>
      <c r="W65" s="935">
        <v>1</v>
      </c>
      <c r="X65" s="935">
        <v>1</v>
      </c>
      <c r="Y65" s="920">
        <f t="shared" si="20"/>
        <v>12</v>
      </c>
      <c r="Z65" s="926">
        <v>0</v>
      </c>
      <c r="AA65" s="918" t="s">
        <v>920</v>
      </c>
      <c r="AB65" s="936">
        <v>1</v>
      </c>
      <c r="AC65" s="937"/>
      <c r="AD65" s="938">
        <v>1</v>
      </c>
      <c r="AE65" s="937"/>
      <c r="AF65" s="937"/>
      <c r="AG65" s="939"/>
      <c r="AH65" s="939"/>
      <c r="AI65" s="940"/>
      <c r="AJ65" s="939"/>
      <c r="AK65" s="941" t="s">
        <v>1046</v>
      </c>
      <c r="AL65" s="942"/>
      <c r="AM65" s="936">
        <v>2</v>
      </c>
      <c r="AN65" s="937">
        <v>0.08</v>
      </c>
      <c r="AO65" s="943">
        <v>2</v>
      </c>
      <c r="AP65" s="937">
        <v>0.17</v>
      </c>
      <c r="AQ65" s="937"/>
      <c r="AR65" s="939"/>
      <c r="AS65" s="939">
        <v>0.17</v>
      </c>
      <c r="AT65" s="940"/>
      <c r="AU65" s="939"/>
      <c r="AV65" s="941" t="s">
        <v>1046</v>
      </c>
      <c r="AW65" s="942" t="s">
        <v>1047</v>
      </c>
      <c r="AX65" s="936">
        <v>3</v>
      </c>
      <c r="AY65" s="937">
        <f t="shared" si="7"/>
        <v>1</v>
      </c>
      <c r="AZ65" s="943">
        <v>3</v>
      </c>
      <c r="BA65" s="937">
        <f t="shared" si="18"/>
        <v>1</v>
      </c>
      <c r="BB65" s="937"/>
      <c r="BC65" s="939"/>
      <c r="BD65" s="939"/>
      <c r="BE65" s="940"/>
      <c r="BF65" s="939"/>
      <c r="BG65" s="941" t="s">
        <v>1622</v>
      </c>
      <c r="BH65" s="961" t="s">
        <v>1623</v>
      </c>
      <c r="BI65" s="3228">
        <f t="shared" si="11"/>
        <v>6</v>
      </c>
      <c r="BJ65" s="3024">
        <f t="shared" si="12"/>
        <v>1</v>
      </c>
      <c r="BK65" s="3235">
        <v>4</v>
      </c>
      <c r="BL65" s="3024">
        <f t="shared" si="13"/>
        <v>0.6666666666666666</v>
      </c>
      <c r="BM65" s="3024"/>
      <c r="BN65" s="3229">
        <f t="shared" si="14"/>
        <v>0.3333333333333333</v>
      </c>
      <c r="BO65" s="3023"/>
      <c r="BP65" s="3229"/>
      <c r="BQ65" s="3235" t="s">
        <v>2018</v>
      </c>
      <c r="BR65" s="3242"/>
    </row>
    <row r="66" spans="1:70" s="966" customFormat="1" ht="39" thickBot="1">
      <c r="A66"/>
      <c r="B66"/>
      <c r="C66"/>
      <c r="D66" s="918" t="s">
        <v>1048</v>
      </c>
      <c r="E66" s="919" t="s">
        <v>1042</v>
      </c>
      <c r="F66" s="920">
        <v>4</v>
      </c>
      <c r="G66" s="921" t="s">
        <v>1030</v>
      </c>
      <c r="H66" s="946" t="s">
        <v>927</v>
      </c>
      <c r="I66" s="923">
        <v>0.015873015873015872</v>
      </c>
      <c r="J66" s="921" t="s">
        <v>311</v>
      </c>
      <c r="K66" s="924">
        <v>42430</v>
      </c>
      <c r="L66" s="924">
        <v>42735</v>
      </c>
      <c r="M66" s="935"/>
      <c r="N66" s="935"/>
      <c r="O66" s="935">
        <v>1</v>
      </c>
      <c r="P66" s="935"/>
      <c r="Q66" s="935"/>
      <c r="R66" s="935">
        <v>1</v>
      </c>
      <c r="S66" s="935"/>
      <c r="T66" s="935"/>
      <c r="U66" s="935">
        <v>1</v>
      </c>
      <c r="V66" s="935"/>
      <c r="W66" s="935"/>
      <c r="X66" s="935">
        <v>1</v>
      </c>
      <c r="Y66" s="920">
        <f t="shared" si="20"/>
        <v>4</v>
      </c>
      <c r="Z66" s="926">
        <v>0</v>
      </c>
      <c r="AA66" s="918" t="s">
        <v>55</v>
      </c>
      <c r="AB66" s="936">
        <v>0</v>
      </c>
      <c r="AC66" s="937">
        <v>0</v>
      </c>
      <c r="AD66" s="938">
        <v>0</v>
      </c>
      <c r="AE66" s="937" t="e">
        <v>#DIV/0!</v>
      </c>
      <c r="AF66" s="937">
        <v>0</v>
      </c>
      <c r="AG66" s="939">
        <v>0</v>
      </c>
      <c r="AH66" s="939">
        <v>16.666666666666668</v>
      </c>
      <c r="AI66" s="940">
        <v>0</v>
      </c>
      <c r="AJ66" s="939" t="e">
        <v>#DIV/0!</v>
      </c>
      <c r="AK66" s="941"/>
      <c r="AL66" s="942"/>
      <c r="AM66" s="936">
        <v>0</v>
      </c>
      <c r="AN66" s="937">
        <v>1</v>
      </c>
      <c r="AO66" s="943">
        <v>0</v>
      </c>
      <c r="AP66" s="937">
        <v>0</v>
      </c>
      <c r="AQ66" s="937" t="e">
        <v>#DIV/0!</v>
      </c>
      <c r="AR66" s="939" t="e">
        <v>#DIV/0!</v>
      </c>
      <c r="AS66" s="939">
        <v>16.666666666666668</v>
      </c>
      <c r="AT66" s="940">
        <v>0</v>
      </c>
      <c r="AU66" s="939" t="e">
        <v>#DIV/0!</v>
      </c>
      <c r="AV66" s="941"/>
      <c r="AW66" s="942"/>
      <c r="AX66" s="936">
        <v>1</v>
      </c>
      <c r="AY66" s="937">
        <f t="shared" si="7"/>
        <v>1</v>
      </c>
      <c r="AZ66" s="943">
        <v>1</v>
      </c>
      <c r="BA66" s="937">
        <f t="shared" si="18"/>
        <v>1</v>
      </c>
      <c r="BB66" s="937"/>
      <c r="BC66" s="939"/>
      <c r="BD66" s="939"/>
      <c r="BE66" s="940"/>
      <c r="BF66" s="939"/>
      <c r="BG66" s="941" t="s">
        <v>1624</v>
      </c>
      <c r="BH66" s="961" t="s">
        <v>643</v>
      </c>
      <c r="BI66" s="3228">
        <f t="shared" si="11"/>
        <v>2</v>
      </c>
      <c r="BJ66" s="3024">
        <f t="shared" si="12"/>
        <v>1</v>
      </c>
      <c r="BK66" s="3235">
        <v>1</v>
      </c>
      <c r="BL66" s="3024">
        <f t="shared" si="13"/>
        <v>0.5</v>
      </c>
      <c r="BM66" s="3024"/>
      <c r="BN66" s="3229">
        <f t="shared" si="14"/>
        <v>0.25</v>
      </c>
      <c r="BO66" s="3023"/>
      <c r="BP66" s="3229"/>
      <c r="BQ66" s="3235" t="s">
        <v>2019</v>
      </c>
      <c r="BR66" s="3242" t="s">
        <v>2020</v>
      </c>
    </row>
    <row r="67" spans="1:70" s="966" customFormat="1" ht="39" thickBot="1">
      <c r="A67"/>
      <c r="B67"/>
      <c r="C67"/>
      <c r="D67" s="918" t="s">
        <v>1049</v>
      </c>
      <c r="E67" s="919" t="s">
        <v>37</v>
      </c>
      <c r="F67" s="920">
        <v>1</v>
      </c>
      <c r="G67" s="921" t="s">
        <v>1030</v>
      </c>
      <c r="H67" s="946" t="s">
        <v>927</v>
      </c>
      <c r="I67" s="923">
        <v>0.015873015873015872</v>
      </c>
      <c r="J67" s="921">
        <v>42005</v>
      </c>
      <c r="K67" s="924">
        <v>42370</v>
      </c>
      <c r="L67" s="924">
        <v>42735</v>
      </c>
      <c r="M67" s="935"/>
      <c r="N67" s="935"/>
      <c r="O67" s="935">
        <v>1</v>
      </c>
      <c r="P67" s="935"/>
      <c r="Q67" s="935"/>
      <c r="R67" s="935"/>
      <c r="S67" s="935"/>
      <c r="T67" s="935"/>
      <c r="U67" s="935"/>
      <c r="V67" s="935"/>
      <c r="W67" s="935"/>
      <c r="X67" s="967"/>
      <c r="Y67" s="920">
        <f t="shared" si="20"/>
        <v>1</v>
      </c>
      <c r="Z67" s="968">
        <v>0</v>
      </c>
      <c r="AA67" s="918" t="s">
        <v>920</v>
      </c>
      <c r="AB67" s="936">
        <v>0</v>
      </c>
      <c r="AC67" s="937">
        <v>0</v>
      </c>
      <c r="AD67" s="938">
        <v>0</v>
      </c>
      <c r="AE67" s="937" t="s">
        <v>55</v>
      </c>
      <c r="AF67" s="937" t="s">
        <v>55</v>
      </c>
      <c r="AG67" s="939" t="s">
        <v>55</v>
      </c>
      <c r="AH67" s="939">
        <v>16.666666666666668</v>
      </c>
      <c r="AI67" s="940">
        <v>0</v>
      </c>
      <c r="AJ67" s="939" t="e">
        <v>#DIV/0!</v>
      </c>
      <c r="AK67" s="941"/>
      <c r="AL67" s="942"/>
      <c r="AM67" s="936">
        <v>0</v>
      </c>
      <c r="AN67" s="937">
        <v>1</v>
      </c>
      <c r="AO67" s="943">
        <v>0</v>
      </c>
      <c r="AP67" s="937" t="s">
        <v>55</v>
      </c>
      <c r="AQ67" s="937" t="s">
        <v>55</v>
      </c>
      <c r="AR67" s="939" t="s">
        <v>55</v>
      </c>
      <c r="AS67" s="939">
        <v>16.666666666666668</v>
      </c>
      <c r="AT67" s="940">
        <v>0</v>
      </c>
      <c r="AU67" s="939" t="e">
        <v>#DIV/0!</v>
      </c>
      <c r="AV67" s="941"/>
      <c r="AW67" s="942"/>
      <c r="AX67" s="936">
        <v>1</v>
      </c>
      <c r="AY67" s="937">
        <f t="shared" si="7"/>
        <v>1</v>
      </c>
      <c r="AZ67" s="943">
        <v>1</v>
      </c>
      <c r="BA67" s="937">
        <f t="shared" si="18"/>
        <v>1</v>
      </c>
      <c r="BB67" s="937"/>
      <c r="BC67" s="939"/>
      <c r="BD67" s="939"/>
      <c r="BE67" s="940"/>
      <c r="BF67" s="939"/>
      <c r="BG67" s="941" t="s">
        <v>1625</v>
      </c>
      <c r="BH67" s="961" t="s">
        <v>1626</v>
      </c>
      <c r="BI67" s="3228">
        <f t="shared" si="11"/>
        <v>1</v>
      </c>
      <c r="BJ67" s="3024">
        <f t="shared" si="12"/>
        <v>1</v>
      </c>
      <c r="BK67" s="3235">
        <v>1</v>
      </c>
      <c r="BL67" s="3024">
        <f t="shared" si="13"/>
        <v>1</v>
      </c>
      <c r="BM67" s="3024"/>
      <c r="BN67" s="3229">
        <f t="shared" si="14"/>
        <v>1</v>
      </c>
      <c r="BO67" s="3023"/>
      <c r="BP67" s="3229"/>
      <c r="BQ67" s="3235"/>
      <c r="BR67" s="3242"/>
    </row>
    <row r="68" spans="1:70" s="966" customFormat="1" ht="39" thickBot="1">
      <c r="A68"/>
      <c r="B68"/>
      <c r="C68"/>
      <c r="D68" s="918" t="s">
        <v>1050</v>
      </c>
      <c r="E68" s="919" t="s">
        <v>37</v>
      </c>
      <c r="F68" s="920">
        <v>1</v>
      </c>
      <c r="G68" s="921" t="s">
        <v>1030</v>
      </c>
      <c r="H68" s="946" t="s">
        <v>927</v>
      </c>
      <c r="I68" s="923">
        <v>0.0158730158730159</v>
      </c>
      <c r="J68" s="921" t="s">
        <v>1051</v>
      </c>
      <c r="K68" s="924">
        <v>42401</v>
      </c>
      <c r="L68" s="924">
        <v>42735</v>
      </c>
      <c r="M68" s="935"/>
      <c r="N68" s="935">
        <v>1</v>
      </c>
      <c r="O68" s="935"/>
      <c r="P68" s="935"/>
      <c r="Q68" s="935"/>
      <c r="R68" s="935"/>
      <c r="S68" s="935"/>
      <c r="T68" s="935"/>
      <c r="U68" s="935"/>
      <c r="V68" s="935"/>
      <c r="W68" s="935"/>
      <c r="X68" s="967"/>
      <c r="Y68" s="920">
        <f t="shared" si="20"/>
        <v>1</v>
      </c>
      <c r="Z68" s="968">
        <v>0</v>
      </c>
      <c r="AA68" s="918" t="s">
        <v>920</v>
      </c>
      <c r="AB68" s="936">
        <v>0</v>
      </c>
      <c r="AC68" s="937">
        <v>1</v>
      </c>
      <c r="AD68" s="938">
        <v>0</v>
      </c>
      <c r="AE68" s="937">
        <v>2</v>
      </c>
      <c r="AF68" s="937">
        <v>2</v>
      </c>
      <c r="AG68" s="939">
        <v>2</v>
      </c>
      <c r="AH68" s="939" t="e">
        <v>#VALUE!</v>
      </c>
      <c r="AI68" s="940"/>
      <c r="AJ68" s="939" t="e">
        <v>#DIV/0!</v>
      </c>
      <c r="AK68" s="941"/>
      <c r="AL68" s="942"/>
      <c r="AM68" s="936">
        <v>1</v>
      </c>
      <c r="AN68" s="937">
        <v>1</v>
      </c>
      <c r="AO68" s="943">
        <v>1</v>
      </c>
      <c r="AP68" s="937">
        <v>2</v>
      </c>
      <c r="AQ68" s="937" t="e">
        <v>#DIV/0!</v>
      </c>
      <c r="AR68" s="939" t="e">
        <v>#DIV/0!</v>
      </c>
      <c r="AS68" s="939" t="e">
        <v>#VALUE!</v>
      </c>
      <c r="AT68" s="940"/>
      <c r="AU68" s="939" t="e">
        <v>#DIV/0!</v>
      </c>
      <c r="AV68" s="941" t="s">
        <v>1052</v>
      </c>
      <c r="AW68" s="942"/>
      <c r="AX68" s="936">
        <v>1</v>
      </c>
      <c r="AY68" s="937">
        <f t="shared" si="7"/>
        <v>1</v>
      </c>
      <c r="AZ68" s="943">
        <v>1</v>
      </c>
      <c r="BA68" s="937">
        <f t="shared" si="18"/>
        <v>1</v>
      </c>
      <c r="BB68" s="937"/>
      <c r="BC68" s="939"/>
      <c r="BD68" s="939"/>
      <c r="BE68" s="940"/>
      <c r="BF68" s="939"/>
      <c r="BG68" s="941"/>
      <c r="BH68" s="961"/>
      <c r="BI68" s="3228">
        <f t="shared" si="11"/>
        <v>1</v>
      </c>
      <c r="BJ68" s="3024">
        <f t="shared" si="12"/>
        <v>1</v>
      </c>
      <c r="BK68" s="3235">
        <v>1</v>
      </c>
      <c r="BL68" s="3024">
        <f t="shared" si="13"/>
        <v>1</v>
      </c>
      <c r="BM68" s="3024"/>
      <c r="BN68" s="3229">
        <f t="shared" si="14"/>
        <v>1</v>
      </c>
      <c r="BO68" s="3023"/>
      <c r="BP68" s="3229"/>
      <c r="BQ68" s="3235"/>
      <c r="BR68" s="3242"/>
    </row>
    <row r="69" spans="1:70" s="966" customFormat="1" ht="39" thickBot="1">
      <c r="A69"/>
      <c r="B69"/>
      <c r="C69"/>
      <c r="D69" s="918" t="s">
        <v>1053</v>
      </c>
      <c r="E69" s="919" t="s">
        <v>1054</v>
      </c>
      <c r="F69" s="920">
        <v>1</v>
      </c>
      <c r="G69" s="921" t="s">
        <v>1030</v>
      </c>
      <c r="H69" s="946" t="s">
        <v>927</v>
      </c>
      <c r="I69" s="923">
        <v>0.015873015873015872</v>
      </c>
      <c r="J69" s="921" t="s">
        <v>1055</v>
      </c>
      <c r="K69" s="924">
        <v>42675</v>
      </c>
      <c r="L69" s="924">
        <v>42735</v>
      </c>
      <c r="M69" s="935"/>
      <c r="N69" s="935"/>
      <c r="O69" s="935"/>
      <c r="P69" s="935"/>
      <c r="Q69" s="935"/>
      <c r="R69" s="935"/>
      <c r="S69" s="935"/>
      <c r="T69" s="935"/>
      <c r="U69" s="935"/>
      <c r="V69" s="935"/>
      <c r="W69" s="935">
        <v>1</v>
      </c>
      <c r="X69" s="967"/>
      <c r="Y69" s="920">
        <f t="shared" si="20"/>
        <v>1</v>
      </c>
      <c r="Z69" s="968">
        <v>0</v>
      </c>
      <c r="AA69" s="918" t="s">
        <v>920</v>
      </c>
      <c r="AB69" s="936">
        <v>0</v>
      </c>
      <c r="AC69" s="937">
        <v>0</v>
      </c>
      <c r="AD69" s="938">
        <v>0</v>
      </c>
      <c r="AE69" s="937" t="e">
        <v>#DIV/0!</v>
      </c>
      <c r="AF69" s="937">
        <v>2</v>
      </c>
      <c r="AG69" s="939">
        <v>2</v>
      </c>
      <c r="AH69" s="939">
        <v>11.11111111111111</v>
      </c>
      <c r="AI69" s="940">
        <v>0</v>
      </c>
      <c r="AJ69" s="939" t="e">
        <v>#DIV/0!</v>
      </c>
      <c r="AK69" s="941"/>
      <c r="AL69" s="942"/>
      <c r="AM69" s="936">
        <v>0</v>
      </c>
      <c r="AN69" s="937">
        <v>1</v>
      </c>
      <c r="AO69" s="943">
        <v>0</v>
      </c>
      <c r="AP69" s="937">
        <v>2</v>
      </c>
      <c r="AQ69" s="937" t="e">
        <v>#DIV/0!</v>
      </c>
      <c r="AR69" s="939" t="e">
        <v>#DIV/0!</v>
      </c>
      <c r="AS69" s="939">
        <v>11.11111111111111</v>
      </c>
      <c r="AT69" s="940">
        <v>0</v>
      </c>
      <c r="AU69" s="939" t="e">
        <v>#DIV/0!</v>
      </c>
      <c r="AV69" s="941"/>
      <c r="AW69" s="942"/>
      <c r="AX69" s="936">
        <v>0</v>
      </c>
      <c r="AY69" s="937">
        <f t="shared" si="7"/>
        <v>0</v>
      </c>
      <c r="AZ69" s="943">
        <v>0</v>
      </c>
      <c r="BA69" s="937" t="e">
        <f t="shared" si="18"/>
        <v>#DIV/0!</v>
      </c>
      <c r="BB69" s="937"/>
      <c r="BC69" s="939"/>
      <c r="BD69" s="939"/>
      <c r="BE69" s="940"/>
      <c r="BF69" s="939"/>
      <c r="BG69" s="941"/>
      <c r="BH69" s="961"/>
      <c r="BI69" s="3228">
        <f t="shared" si="11"/>
        <v>0</v>
      </c>
      <c r="BJ69" s="3024">
        <f t="shared" si="12"/>
        <v>0</v>
      </c>
      <c r="BK69" s="3235">
        <v>0</v>
      </c>
      <c r="BL69" s="3024" t="s">
        <v>55</v>
      </c>
      <c r="BM69" s="3024"/>
      <c r="BN69" s="3229">
        <f t="shared" si="14"/>
        <v>0</v>
      </c>
      <c r="BO69" s="3023"/>
      <c r="BP69" s="3229"/>
      <c r="BQ69" s="3235"/>
      <c r="BR69" s="3242"/>
    </row>
    <row r="70" spans="1:70" s="966" customFormat="1" ht="51.75" thickBot="1">
      <c r="A70"/>
      <c r="B70"/>
      <c r="C70"/>
      <c r="D70" s="918" t="s">
        <v>1056</v>
      </c>
      <c r="E70" s="919" t="s">
        <v>849</v>
      </c>
      <c r="F70" s="920">
        <v>6</v>
      </c>
      <c r="G70" s="921" t="s">
        <v>850</v>
      </c>
      <c r="H70" s="946" t="s">
        <v>927</v>
      </c>
      <c r="I70" s="923">
        <v>0.02</v>
      </c>
      <c r="J70" s="921" t="s">
        <v>851</v>
      </c>
      <c r="K70" s="924">
        <v>42401</v>
      </c>
      <c r="L70" s="924">
        <v>42719</v>
      </c>
      <c r="M70" s="935"/>
      <c r="N70" s="935">
        <v>1</v>
      </c>
      <c r="O70" s="935"/>
      <c r="P70" s="935">
        <v>1</v>
      </c>
      <c r="Q70" s="935"/>
      <c r="R70" s="935">
        <v>1</v>
      </c>
      <c r="S70" s="935"/>
      <c r="T70" s="935">
        <v>1</v>
      </c>
      <c r="U70" s="935"/>
      <c r="V70" s="935">
        <v>1</v>
      </c>
      <c r="W70" s="935"/>
      <c r="X70" s="935">
        <v>1</v>
      </c>
      <c r="Y70" s="920">
        <f t="shared" si="20"/>
        <v>6</v>
      </c>
      <c r="Z70" s="968">
        <v>0</v>
      </c>
      <c r="AA70" s="918" t="s">
        <v>920</v>
      </c>
      <c r="AB70" s="936">
        <v>0</v>
      </c>
      <c r="AC70" s="937">
        <v>1</v>
      </c>
      <c r="AD70" s="938">
        <v>0</v>
      </c>
      <c r="AE70" s="937" t="s">
        <v>55</v>
      </c>
      <c r="AF70" s="937" t="s">
        <v>55</v>
      </c>
      <c r="AG70" s="939" t="s">
        <v>55</v>
      </c>
      <c r="AH70" s="939" t="e">
        <v>#VALUE!</v>
      </c>
      <c r="AI70" s="940">
        <v>0</v>
      </c>
      <c r="AJ70" s="939" t="e">
        <v>#DIV/0!</v>
      </c>
      <c r="AK70" s="941"/>
      <c r="AL70" s="942"/>
      <c r="AM70" s="936">
        <v>1</v>
      </c>
      <c r="AN70" s="937">
        <v>1</v>
      </c>
      <c r="AO70" s="943">
        <v>1</v>
      </c>
      <c r="AP70" s="937" t="s">
        <v>55</v>
      </c>
      <c r="AQ70" s="937" t="s">
        <v>55</v>
      </c>
      <c r="AR70" s="939" t="s">
        <v>55</v>
      </c>
      <c r="AS70" s="939" t="e">
        <v>#VALUE!</v>
      </c>
      <c r="AT70" s="940">
        <v>0</v>
      </c>
      <c r="AU70" s="939" t="e">
        <v>#DIV/0!</v>
      </c>
      <c r="AV70" s="941" t="s">
        <v>1057</v>
      </c>
      <c r="AW70" s="942"/>
      <c r="AX70" s="936">
        <v>1</v>
      </c>
      <c r="AY70" s="937">
        <f t="shared" si="7"/>
        <v>1</v>
      </c>
      <c r="AZ70" s="943">
        <v>1</v>
      </c>
      <c r="BA70" s="937">
        <f t="shared" si="18"/>
        <v>1</v>
      </c>
      <c r="BB70" s="937"/>
      <c r="BC70" s="939"/>
      <c r="BD70" s="939"/>
      <c r="BE70" s="940"/>
      <c r="BF70" s="939"/>
      <c r="BG70" s="941"/>
      <c r="BH70" s="961"/>
      <c r="BI70" s="3228">
        <f t="shared" si="11"/>
        <v>3</v>
      </c>
      <c r="BJ70" s="3024">
        <f t="shared" si="12"/>
        <v>1</v>
      </c>
      <c r="BK70" s="3235">
        <v>3</v>
      </c>
      <c r="BL70" s="3024">
        <f t="shared" si="13"/>
        <v>1</v>
      </c>
      <c r="BM70" s="3024"/>
      <c r="BN70" s="3229">
        <f t="shared" si="14"/>
        <v>0.5</v>
      </c>
      <c r="BO70" s="3023"/>
      <c r="BP70" s="3229"/>
      <c r="BQ70" s="3235" t="s">
        <v>2021</v>
      </c>
      <c r="BR70" s="3242"/>
    </row>
    <row r="71" spans="1:70" s="966" customFormat="1" ht="99" customHeight="1" thickBot="1">
      <c r="A71"/>
      <c r="B71"/>
      <c r="C71" t="s">
        <v>308</v>
      </c>
      <c r="D71" s="969" t="s">
        <v>309</v>
      </c>
      <c r="E71" s="970" t="s">
        <v>361</v>
      </c>
      <c r="F71" s="920">
        <v>12</v>
      </c>
      <c r="G71" s="970" t="s">
        <v>310</v>
      </c>
      <c r="H71" s="946" t="s">
        <v>927</v>
      </c>
      <c r="I71" s="923">
        <v>0.015873015873015872</v>
      </c>
      <c r="J71" s="971" t="s">
        <v>311</v>
      </c>
      <c r="K71" s="924">
        <v>42370</v>
      </c>
      <c r="L71" s="924">
        <v>42735</v>
      </c>
      <c r="M71" s="972">
        <v>1</v>
      </c>
      <c r="N71" s="972">
        <v>1</v>
      </c>
      <c r="O71" s="972">
        <v>1</v>
      </c>
      <c r="P71" s="972">
        <v>1</v>
      </c>
      <c r="Q71" s="972">
        <v>1</v>
      </c>
      <c r="R71" s="972">
        <v>1</v>
      </c>
      <c r="S71" s="972">
        <v>1</v>
      </c>
      <c r="T71" s="972">
        <v>1</v>
      </c>
      <c r="U71" s="972">
        <v>1</v>
      </c>
      <c r="V71" s="972">
        <v>1</v>
      </c>
      <c r="W71" s="972">
        <v>1</v>
      </c>
      <c r="X71" s="973">
        <v>1</v>
      </c>
      <c r="Y71" s="920">
        <f t="shared" si="20"/>
        <v>12</v>
      </c>
      <c r="Z71" s="974">
        <v>0</v>
      </c>
      <c r="AA71" s="918" t="s">
        <v>55</v>
      </c>
      <c r="AB71" s="936">
        <v>1</v>
      </c>
      <c r="AC71" s="937">
        <f t="shared" si="1"/>
        <v>1</v>
      </c>
      <c r="AD71" s="938">
        <v>1</v>
      </c>
      <c r="AE71" s="937" t="s">
        <v>55</v>
      </c>
      <c r="AF71" s="937">
        <v>0</v>
      </c>
      <c r="AG71" s="939">
        <f t="shared" si="3"/>
        <v>0</v>
      </c>
      <c r="AH71" s="939"/>
      <c r="AI71" s="940"/>
      <c r="AJ71" s="939">
        <v>0</v>
      </c>
      <c r="AK71" s="941" t="s">
        <v>1058</v>
      </c>
      <c r="AL71" s="942"/>
      <c r="AM71" s="936">
        <v>2</v>
      </c>
      <c r="AN71" s="937">
        <f>IF(AM71=0,0%,100%)</f>
        <v>1</v>
      </c>
      <c r="AO71" s="943">
        <v>2</v>
      </c>
      <c r="AP71" s="937" t="s">
        <v>55</v>
      </c>
      <c r="AQ71" s="937">
        <v>0</v>
      </c>
      <c r="AR71" s="939">
        <f>AQ71</f>
        <v>0</v>
      </c>
      <c r="AS71" s="939"/>
      <c r="AT71" s="940"/>
      <c r="AU71" s="939">
        <v>0</v>
      </c>
      <c r="AV71" s="941" t="s">
        <v>1058</v>
      </c>
      <c r="AW71" s="942"/>
      <c r="AX71" s="936">
        <v>3</v>
      </c>
      <c r="AY71" s="937">
        <f t="shared" si="7"/>
        <v>1</v>
      </c>
      <c r="AZ71" s="943">
        <v>3</v>
      </c>
      <c r="BA71" s="937">
        <f t="shared" si="18"/>
        <v>1</v>
      </c>
      <c r="BB71" s="937"/>
      <c r="BC71" s="939"/>
      <c r="BD71" s="939"/>
      <c r="BE71" s="940"/>
      <c r="BF71" s="939"/>
      <c r="BG71" s="941" t="s">
        <v>1627</v>
      </c>
      <c r="BH71" s="961" t="s">
        <v>643</v>
      </c>
      <c r="BI71" s="3228">
        <f t="shared" si="11"/>
        <v>6</v>
      </c>
      <c r="BJ71" s="3024">
        <f t="shared" si="12"/>
        <v>1</v>
      </c>
      <c r="BK71" s="3235">
        <v>6</v>
      </c>
      <c r="BL71" s="3024">
        <f t="shared" si="13"/>
        <v>1</v>
      </c>
      <c r="BM71" s="3024"/>
      <c r="BN71" s="3229">
        <f t="shared" si="14"/>
        <v>0.5</v>
      </c>
      <c r="BO71" s="3023"/>
      <c r="BP71" s="3229"/>
      <c r="BQ71" s="3245" t="s">
        <v>2022</v>
      </c>
      <c r="BR71" s="3242"/>
    </row>
    <row r="72" spans="1:70" s="966" customFormat="1" ht="51.75" thickBot="1">
      <c r="A72"/>
      <c r="B72"/>
      <c r="C72"/>
      <c r="D72" s="975" t="s">
        <v>312</v>
      </c>
      <c r="E72" s="976" t="s">
        <v>361</v>
      </c>
      <c r="F72" s="920">
        <v>12</v>
      </c>
      <c r="G72" s="977" t="s">
        <v>310</v>
      </c>
      <c r="H72" s="946" t="s">
        <v>927</v>
      </c>
      <c r="I72" s="923">
        <v>0.02</v>
      </c>
      <c r="J72" s="978" t="s">
        <v>311</v>
      </c>
      <c r="K72" s="924">
        <v>42370</v>
      </c>
      <c r="L72" s="924">
        <v>42735</v>
      </c>
      <c r="M72" s="979">
        <v>1</v>
      </c>
      <c r="N72" s="979">
        <v>1</v>
      </c>
      <c r="O72" s="979">
        <v>1</v>
      </c>
      <c r="P72" s="979">
        <v>1</v>
      </c>
      <c r="Q72" s="979">
        <v>1</v>
      </c>
      <c r="R72" s="979">
        <v>1</v>
      </c>
      <c r="S72" s="979">
        <v>1</v>
      </c>
      <c r="T72" s="979">
        <v>1</v>
      </c>
      <c r="U72" s="979">
        <v>1</v>
      </c>
      <c r="V72" s="979">
        <v>1</v>
      </c>
      <c r="W72" s="979">
        <v>1</v>
      </c>
      <c r="X72" s="980">
        <v>1</v>
      </c>
      <c r="Y72" s="920">
        <f t="shared" si="20"/>
        <v>12</v>
      </c>
      <c r="Z72" s="974">
        <v>0</v>
      </c>
      <c r="AA72" s="918" t="s">
        <v>55</v>
      </c>
      <c r="AB72" s="936">
        <v>1</v>
      </c>
      <c r="AC72" s="937"/>
      <c r="AD72" s="938">
        <v>1</v>
      </c>
      <c r="AE72" s="937"/>
      <c r="AF72" s="937"/>
      <c r="AG72" s="939"/>
      <c r="AH72" s="939"/>
      <c r="AI72" s="940"/>
      <c r="AJ72" s="939"/>
      <c r="AK72" s="941"/>
      <c r="AL72" s="942"/>
      <c r="AM72" s="936">
        <v>1</v>
      </c>
      <c r="AN72" s="937"/>
      <c r="AO72" s="943">
        <v>1</v>
      </c>
      <c r="AP72" s="937"/>
      <c r="AQ72" s="937"/>
      <c r="AR72" s="939"/>
      <c r="AS72" s="939"/>
      <c r="AT72" s="940"/>
      <c r="AU72" s="939"/>
      <c r="AV72" s="941"/>
      <c r="AW72" s="942"/>
      <c r="AX72" s="936">
        <v>3</v>
      </c>
      <c r="AY72" s="937">
        <f t="shared" si="7"/>
        <v>1</v>
      </c>
      <c r="AZ72" s="943">
        <v>3</v>
      </c>
      <c r="BA72" s="937">
        <f t="shared" si="18"/>
        <v>1</v>
      </c>
      <c r="BB72" s="937"/>
      <c r="BC72" s="939"/>
      <c r="BD72" s="939"/>
      <c r="BE72" s="940"/>
      <c r="BF72" s="939"/>
      <c r="BG72" s="941" t="s">
        <v>1628</v>
      </c>
      <c r="BH72" s="961" t="s">
        <v>643</v>
      </c>
      <c r="BI72" s="3228">
        <f t="shared" si="11"/>
        <v>6</v>
      </c>
      <c r="BJ72" s="3024">
        <f t="shared" si="12"/>
        <v>1</v>
      </c>
      <c r="BK72" s="3235">
        <v>6</v>
      </c>
      <c r="BL72" s="3024">
        <f t="shared" si="13"/>
        <v>1</v>
      </c>
      <c r="BM72" s="3024"/>
      <c r="BN72" s="3229">
        <f t="shared" si="14"/>
        <v>0.5</v>
      </c>
      <c r="BO72" s="3023"/>
      <c r="BP72" s="3229"/>
      <c r="BQ72" s="3245" t="s">
        <v>2023</v>
      </c>
      <c r="BR72" s="3242"/>
    </row>
    <row r="73" spans="1:70" s="966" customFormat="1" ht="39" thickBot="1">
      <c r="A73"/>
      <c r="B73"/>
      <c r="C73"/>
      <c r="D73" s="981" t="s">
        <v>1059</v>
      </c>
      <c r="E73" s="982" t="s">
        <v>37</v>
      </c>
      <c r="F73" s="983">
        <v>9</v>
      </c>
      <c r="G73" s="984" t="s">
        <v>1060</v>
      </c>
      <c r="H73" s="946" t="s">
        <v>927</v>
      </c>
      <c r="I73" s="985">
        <v>0.02</v>
      </c>
      <c r="J73" s="986" t="s">
        <v>1061</v>
      </c>
      <c r="K73" s="924">
        <v>42461</v>
      </c>
      <c r="L73" s="924">
        <v>42735</v>
      </c>
      <c r="M73" s="972"/>
      <c r="N73" s="972"/>
      <c r="O73" s="972"/>
      <c r="P73" s="972">
        <v>1</v>
      </c>
      <c r="Q73" s="972">
        <v>1</v>
      </c>
      <c r="R73" s="972">
        <v>1</v>
      </c>
      <c r="S73" s="972">
        <v>1</v>
      </c>
      <c r="T73" s="972">
        <v>1</v>
      </c>
      <c r="U73" s="972">
        <v>1</v>
      </c>
      <c r="V73" s="972">
        <v>1</v>
      </c>
      <c r="W73" s="972">
        <v>1</v>
      </c>
      <c r="X73" s="973">
        <v>1</v>
      </c>
      <c r="Y73" s="983">
        <f>SUM(P73:X73)</f>
        <v>9</v>
      </c>
      <c r="Z73" s="987">
        <v>0</v>
      </c>
      <c r="AA73" s="988"/>
      <c r="AB73" s="989">
        <v>0</v>
      </c>
      <c r="AC73" s="990"/>
      <c r="AD73" s="991">
        <v>0</v>
      </c>
      <c r="AE73" s="990"/>
      <c r="AF73" s="990"/>
      <c r="AG73" s="992"/>
      <c r="AH73" s="992"/>
      <c r="AI73" s="993"/>
      <c r="AJ73" s="992"/>
      <c r="AK73" s="994"/>
      <c r="AL73" s="995"/>
      <c r="AM73" s="989">
        <v>0</v>
      </c>
      <c r="AN73" s="990"/>
      <c r="AO73" s="996">
        <v>0</v>
      </c>
      <c r="AP73" s="990"/>
      <c r="AQ73" s="990"/>
      <c r="AR73" s="992"/>
      <c r="AS73" s="992"/>
      <c r="AT73" s="993"/>
      <c r="AU73" s="992"/>
      <c r="AV73" s="994"/>
      <c r="AW73" s="995"/>
      <c r="AX73" s="989">
        <v>0</v>
      </c>
      <c r="AY73" s="937">
        <f t="shared" si="7"/>
        <v>0</v>
      </c>
      <c r="AZ73" s="996">
        <v>0</v>
      </c>
      <c r="BA73" s="937" t="e">
        <f t="shared" si="18"/>
        <v>#DIV/0!</v>
      </c>
      <c r="BB73" s="990"/>
      <c r="BC73" s="992"/>
      <c r="BD73" s="992"/>
      <c r="BE73" s="993"/>
      <c r="BF73" s="992"/>
      <c r="BG73" s="994"/>
      <c r="BH73" s="3011"/>
      <c r="BI73" s="3228">
        <f t="shared" si="11"/>
        <v>3</v>
      </c>
      <c r="BJ73" s="3024">
        <f t="shared" si="12"/>
        <v>1</v>
      </c>
      <c r="BK73" s="3235">
        <v>3</v>
      </c>
      <c r="BL73" s="3024">
        <f t="shared" si="13"/>
        <v>1</v>
      </c>
      <c r="BM73" s="3024"/>
      <c r="BN73" s="3229">
        <f t="shared" si="14"/>
        <v>0.3333333333333333</v>
      </c>
      <c r="BO73" s="3023"/>
      <c r="BP73" s="3229"/>
      <c r="BQ73" s="3246" t="s">
        <v>2024</v>
      </c>
      <c r="BR73" s="3242"/>
    </row>
    <row r="74" spans="1:70" s="917" customFormat="1" ht="16.5" customHeight="1" thickBot="1">
      <c r="A74" t="s">
        <v>1062</v>
      </c>
      <c r="B74"/>
      <c r="C74"/>
      <c r="D74"/>
      <c r="E74" s="997"/>
      <c r="F74" s="998"/>
      <c r="G74"/>
      <c r="H74"/>
      <c r="I74" s="999">
        <f>SUM(I16:I73)</f>
        <v>1.0001587301587296</v>
      </c>
      <c r="J74" s="999"/>
      <c r="K74" s="606"/>
      <c r="L74" s="606"/>
      <c r="M74" s="1000"/>
      <c r="N74" s="1000"/>
      <c r="O74" s="1000"/>
      <c r="P74" s="1000"/>
      <c r="Q74" s="1000"/>
      <c r="R74" s="1000"/>
      <c r="S74" s="1000"/>
      <c r="T74" s="1000"/>
      <c r="U74" s="1000"/>
      <c r="V74" s="1000"/>
      <c r="W74" s="1000"/>
      <c r="X74" s="1000"/>
      <c r="Y74" s="1000"/>
      <c r="Z74" s="1001">
        <f>SUM(Z16:Z73)</f>
        <v>1036830228</v>
      </c>
      <c r="AA74" s="606"/>
      <c r="AB74" s="2338"/>
      <c r="AC74" s="2338"/>
      <c r="AD74" s="2338"/>
      <c r="AE74" s="2338"/>
      <c r="AF74" s="2338"/>
      <c r="AG74" s="2338"/>
      <c r="AH74" s="2338"/>
      <c r="AI74" s="2338"/>
      <c r="AJ74" s="2338"/>
      <c r="AK74" s="2338"/>
      <c r="AL74" s="2338"/>
      <c r="AM74" s="2338"/>
      <c r="AN74" s="2338"/>
      <c r="AO74" s="2338"/>
      <c r="AP74" s="2338"/>
      <c r="AQ74" s="2338"/>
      <c r="AR74" s="2338"/>
      <c r="AS74" s="2338"/>
      <c r="AT74" s="2338"/>
      <c r="AU74" s="2338"/>
      <c r="AV74" s="2338"/>
      <c r="AW74" s="2338"/>
      <c r="AX74" s="2338"/>
      <c r="AY74" s="2338"/>
      <c r="AZ74" s="2338"/>
      <c r="BA74" s="2338"/>
      <c r="BB74" s="2338"/>
      <c r="BC74" s="2338"/>
      <c r="BD74" s="2338"/>
      <c r="BE74" s="2338"/>
      <c r="BF74" s="2338"/>
      <c r="BG74" s="2338"/>
      <c r="BH74" s="2338"/>
      <c r="BI74" s="3249"/>
      <c r="BJ74" s="3250">
        <v>1</v>
      </c>
      <c r="BK74" s="3249"/>
      <c r="BL74" s="3251">
        <f>AVERAGE(BL16:BL73)</f>
        <v>0.9164835164835163</v>
      </c>
      <c r="BM74" s="3249"/>
      <c r="BN74" s="3251">
        <f>AVERAGE(BN16:BN73)</f>
        <v>0.5737684729064039</v>
      </c>
      <c r="BO74" s="3249"/>
      <c r="BP74" s="3249"/>
      <c r="BQ74" s="3249"/>
      <c r="BR74" s="3249"/>
    </row>
    <row r="75" spans="1:70" s="917" customFormat="1" ht="18" customHeight="1" thickBot="1">
      <c r="A75" t="s">
        <v>39</v>
      </c>
      <c r="B75"/>
      <c r="C75"/>
      <c r="D75"/>
      <c r="E75" s="1004"/>
      <c r="F75" s="1004"/>
      <c r="G75" s="614"/>
      <c r="H75" s="614"/>
      <c r="I75" s="1005">
        <f>+I74</f>
        <v>1.0001587301587296</v>
      </c>
      <c r="J75" s="614"/>
      <c r="K75" s="614"/>
      <c r="L75" s="614"/>
      <c r="M75" s="1006"/>
      <c r="N75" s="1006"/>
      <c r="O75" s="1006"/>
      <c r="P75" s="1006"/>
      <c r="Q75" s="1006"/>
      <c r="R75" s="1006"/>
      <c r="S75" s="1006"/>
      <c r="T75" s="1006"/>
      <c r="U75" s="1006"/>
      <c r="V75" s="1006"/>
      <c r="W75" s="1006"/>
      <c r="X75" s="1006"/>
      <c r="Y75" s="1006"/>
      <c r="Z75" s="1007">
        <f>Z74</f>
        <v>1036830228</v>
      </c>
      <c r="AA75" s="614"/>
      <c r="AB75" s="2339"/>
      <c r="AC75" s="2339"/>
      <c r="AD75" s="2339"/>
      <c r="AE75" s="2339"/>
      <c r="AF75" s="2339"/>
      <c r="AG75" s="2339"/>
      <c r="AH75" s="2339"/>
      <c r="AI75" s="2339"/>
      <c r="AJ75" s="2339"/>
      <c r="AK75" s="2339"/>
      <c r="AL75" s="2339"/>
      <c r="AM75" s="2339"/>
      <c r="AN75" s="2339"/>
      <c r="AO75" s="2339"/>
      <c r="AP75" s="2339"/>
      <c r="AQ75" s="2339"/>
      <c r="AR75" s="2339"/>
      <c r="AS75" s="2339"/>
      <c r="AT75" s="2339"/>
      <c r="AU75" s="2339"/>
      <c r="AV75" s="2339"/>
      <c r="AW75" s="2339"/>
      <c r="AX75" s="2339"/>
      <c r="AY75" s="2339"/>
      <c r="AZ75" s="2339"/>
      <c r="BA75" s="2339"/>
      <c r="BB75" s="2339"/>
      <c r="BC75" s="2339"/>
      <c r="BD75" s="2339"/>
      <c r="BE75" s="2339"/>
      <c r="BF75" s="2339"/>
      <c r="BG75" s="2339"/>
      <c r="BH75" s="2339"/>
      <c r="BI75" s="3252"/>
      <c r="BJ75" s="3253">
        <v>1</v>
      </c>
      <c r="BK75" s="3252"/>
      <c r="BL75" s="3254">
        <f>AVERAGE(BL74)</f>
        <v>0.9164835164835163</v>
      </c>
      <c r="BM75" s="3252"/>
      <c r="BN75" s="3254">
        <f>AVERAGE(BN74)</f>
        <v>0.5737684729064039</v>
      </c>
      <c r="BO75" s="3252"/>
      <c r="BP75" s="3252"/>
      <c r="BQ75" s="3252"/>
      <c r="BR75" s="3252"/>
    </row>
    <row r="76" spans="1:48" s="1012" customFormat="1" ht="13.5" thickBot="1">
      <c r="A76" s="201"/>
      <c r="B76" s="201"/>
      <c r="C76" s="201"/>
      <c r="D76" s="201"/>
      <c r="E76" s="201"/>
      <c r="F76" s="1008"/>
      <c r="G76" s="201"/>
      <c r="H76" s="201"/>
      <c r="I76" s="1009"/>
      <c r="J76" s="201"/>
      <c r="K76" s="201"/>
      <c r="L76" s="201"/>
      <c r="M76" s="1010"/>
      <c r="N76" s="1010"/>
      <c r="O76" s="1010"/>
      <c r="P76" s="1010"/>
      <c r="Q76" s="1010"/>
      <c r="R76" s="1010"/>
      <c r="S76" s="1010"/>
      <c r="T76" s="1010"/>
      <c r="U76" s="1010"/>
      <c r="V76" s="1010"/>
      <c r="W76" s="1010"/>
      <c r="X76" s="1010"/>
      <c r="Y76" s="1010"/>
      <c r="Z76" s="1011"/>
      <c r="AA76" s="201"/>
      <c r="AK76" s="1013"/>
      <c r="AO76" s="1014"/>
      <c r="AV76" s="1013"/>
    </row>
    <row r="77" spans="1:70" s="917" customFormat="1" ht="15.75" customHeight="1" thickBot="1">
      <c r="A77" t="s">
        <v>9</v>
      </c>
      <c r="B77"/>
      <c r="C77"/>
      <c r="D77"/>
      <c r="E77"/>
      <c r="F77"/>
      <c r="G77"/>
      <c r="H77"/>
      <c r="I77"/>
      <c r="J77"/>
      <c r="K77"/>
      <c r="L77"/>
      <c r="M77"/>
      <c r="N77"/>
      <c r="O77"/>
      <c r="P77"/>
      <c r="Q77"/>
      <c r="R77"/>
      <c r="S77"/>
      <c r="T77"/>
      <c r="U77"/>
      <c r="V77"/>
      <c r="W77"/>
      <c r="X77"/>
      <c r="Y77"/>
      <c r="Z77"/>
      <c r="AA77"/>
      <c r="AK77" s="1002"/>
      <c r="AO77" s="1003"/>
      <c r="AV77" s="1002"/>
      <c r="BI77"/>
      <c r="BJ77"/>
      <c r="BK77"/>
      <c r="BL77"/>
      <c r="BM77"/>
      <c r="BN77"/>
      <c r="BO77"/>
      <c r="BP77"/>
      <c r="BQ77"/>
      <c r="BR77"/>
    </row>
    <row r="78" spans="1:27" ht="13.5" thickBot="1">
      <c r="A78" s="917"/>
      <c r="B78" s="144"/>
      <c r="C78" s="144"/>
      <c r="D78" s="144"/>
      <c r="E78" s="144"/>
      <c r="F78" s="144"/>
      <c r="G78" s="144"/>
      <c r="H78" s="144"/>
      <c r="I78" s="144"/>
      <c r="J78" s="144"/>
      <c r="K78" s="896"/>
      <c r="L78" s="896"/>
      <c r="M78" s="896"/>
      <c r="N78" s="896"/>
      <c r="O78" s="896"/>
      <c r="P78" s="896"/>
      <c r="Q78" s="896"/>
      <c r="R78" s="896"/>
      <c r="S78" s="896"/>
      <c r="T78" s="896"/>
      <c r="U78" s="896"/>
      <c r="V78" s="896"/>
      <c r="W78" s="896"/>
      <c r="X78" s="896"/>
      <c r="Y78" s="896"/>
      <c r="Z78" s="896"/>
      <c r="AA78" s="144"/>
    </row>
    <row r="79" spans="1:70" ht="64.5" thickBot="1">
      <c r="A79" s="906" t="s">
        <v>11</v>
      </c>
      <c r="B79" s="906" t="s">
        <v>805</v>
      </c>
      <c r="C79" s="906" t="s">
        <v>13</v>
      </c>
      <c r="D79" s="906" t="s">
        <v>14</v>
      </c>
      <c r="E79" s="906" t="s">
        <v>15</v>
      </c>
      <c r="F79" s="907" t="s">
        <v>16</v>
      </c>
      <c r="G79" s="906" t="s">
        <v>17</v>
      </c>
      <c r="H79" s="906" t="s">
        <v>18</v>
      </c>
      <c r="I79" s="908" t="s">
        <v>19</v>
      </c>
      <c r="J79" s="906" t="s">
        <v>20</v>
      </c>
      <c r="K79" s="906" t="s">
        <v>21</v>
      </c>
      <c r="L79" s="906" t="s">
        <v>22</v>
      </c>
      <c r="M79" s="906" t="s">
        <v>23</v>
      </c>
      <c r="N79" s="906" t="s">
        <v>24</v>
      </c>
      <c r="O79" s="906" t="s">
        <v>25</v>
      </c>
      <c r="P79" s="906" t="s">
        <v>26</v>
      </c>
      <c r="Q79" s="906" t="s">
        <v>27</v>
      </c>
      <c r="R79" s="906" t="s">
        <v>28</v>
      </c>
      <c r="S79" s="906" t="s">
        <v>29</v>
      </c>
      <c r="T79" s="906" t="s">
        <v>30</v>
      </c>
      <c r="U79" s="906" t="s">
        <v>31</v>
      </c>
      <c r="V79" s="906" t="s">
        <v>32</v>
      </c>
      <c r="W79" s="906" t="s">
        <v>33</v>
      </c>
      <c r="X79" s="906" t="s">
        <v>34</v>
      </c>
      <c r="Y79" s="906" t="s">
        <v>35</v>
      </c>
      <c r="Z79" s="906" t="s">
        <v>298</v>
      </c>
      <c r="AA79" s="906" t="s">
        <v>36</v>
      </c>
      <c r="AB79" s="909" t="s">
        <v>806</v>
      </c>
      <c r="AC79" s="909" t="s">
        <v>807</v>
      </c>
      <c r="AD79" s="909" t="s">
        <v>189</v>
      </c>
      <c r="AE79" s="909" t="s">
        <v>187</v>
      </c>
      <c r="AF79" s="909" t="s">
        <v>178</v>
      </c>
      <c r="AG79" s="909" t="s">
        <v>808</v>
      </c>
      <c r="AH79" s="909" t="s">
        <v>809</v>
      </c>
      <c r="AI79" s="909" t="s">
        <v>179</v>
      </c>
      <c r="AJ79" s="909" t="s">
        <v>180</v>
      </c>
      <c r="AK79" s="909" t="s">
        <v>810</v>
      </c>
      <c r="AL79" s="910" t="s">
        <v>182</v>
      </c>
      <c r="AM79" s="911" t="s">
        <v>811</v>
      </c>
      <c r="AN79" s="911" t="s">
        <v>807</v>
      </c>
      <c r="AO79" s="912" t="s">
        <v>184</v>
      </c>
      <c r="AP79" s="911" t="s">
        <v>185</v>
      </c>
      <c r="AQ79" s="911" t="s">
        <v>178</v>
      </c>
      <c r="AR79" s="911" t="s">
        <v>812</v>
      </c>
      <c r="AS79" s="911" t="s">
        <v>809</v>
      </c>
      <c r="AT79" s="911" t="s">
        <v>179</v>
      </c>
      <c r="AU79" s="911" t="s">
        <v>180</v>
      </c>
      <c r="AV79" s="911" t="s">
        <v>813</v>
      </c>
      <c r="AW79" s="913" t="s">
        <v>814</v>
      </c>
      <c r="AX79" s="914" t="s">
        <v>1583</v>
      </c>
      <c r="AY79" s="914" t="s">
        <v>1584</v>
      </c>
      <c r="AZ79" s="915" t="s">
        <v>1585</v>
      </c>
      <c r="BA79" s="914" t="s">
        <v>1586</v>
      </c>
      <c r="BB79" s="914" t="s">
        <v>178</v>
      </c>
      <c r="BC79" s="914" t="s">
        <v>1587</v>
      </c>
      <c r="BD79" s="914" t="s">
        <v>809</v>
      </c>
      <c r="BE79" s="914" t="s">
        <v>179</v>
      </c>
      <c r="BF79" s="914" t="s">
        <v>180</v>
      </c>
      <c r="BG79" s="914" t="s">
        <v>1588</v>
      </c>
      <c r="BH79" s="916" t="s">
        <v>1589</v>
      </c>
      <c r="BI79" s="3000" t="s">
        <v>1523</v>
      </c>
      <c r="BJ79" s="3000" t="s">
        <v>299</v>
      </c>
      <c r="BK79" s="3000" t="s">
        <v>1490</v>
      </c>
      <c r="BL79" s="3000" t="s">
        <v>1491</v>
      </c>
      <c r="BM79" s="3000" t="s">
        <v>178</v>
      </c>
      <c r="BN79" s="3000" t="s">
        <v>1492</v>
      </c>
      <c r="BO79" s="3000" t="s">
        <v>179</v>
      </c>
      <c r="BP79" s="3000" t="s">
        <v>180</v>
      </c>
      <c r="BQ79" s="3000" t="s">
        <v>181</v>
      </c>
      <c r="BR79" s="3000" t="s">
        <v>182</v>
      </c>
    </row>
    <row r="80" spans="1:70" s="917" customFormat="1" ht="234" customHeight="1" thickBot="1">
      <c r="A80"/>
      <c r="B80"/>
      <c r="C80" s="1015" t="s">
        <v>302</v>
      </c>
      <c r="D80" s="1016" t="s">
        <v>1063</v>
      </c>
      <c r="E80" s="919" t="s">
        <v>1064</v>
      </c>
      <c r="F80" s="1017">
        <v>4</v>
      </c>
      <c r="G80" s="921" t="s">
        <v>1065</v>
      </c>
      <c r="H80" s="919" t="s">
        <v>940</v>
      </c>
      <c r="I80" s="923">
        <v>0.5</v>
      </c>
      <c r="J80" s="921" t="s">
        <v>1066</v>
      </c>
      <c r="K80" s="924">
        <v>42005</v>
      </c>
      <c r="L80" s="924">
        <v>42369</v>
      </c>
      <c r="M80" s="935"/>
      <c r="N80" s="935"/>
      <c r="O80" s="935"/>
      <c r="P80" s="935"/>
      <c r="Q80" s="935">
        <v>1</v>
      </c>
      <c r="R80" s="935"/>
      <c r="S80" s="935"/>
      <c r="T80" s="935"/>
      <c r="U80" s="935">
        <v>1</v>
      </c>
      <c r="V80" s="935"/>
      <c r="W80" s="935"/>
      <c r="X80" s="935"/>
      <c r="Y80" s="1018">
        <f>+SUM(M80:X80)</f>
        <v>2</v>
      </c>
      <c r="Z80" s="926">
        <v>0</v>
      </c>
      <c r="AA80" s="918" t="s">
        <v>55</v>
      </c>
      <c r="AB80" s="927">
        <v>0</v>
      </c>
      <c r="AC80" s="928"/>
      <c r="AD80" s="929">
        <v>0</v>
      </c>
      <c r="AE80" s="928"/>
      <c r="AF80" s="928"/>
      <c r="AG80" s="930"/>
      <c r="AH80" s="930"/>
      <c r="AI80" s="1019"/>
      <c r="AJ80" s="930"/>
      <c r="AK80" s="932"/>
      <c r="AL80" s="933"/>
      <c r="AM80" s="927">
        <v>0</v>
      </c>
      <c r="AN80" s="928"/>
      <c r="AO80" s="934">
        <v>0</v>
      </c>
      <c r="AP80" s="928"/>
      <c r="AQ80" s="928"/>
      <c r="AR80" s="930"/>
      <c r="AS80" s="930"/>
      <c r="AT80" s="1019"/>
      <c r="AU80" s="930"/>
      <c r="AV80" s="932"/>
      <c r="AW80" s="933"/>
      <c r="AX80" s="927">
        <v>0</v>
      </c>
      <c r="AY80" s="928" t="s">
        <v>1629</v>
      </c>
      <c r="AZ80" s="934">
        <v>0</v>
      </c>
      <c r="BA80" s="928"/>
      <c r="BB80" s="928"/>
      <c r="BC80" s="930"/>
      <c r="BD80" s="930"/>
      <c r="BE80" s="1019"/>
      <c r="BF80" s="930"/>
      <c r="BG80" s="932"/>
      <c r="BH80" s="3009"/>
      <c r="BI80" s="3015">
        <f>SUM(M80:R80)</f>
        <v>1</v>
      </c>
      <c r="BJ80" s="3012">
        <f>IF(BI80=0,0%,100%)</f>
        <v>1</v>
      </c>
      <c r="BK80" s="3013">
        <v>1</v>
      </c>
      <c r="BL80" s="3012">
        <f>BK80/BI80</f>
        <v>1</v>
      </c>
      <c r="BM80" s="3012"/>
      <c r="BN80" s="3012">
        <f>BK80/Y80</f>
        <v>0.5</v>
      </c>
      <c r="BO80" s="3017"/>
      <c r="BP80" s="3014"/>
      <c r="BQ80" s="3016"/>
      <c r="BR80" s="3015"/>
    </row>
    <row r="81" spans="1:70" s="917" customFormat="1" ht="158.25" customHeight="1" thickBot="1">
      <c r="A81"/>
      <c r="B81"/>
      <c r="C81" s="1020" t="s">
        <v>1067</v>
      </c>
      <c r="D81" s="1021" t="s">
        <v>1068</v>
      </c>
      <c r="E81" s="1022" t="s">
        <v>1064</v>
      </c>
      <c r="F81" s="1023">
        <v>4</v>
      </c>
      <c r="G81" s="1024" t="s">
        <v>1065</v>
      </c>
      <c r="H81" s="919" t="s">
        <v>940</v>
      </c>
      <c r="I81" s="985">
        <v>0.5</v>
      </c>
      <c r="J81" s="1024" t="s">
        <v>1066</v>
      </c>
      <c r="K81" s="1025">
        <v>42005</v>
      </c>
      <c r="L81" s="1025">
        <v>42369</v>
      </c>
      <c r="M81" s="935"/>
      <c r="N81" s="935"/>
      <c r="O81" s="935"/>
      <c r="P81" s="935"/>
      <c r="Q81" s="935">
        <v>1</v>
      </c>
      <c r="R81" s="935"/>
      <c r="S81" s="935"/>
      <c r="T81" s="935"/>
      <c r="U81" s="935">
        <v>1</v>
      </c>
      <c r="V81" s="935"/>
      <c r="W81" s="935"/>
      <c r="X81" s="935"/>
      <c r="Y81" s="1026">
        <f>+SUM(M81:X81)</f>
        <v>2</v>
      </c>
      <c r="Z81" s="1027">
        <v>0</v>
      </c>
      <c r="AA81" s="988" t="s">
        <v>55</v>
      </c>
      <c r="AB81" s="989">
        <v>0</v>
      </c>
      <c r="AC81" s="990"/>
      <c r="AD81" s="991">
        <v>0</v>
      </c>
      <c r="AE81" s="990"/>
      <c r="AF81" s="990"/>
      <c r="AG81" s="992"/>
      <c r="AH81" s="992"/>
      <c r="AI81" s="1028"/>
      <c r="AJ81" s="992"/>
      <c r="AK81" s="994"/>
      <c r="AL81" s="995"/>
      <c r="AM81" s="989">
        <v>0</v>
      </c>
      <c r="AN81" s="990"/>
      <c r="AO81" s="996">
        <v>0</v>
      </c>
      <c r="AP81" s="990"/>
      <c r="AQ81" s="990"/>
      <c r="AR81" s="992"/>
      <c r="AS81" s="992"/>
      <c r="AT81" s="1028"/>
      <c r="AU81" s="992"/>
      <c r="AV81" s="994"/>
      <c r="AW81" s="995"/>
      <c r="AX81" s="989">
        <v>0</v>
      </c>
      <c r="AY81" s="990"/>
      <c r="AZ81" s="996">
        <v>0</v>
      </c>
      <c r="BA81" s="990"/>
      <c r="BB81" s="990"/>
      <c r="BC81" s="992"/>
      <c r="BD81" s="992"/>
      <c r="BE81" s="1028"/>
      <c r="BF81" s="992"/>
      <c r="BG81" s="994"/>
      <c r="BH81" s="3011"/>
      <c r="BI81" s="3015">
        <f>SUM(M81:R81)</f>
        <v>1</v>
      </c>
      <c r="BJ81" s="3012">
        <f>IF(BI81=0,0%,100%)</f>
        <v>1</v>
      </c>
      <c r="BK81" s="3013">
        <v>1</v>
      </c>
      <c r="BL81" s="3012">
        <f>BK81/BI81</f>
        <v>1</v>
      </c>
      <c r="BM81" s="3012"/>
      <c r="BN81" s="3012">
        <f>BK81/Y81</f>
        <v>0.5</v>
      </c>
      <c r="BO81" s="3017"/>
      <c r="BP81" s="3014"/>
      <c r="BQ81" s="3016"/>
      <c r="BR81" s="3015"/>
    </row>
    <row r="82" spans="1:70" s="1029" customFormat="1" ht="13.5" thickBot="1">
      <c r="A82" t="s">
        <v>1062</v>
      </c>
      <c r="B82"/>
      <c r="C82"/>
      <c r="D82"/>
      <c r="E82" s="999"/>
      <c r="F82" s="999"/>
      <c r="G82" s="999"/>
      <c r="H82" s="999"/>
      <c r="I82" s="999">
        <f>+SUM(I80:I81)</f>
        <v>1</v>
      </c>
      <c r="J82" s="999"/>
      <c r="K82" s="606"/>
      <c r="L82" s="606"/>
      <c r="M82" s="1000"/>
      <c r="N82" s="1000"/>
      <c r="O82" s="1000"/>
      <c r="P82" s="1000"/>
      <c r="Q82" s="1000"/>
      <c r="R82" s="1000"/>
      <c r="S82" s="1000"/>
      <c r="T82" s="1000"/>
      <c r="U82" s="1000"/>
      <c r="V82" s="1000"/>
      <c r="W82" s="1000"/>
      <c r="X82" s="1000"/>
      <c r="Y82" s="1000"/>
      <c r="Z82" s="1001">
        <f>SUM(Z80:Z81)</f>
        <v>0</v>
      </c>
      <c r="AA82" s="606"/>
      <c r="AB82" s="2338"/>
      <c r="AC82" s="2338"/>
      <c r="AD82" s="2338"/>
      <c r="AE82" s="2338"/>
      <c r="AF82" s="2338"/>
      <c r="AG82" s="2338"/>
      <c r="AH82" s="2338"/>
      <c r="AI82" s="2338"/>
      <c r="AJ82" s="2338"/>
      <c r="AK82" s="2338"/>
      <c r="AL82" s="2338"/>
      <c r="AM82" s="2338"/>
      <c r="AN82" s="2338"/>
      <c r="AO82" s="2338"/>
      <c r="AP82" s="2338"/>
      <c r="AQ82" s="2338"/>
      <c r="AR82" s="2338"/>
      <c r="AS82" s="2338"/>
      <c r="AT82" s="2338"/>
      <c r="AU82" s="2338"/>
      <c r="AV82" s="2338"/>
      <c r="AW82" s="2338"/>
      <c r="AX82" s="2338"/>
      <c r="AY82" s="2338"/>
      <c r="AZ82" s="2338"/>
      <c r="BA82" s="2338"/>
      <c r="BB82" s="2338"/>
      <c r="BC82" s="2338"/>
      <c r="BD82" s="2338"/>
      <c r="BE82" s="2338"/>
      <c r="BF82" s="2338"/>
      <c r="BG82" s="2338"/>
      <c r="BH82" s="2338"/>
      <c r="BI82" s="2534"/>
      <c r="BJ82" s="2536">
        <v>1</v>
      </c>
      <c r="BK82" s="2534"/>
      <c r="BL82" s="2536">
        <f>AVERAGE(BL80:BL81)</f>
        <v>1</v>
      </c>
      <c r="BM82" s="2534"/>
      <c r="BN82" s="2536">
        <f>AVERAGE(BN80:BN81)</f>
        <v>0.5</v>
      </c>
      <c r="BO82" s="2534"/>
      <c r="BP82" s="2534"/>
      <c r="BQ82" s="2534"/>
      <c r="BR82" s="2534"/>
    </row>
    <row r="83" spans="1:70" s="1033" customFormat="1" ht="13.5" thickBot="1">
      <c r="A83" s="3880" t="s">
        <v>39</v>
      </c>
      <c r="B83" s="3881"/>
      <c r="C83" s="3881"/>
      <c r="D83" s="3881"/>
      <c r="E83" s="3881"/>
      <c r="F83" s="3881"/>
      <c r="G83" s="821"/>
      <c r="H83" s="821"/>
      <c r="I83" s="1030">
        <f>+I82</f>
        <v>1</v>
      </c>
      <c r="J83" s="821"/>
      <c r="K83" s="821"/>
      <c r="L83" s="821"/>
      <c r="M83" s="1031"/>
      <c r="N83" s="1031"/>
      <c r="O83" s="1031"/>
      <c r="P83" s="1031"/>
      <c r="Q83" s="1031"/>
      <c r="R83" s="1031"/>
      <c r="S83" s="1031"/>
      <c r="T83" s="1031"/>
      <c r="U83" s="1031"/>
      <c r="V83" s="1031"/>
      <c r="W83" s="1031"/>
      <c r="X83" s="1031"/>
      <c r="Y83" s="1031"/>
      <c r="Z83" s="1032">
        <f>Z82</f>
        <v>0</v>
      </c>
      <c r="AA83" s="821"/>
      <c r="AB83" s="2336"/>
      <c r="AC83" s="2336"/>
      <c r="AD83" s="2336"/>
      <c r="AE83" s="2336"/>
      <c r="AF83" s="2336"/>
      <c r="AG83" s="2336"/>
      <c r="AH83" s="2336"/>
      <c r="AI83" s="2336"/>
      <c r="AJ83" s="2336"/>
      <c r="AK83" s="2336"/>
      <c r="AL83" s="2336"/>
      <c r="AM83" s="2336"/>
      <c r="AN83" s="2336"/>
      <c r="AO83" s="2336"/>
      <c r="AP83" s="2336"/>
      <c r="AQ83" s="2336"/>
      <c r="AR83" s="2336"/>
      <c r="AS83" s="2336"/>
      <c r="AT83" s="2336"/>
      <c r="AU83" s="2336"/>
      <c r="AV83" s="2336"/>
      <c r="AW83" s="2336"/>
      <c r="AX83" s="2336"/>
      <c r="AY83" s="2336"/>
      <c r="AZ83" s="2336"/>
      <c r="BA83" s="2336"/>
      <c r="BB83" s="2336"/>
      <c r="BC83" s="2336"/>
      <c r="BD83" s="2336"/>
      <c r="BE83" s="2336"/>
      <c r="BF83" s="2336"/>
      <c r="BG83" s="2336"/>
      <c r="BH83" s="2336"/>
      <c r="BI83" s="2535"/>
      <c r="BJ83" s="2479">
        <v>1</v>
      </c>
      <c r="BK83" s="2535"/>
      <c r="BL83" s="2479">
        <f>AVERAGE(BL82)</f>
        <v>1</v>
      </c>
      <c r="BM83" s="2535"/>
      <c r="BN83" s="2479">
        <f>AVERAGE(BN82)</f>
        <v>0.5</v>
      </c>
      <c r="BO83" s="2535"/>
      <c r="BP83" s="2535"/>
      <c r="BQ83" s="2535"/>
      <c r="BR83" s="2535"/>
    </row>
    <row r="84" spans="1:70" s="1033" customFormat="1" ht="24" thickBot="1">
      <c r="A84" t="s">
        <v>1069</v>
      </c>
      <c r="B84"/>
      <c r="C84"/>
      <c r="D84"/>
      <c r="E84"/>
      <c r="F84"/>
      <c r="G84"/>
      <c r="H84" s="1034"/>
      <c r="I84" s="1035">
        <f>+(I83+I75)/2</f>
        <v>1.000079365079365</v>
      </c>
      <c r="J84" s="1034"/>
      <c r="K84" s="1034"/>
      <c r="L84" s="1034"/>
      <c r="M84" s="1034"/>
      <c r="N84" s="1034"/>
      <c r="O84" s="1034"/>
      <c r="P84" s="1034"/>
      <c r="Q84" s="1034"/>
      <c r="R84" s="1034"/>
      <c r="S84" s="1034"/>
      <c r="T84" s="1034"/>
      <c r="U84" s="1034"/>
      <c r="V84" s="1034"/>
      <c r="W84" s="1034"/>
      <c r="X84" s="1036"/>
      <c r="Y84" s="1037"/>
      <c r="Z84" s="1038">
        <f>Z83+Z75</f>
        <v>1036830228</v>
      </c>
      <c r="AA84" s="1034"/>
      <c r="AB84" s="2337"/>
      <c r="AC84" s="2337"/>
      <c r="AD84" s="2337"/>
      <c r="AE84" s="2337"/>
      <c r="AF84" s="2337"/>
      <c r="AG84" s="2337"/>
      <c r="AH84" s="2337"/>
      <c r="AI84" s="2337"/>
      <c r="AJ84" s="2337"/>
      <c r="AK84" s="2337"/>
      <c r="AL84" s="2337"/>
      <c r="AM84" s="2337"/>
      <c r="AN84" s="2337"/>
      <c r="AO84" s="2337"/>
      <c r="AP84" s="2337"/>
      <c r="AQ84" s="2337"/>
      <c r="AR84" s="2337"/>
      <c r="AS84" s="2337"/>
      <c r="AT84" s="2337"/>
      <c r="AU84" s="2337"/>
      <c r="AV84" s="2337"/>
      <c r="AW84" s="2337"/>
      <c r="AX84" s="2337"/>
      <c r="AY84" s="2337"/>
      <c r="AZ84" s="2337"/>
      <c r="BA84" s="2337"/>
      <c r="BB84" s="2337"/>
      <c r="BC84" s="2337"/>
      <c r="BD84" s="2337"/>
      <c r="BE84" s="2337"/>
      <c r="BF84" s="2337"/>
      <c r="BG84" s="2337"/>
      <c r="BH84" s="2337"/>
      <c r="BI84" s="3255"/>
      <c r="BJ84" s="3256">
        <v>1</v>
      </c>
      <c r="BK84" s="3255"/>
      <c r="BL84" s="3256">
        <f>AVERAGE(BL83,BL75)</f>
        <v>0.9582417582417582</v>
      </c>
      <c r="BM84" s="3255"/>
      <c r="BN84" s="3256">
        <f>AVERAGE(BN83,BN75)</f>
        <v>0.5368842364532019</v>
      </c>
      <c r="BO84" s="3255"/>
      <c r="BP84" s="3255"/>
      <c r="BQ84" s="3255"/>
      <c r="BR84" s="3255"/>
    </row>
    <row r="85" ht="140.25" customHeight="1"/>
  </sheetData>
  <sheetProtection/>
  <mergeCells count="39">
    <mergeCell ref="BI11:BR11"/>
    <mergeCell ref="BI13:BR13"/>
    <mergeCell ref="BI77:BR77"/>
    <mergeCell ref="A7:AA7"/>
    <mergeCell ref="A1:C4"/>
    <mergeCell ref="D1:AA2"/>
    <mergeCell ref="D3:AA4"/>
    <mergeCell ref="A5:AA5"/>
    <mergeCell ref="A6:AA6"/>
    <mergeCell ref="C39:C41"/>
    <mergeCell ref="C42:C44"/>
    <mergeCell ref="C45:C55"/>
    <mergeCell ref="A8:AA8"/>
    <mergeCell ref="A9:AA9"/>
    <mergeCell ref="A11:C11"/>
    <mergeCell ref="D11:AA11"/>
    <mergeCell ref="C16:C19"/>
    <mergeCell ref="C20:C23"/>
    <mergeCell ref="C24:C29"/>
    <mergeCell ref="A16:A73"/>
    <mergeCell ref="B16:B73"/>
    <mergeCell ref="C30:C31"/>
    <mergeCell ref="C32:C38"/>
    <mergeCell ref="A84:G84"/>
    <mergeCell ref="AB5:BR9"/>
    <mergeCell ref="A77:C77"/>
    <mergeCell ref="D77:AA77"/>
    <mergeCell ref="A80:A81"/>
    <mergeCell ref="B80:B81"/>
    <mergeCell ref="A82:D82"/>
    <mergeCell ref="A83:F83"/>
    <mergeCell ref="C56:C61"/>
    <mergeCell ref="C62:C70"/>
    <mergeCell ref="C71:C73"/>
    <mergeCell ref="A74:D74"/>
    <mergeCell ref="G74:H74"/>
    <mergeCell ref="A75:D75"/>
    <mergeCell ref="A13:C13"/>
    <mergeCell ref="D13:AA13"/>
  </mergeCells>
  <printOptions/>
  <pageMargins left="0.7" right="0.7" top="0.75" bottom="0.75" header="0.3" footer="0.3"/>
  <pageSetup horizontalDpi="1200" verticalDpi="12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Maria Canal</dc:creator>
  <cp:keywords/>
  <dc:description/>
  <cp:lastModifiedBy>Samuel Lancheros</cp:lastModifiedBy>
  <cp:lastPrinted>2016-04-08T13:48:51Z</cp:lastPrinted>
  <dcterms:created xsi:type="dcterms:W3CDTF">2015-01-29T01:23:05Z</dcterms:created>
  <dcterms:modified xsi:type="dcterms:W3CDTF">2016-08-31T17:13:16Z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