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4.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5.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6.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7.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8.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9.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10.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11.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12.xml" ContentType="application/vnd.openxmlformats-officedocument.drawing+xml"/>
  <Override PartName="/xl/worksheets/sheet10.xml" ContentType="application/vnd.openxmlformats-officedocument.spreadsheetml.worksheet+xml"/>
  <Override PartName="/xl/drawings/drawing13.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4.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5.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6.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7.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8.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9.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6605" windowHeight="7035" tabRatio="946" firstSheet="1" activeTab="1"/>
  </bookViews>
  <sheets>
    <sheet name="SEGUIMIENTO" sheetId="1" state="hidden" r:id="rId1"/>
    <sheet name="1.SDG" sheetId="2" r:id="rId2"/>
    <sheet name="2.SCR" sheetId="3" r:id="rId3"/>
    <sheet name="3.SRR" sheetId="4" r:id="rId4"/>
    <sheet name="4. SMD" sheetId="5" r:id="rId5"/>
    <sheet name="5. C. INTERNACIONAL" sheetId="6" r:id="rId6"/>
    <sheet name="6. G. CONTRATACIÓN" sheetId="7" r:id="rId7"/>
    <sheet name="7. GAA" sheetId="8" r:id="rId8"/>
    <sheet name="8. FINANCIERA" sheetId="9" r:id="rId9"/>
    <sheet name="9.TALENTO HUMANO 2018 " sheetId="10" r:id="rId10"/>
    <sheet name="10. JURIDICA" sheetId="11" r:id="rId11"/>
    <sheet name="11. COMUNICACIONES " sheetId="12" r:id="rId12"/>
    <sheet name="12. PLANEACIÓN" sheetId="13" r:id="rId13"/>
    <sheet name="13. SEC GRAL " sheetId="14" r:id="rId14"/>
    <sheet name="14. OCI" sheetId="15" r:id="rId15"/>
    <sheet name="15. SAN ANDRES" sheetId="16" r:id="rId16"/>
    <sheet name="16. PTSP" sheetId="17" r:id="rId17"/>
  </sheets>
  <externalReferences>
    <externalReference r:id="rId20"/>
  </externalReferences>
  <definedNames>
    <definedName name="__xlnm._FilterDatabase_1" localSheetId="1">#REF!</definedName>
    <definedName name="__xlnm._FilterDatabase_1" localSheetId="10">#REF!</definedName>
    <definedName name="__xlnm._FilterDatabase_1" localSheetId="11">#REF!</definedName>
    <definedName name="__xlnm._FilterDatabase_1" localSheetId="12">#REF!</definedName>
    <definedName name="__xlnm._FilterDatabase_1" localSheetId="13">#REF!</definedName>
    <definedName name="__xlnm._FilterDatabase_1" localSheetId="15">#REF!</definedName>
    <definedName name="__xlnm._FilterDatabase_1" localSheetId="2">#REF!</definedName>
    <definedName name="__xlnm._FilterDatabase_1" localSheetId="3">#REF!</definedName>
    <definedName name="__xlnm._FilterDatabase_1" localSheetId="4">#REF!</definedName>
    <definedName name="__xlnm._FilterDatabase_1" localSheetId="5">#REF!</definedName>
    <definedName name="__xlnm._FilterDatabase_1" localSheetId="6">#REF!</definedName>
    <definedName name="__xlnm._FilterDatabase_1" localSheetId="8">#REF!</definedName>
    <definedName name="__xlnm._FilterDatabase_1" localSheetId="0">#REF!</definedName>
    <definedName name="__xlnm._FilterDatabase_1">#REF!</definedName>
    <definedName name="_xlnm._FilterDatabase" localSheetId="7" hidden="1">'7. GAA'!$A$15:$CK$65</definedName>
    <definedName name="_xlnm._FilterDatabase" localSheetId="0" hidden="1">'SEGUIMIENTO'!$B$60:$D$60</definedName>
    <definedName name="a" localSheetId="1">#REF!</definedName>
    <definedName name="a" localSheetId="12">#REF!</definedName>
    <definedName name="a" localSheetId="15">#REF!</definedName>
    <definedName name="a" localSheetId="2">#REF!</definedName>
    <definedName name="a" localSheetId="3">'3.SRR'!$C$15</definedName>
    <definedName name="a" localSheetId="0">#REF!</definedName>
    <definedName name="a">#REF!</definedName>
    <definedName name="_xlnm.Print_Area" localSheetId="1">'1.SDG'!$A$1:$AQ$51</definedName>
    <definedName name="_xlnm.Print_Area" localSheetId="10">'10. JURIDICA'!$A$1:$AM$41</definedName>
    <definedName name="_xlnm.Print_Area" localSheetId="11">'11. COMUNICACIONES '!$A$1:$AU$52</definedName>
    <definedName name="_xlnm.Print_Area" localSheetId="12">'12. PLANEACIÓN'!$A$1:$AQ$94</definedName>
    <definedName name="_xlnm.Print_Area" localSheetId="13">'13. SEC GRAL '!$A$1:$AX$37</definedName>
    <definedName name="_xlnm.Print_Area" localSheetId="15">'15. SAN ANDRES'!$A$1:$AW$25</definedName>
    <definedName name="_xlnm.Print_Area" localSheetId="2">'2.SCR'!$A$1:$AP$80</definedName>
    <definedName name="_xlnm.Print_Area" localSheetId="3">'3.SRR'!$A$1:$AS$75</definedName>
    <definedName name="_xlnm.Print_Area" localSheetId="4">'4. SMD'!$K$25</definedName>
    <definedName name="_xlnm.Print_Area" localSheetId="5">'5. C. INTERNACIONAL'!$A$1:$AQ$40</definedName>
    <definedName name="_xlnm.Print_Area" localSheetId="6">'6. G. CONTRATACIÓN'!$A$1:$AJ$31</definedName>
    <definedName name="_xlnm.Print_Area" localSheetId="8">'8. FINANCIERA'!$A$1:$AM$53</definedName>
    <definedName name="Componentes">'[1]EJEC. X COMPONENTE'!$C$24:$C$34</definedName>
  </definedNames>
  <calcPr fullCalcOnLoad="1"/>
</workbook>
</file>

<file path=xl/comments11.xml><?xml version="1.0" encoding="utf-8"?>
<comments xmlns="http://schemas.openxmlformats.org/spreadsheetml/2006/main">
  <authors>
    <author>Miguel Angel Angulo</author>
  </authors>
  <commentList>
    <comment ref="Q37" authorId="0">
      <text>
        <r>
          <rPr>
            <b/>
            <sz val="9"/>
            <rFont val="Tahoma"/>
            <family val="2"/>
          </rPr>
          <t xml:space="preserve">1. </t>
        </r>
        <r>
          <rPr>
            <sz val="9"/>
            <rFont val="Tahoma"/>
            <family val="2"/>
          </rPr>
          <t>Actualización</t>
        </r>
        <r>
          <rPr>
            <b/>
            <sz val="9"/>
            <rFont val="Tahoma"/>
            <family val="2"/>
          </rPr>
          <t xml:space="preserve">
2. </t>
        </r>
        <r>
          <rPr>
            <sz val="9"/>
            <rFont val="Tahoma"/>
            <family val="2"/>
          </rPr>
          <t>Monitoreo</t>
        </r>
      </text>
    </comment>
  </commentList>
</comments>
</file>

<file path=xl/comments12.xml><?xml version="1.0" encoding="utf-8"?>
<comments xmlns="http://schemas.openxmlformats.org/spreadsheetml/2006/main">
  <authors>
    <author>Miguel Angel Angulo</author>
  </authors>
  <commentList>
    <comment ref="U45" authorId="0">
      <text>
        <r>
          <rPr>
            <b/>
            <sz val="9"/>
            <rFont val="Tahoma"/>
            <family val="2"/>
          </rPr>
          <t xml:space="preserve">1. </t>
        </r>
        <r>
          <rPr>
            <sz val="9"/>
            <rFont val="Tahoma"/>
            <family val="2"/>
          </rPr>
          <t>Actualización</t>
        </r>
        <r>
          <rPr>
            <b/>
            <sz val="9"/>
            <rFont val="Tahoma"/>
            <family val="2"/>
          </rPr>
          <t xml:space="preserve">
2. </t>
        </r>
        <r>
          <rPr>
            <sz val="9"/>
            <rFont val="Tahoma"/>
            <family val="2"/>
          </rPr>
          <t>Monitoreo</t>
        </r>
      </text>
    </comment>
  </commentList>
</comments>
</file>

<file path=xl/comments13.xml><?xml version="1.0" encoding="utf-8"?>
<comments xmlns="http://schemas.openxmlformats.org/spreadsheetml/2006/main">
  <authors>
    <author>Hellen Rojas</author>
  </authors>
  <commentList>
    <comment ref="J43" authorId="0">
      <text>
        <r>
          <rPr>
            <b/>
            <sz val="9"/>
            <rFont val="Tahoma"/>
            <family val="2"/>
          </rPr>
          <t>Hellen Rojas:</t>
        </r>
        <r>
          <rPr>
            <sz val="9"/>
            <rFont val="Tahoma"/>
            <family val="2"/>
          </rPr>
          <t xml:space="preserve">
ajustar año en sharepont 2016</t>
        </r>
      </text>
    </comment>
    <comment ref="J69" authorId="0">
      <text>
        <r>
          <rPr>
            <b/>
            <sz val="9"/>
            <rFont val="Tahoma"/>
            <family val="2"/>
          </rPr>
          <t>Hellen Rojas:</t>
        </r>
        <r>
          <rPr>
            <sz val="9"/>
            <rFont val="Tahoma"/>
            <family val="2"/>
          </rPr>
          <t xml:space="preserve">
revisar redacción en sharepoint </t>
        </r>
      </text>
    </comment>
  </commentList>
</comments>
</file>

<file path=xl/comments14.xml><?xml version="1.0" encoding="utf-8"?>
<comments xmlns="http://schemas.openxmlformats.org/spreadsheetml/2006/main">
  <authors>
    <author>Miguel Angel Angulo</author>
  </authors>
  <commentList>
    <comment ref="O33" authorId="0">
      <text>
        <r>
          <rPr>
            <b/>
            <sz val="9"/>
            <rFont val="Tahoma"/>
            <family val="2"/>
          </rPr>
          <t xml:space="preserve">1. </t>
        </r>
        <r>
          <rPr>
            <sz val="9"/>
            <rFont val="Tahoma"/>
            <family val="2"/>
          </rPr>
          <t>Actualización</t>
        </r>
        <r>
          <rPr>
            <b/>
            <sz val="9"/>
            <rFont val="Tahoma"/>
            <family val="2"/>
          </rPr>
          <t xml:space="preserve">
2. </t>
        </r>
        <r>
          <rPr>
            <sz val="9"/>
            <rFont val="Tahoma"/>
            <family val="2"/>
          </rPr>
          <t>Monitoreo</t>
        </r>
      </text>
    </comment>
  </commentList>
</comments>
</file>

<file path=xl/comments15.xml><?xml version="1.0" encoding="utf-8"?>
<comments xmlns="http://schemas.openxmlformats.org/spreadsheetml/2006/main">
  <authors>
    <author>Miguel Angel Angulo</author>
  </authors>
  <commentList>
    <comment ref="N19" authorId="0">
      <text>
        <r>
          <rPr>
            <b/>
            <sz val="9"/>
            <rFont val="Tahoma"/>
            <family val="2"/>
          </rPr>
          <t xml:space="preserve">1. </t>
        </r>
        <r>
          <rPr>
            <sz val="9"/>
            <rFont val="Tahoma"/>
            <family val="2"/>
          </rPr>
          <t>Actualización</t>
        </r>
        <r>
          <rPr>
            <b/>
            <sz val="9"/>
            <rFont val="Tahoma"/>
            <family val="2"/>
          </rPr>
          <t xml:space="preserve">
2. </t>
        </r>
        <r>
          <rPr>
            <sz val="9"/>
            <rFont val="Tahoma"/>
            <family val="2"/>
          </rPr>
          <t>Monitoreo</t>
        </r>
      </text>
    </comment>
  </commentList>
</comments>
</file>

<file path=xl/comments16.xml><?xml version="1.0" encoding="utf-8"?>
<comments xmlns="http://schemas.openxmlformats.org/spreadsheetml/2006/main">
  <authors>
    <author>Miguel Angel Angulo</author>
  </authors>
  <commentList>
    <comment ref="N21" authorId="0">
      <text>
        <r>
          <rPr>
            <b/>
            <sz val="9"/>
            <rFont val="Tahoma"/>
            <family val="2"/>
          </rPr>
          <t xml:space="preserve">1. </t>
        </r>
        <r>
          <rPr>
            <sz val="9"/>
            <rFont val="Tahoma"/>
            <family val="2"/>
          </rPr>
          <t>Actualización</t>
        </r>
        <r>
          <rPr>
            <b/>
            <sz val="9"/>
            <rFont val="Tahoma"/>
            <family val="2"/>
          </rPr>
          <t xml:space="preserve">
2. </t>
        </r>
        <r>
          <rPr>
            <sz val="9"/>
            <rFont val="Tahoma"/>
            <family val="2"/>
          </rPr>
          <t>Monitoreo</t>
        </r>
      </text>
    </comment>
  </commentList>
</comments>
</file>

<file path=xl/comments17.xml><?xml version="1.0" encoding="utf-8"?>
<comments xmlns="http://schemas.openxmlformats.org/spreadsheetml/2006/main">
  <authors>
    <author>Miguel Angel Angulo</author>
  </authors>
  <commentList>
    <comment ref="N23" authorId="0">
      <text>
        <r>
          <rPr>
            <b/>
            <sz val="9"/>
            <rFont val="Tahoma"/>
            <family val="2"/>
          </rPr>
          <t xml:space="preserve">1. </t>
        </r>
        <r>
          <rPr>
            <sz val="9"/>
            <rFont val="Tahoma"/>
            <family val="2"/>
          </rPr>
          <t>Actualización</t>
        </r>
        <r>
          <rPr>
            <b/>
            <sz val="9"/>
            <rFont val="Tahoma"/>
            <family val="2"/>
          </rPr>
          <t xml:space="preserve">
2. </t>
        </r>
        <r>
          <rPr>
            <sz val="9"/>
            <rFont val="Tahoma"/>
            <family val="2"/>
          </rPr>
          <t>Monitoreo</t>
        </r>
      </text>
    </comment>
  </commentList>
</comments>
</file>

<file path=xl/comments2.xml><?xml version="1.0" encoding="utf-8"?>
<comments xmlns="http://schemas.openxmlformats.org/spreadsheetml/2006/main">
  <authors>
    <author>CTS</author>
    <author>Miguel Angel Angulo</author>
  </authors>
  <commentList>
    <comment ref="AF18" authorId="0">
      <text>
        <r>
          <rPr>
            <b/>
            <sz val="9"/>
            <rFont val="Tahoma"/>
            <family val="2"/>
          </rPr>
          <t>CTS:</t>
        </r>
        <r>
          <rPr>
            <sz val="9"/>
            <rFont val="Tahoma"/>
            <family val="2"/>
          </rPr>
          <t xml:space="preserve">
Datos cadena de valos según Priyecto de inversion</t>
        </r>
      </text>
    </comment>
    <comment ref="AG18" authorId="0">
      <text>
        <r>
          <rPr>
            <b/>
            <sz val="9"/>
            <rFont val="Tahoma"/>
            <family val="2"/>
          </rPr>
          <t>CTS:</t>
        </r>
        <r>
          <rPr>
            <sz val="9"/>
            <rFont val="Tahoma"/>
            <family val="2"/>
          </rPr>
          <t xml:space="preserve">
Datos cadena de valos según Priyecto de inversion</t>
        </r>
      </text>
    </comment>
    <comment ref="U41" authorId="1">
      <text>
        <r>
          <rPr>
            <b/>
            <sz val="9"/>
            <rFont val="Tahoma"/>
            <family val="2"/>
          </rPr>
          <t xml:space="preserve">1. </t>
        </r>
        <r>
          <rPr>
            <sz val="9"/>
            <rFont val="Tahoma"/>
            <family val="2"/>
          </rPr>
          <t>Actualización</t>
        </r>
        <r>
          <rPr>
            <b/>
            <sz val="9"/>
            <rFont val="Tahoma"/>
            <family val="2"/>
          </rPr>
          <t xml:space="preserve">
2. </t>
        </r>
        <r>
          <rPr>
            <sz val="9"/>
            <rFont val="Tahoma"/>
            <family val="2"/>
          </rPr>
          <t>Monitoreo</t>
        </r>
      </text>
    </comment>
  </commentList>
</comments>
</file>

<file path=xl/comments3.xml><?xml version="1.0" encoding="utf-8"?>
<comments xmlns="http://schemas.openxmlformats.org/spreadsheetml/2006/main">
  <authors>
    <author>Diana Alvarado</author>
    <author>Cristian  Camilo Fernandez</author>
    <author>Miguel Angel Angulo</author>
  </authors>
  <commentList>
    <comment ref="AF25" authorId="0">
      <text>
        <r>
          <rPr>
            <b/>
            <sz val="9"/>
            <rFont val="Tahoma"/>
            <family val="2"/>
          </rPr>
          <t>Diana Alvarado:</t>
        </r>
        <r>
          <rPr>
            <sz val="9"/>
            <rFont val="Tahoma"/>
            <family val="2"/>
          </rPr>
          <t xml:space="preserve">
Fuerón aprobados bajo CDP con valor de $57.352.000</t>
        </r>
      </text>
    </comment>
    <comment ref="V37" authorId="0">
      <text>
        <r>
          <rPr>
            <b/>
            <sz val="9"/>
            <rFont val="Tahoma"/>
            <family val="2"/>
          </rPr>
          <t>Diana Alvarado:</t>
        </r>
        <r>
          <rPr>
            <sz val="9"/>
            <rFont val="Tahoma"/>
            <family val="2"/>
          </rPr>
          <t xml:space="preserve">
Estaba para entrega en Junio queda para el mes de Mayo</t>
        </r>
      </text>
    </comment>
    <comment ref="N45" authorId="0">
      <text>
        <r>
          <rPr>
            <b/>
            <sz val="9"/>
            <rFont val="Tahoma"/>
            <family val="2"/>
          </rPr>
          <t>Diana Alvarado:</t>
        </r>
        <r>
          <rPr>
            <sz val="9"/>
            <rFont val="Tahoma"/>
            <family val="2"/>
          </rPr>
          <t xml:space="preserve">
Cambia de Responsable a Hector Perez</t>
        </r>
      </text>
    </comment>
    <comment ref="F48" authorId="1">
      <text>
        <r>
          <rPr>
            <b/>
            <sz val="9"/>
            <rFont val="Tahoma"/>
            <family val="2"/>
          </rPr>
          <t>Cristian  Camilo Fernandez:</t>
        </r>
        <r>
          <rPr>
            <sz val="9"/>
            <rFont val="Tahoma"/>
            <family val="2"/>
          </rPr>
          <t xml:space="preserve">
Danso alcance a la acción del PND "Avanzará en el diseño de lineamientos técnicos para la implementación de directrices y recomendaciones de la OCDE frente a accidentes químicos, en el marco de la Comisión Nacional de Riesgo Tecnológico."</t>
        </r>
      </text>
    </comment>
    <comment ref="V49" authorId="0">
      <text>
        <r>
          <rPr>
            <b/>
            <sz val="9"/>
            <rFont val="Tahoma"/>
            <family val="2"/>
          </rPr>
          <t>Diana Alvarado:</t>
        </r>
        <r>
          <rPr>
            <sz val="9"/>
            <rFont val="Tahoma"/>
            <family val="2"/>
          </rPr>
          <t xml:space="preserve">
Cambia mes de Reporte</t>
        </r>
      </text>
    </comment>
    <comment ref="U51" authorId="0">
      <text>
        <r>
          <rPr>
            <b/>
            <sz val="9"/>
            <rFont val="Tahoma"/>
            <family val="2"/>
          </rPr>
          <t>Diana Alvarado:</t>
        </r>
        <r>
          <rPr>
            <sz val="9"/>
            <rFont val="Tahoma"/>
            <family val="2"/>
          </rPr>
          <t xml:space="preserve">
Cambia para entrega en Abril</t>
        </r>
      </text>
    </comment>
    <comment ref="V55" authorId="0">
      <text>
        <r>
          <rPr>
            <b/>
            <sz val="9"/>
            <rFont val="Tahoma"/>
            <family val="2"/>
          </rPr>
          <t>Diana Alvarado:</t>
        </r>
        <r>
          <rPr>
            <sz val="9"/>
            <rFont val="Tahoma"/>
            <family val="2"/>
          </rPr>
          <t xml:space="preserve">
se incluye mes a reportar</t>
        </r>
      </text>
    </comment>
    <comment ref="AF63" authorId="0">
      <text>
        <r>
          <rPr>
            <b/>
            <sz val="9"/>
            <rFont val="Tahoma"/>
            <family val="2"/>
          </rPr>
          <t>Diana Alvarado:</t>
        </r>
        <r>
          <rPr>
            <sz val="9"/>
            <rFont val="Tahoma"/>
            <family val="2"/>
          </rPr>
          <t xml:space="preserve">
Cambia valor aprobado</t>
        </r>
      </text>
    </comment>
    <comment ref="T72" authorId="2">
      <text>
        <r>
          <rPr>
            <b/>
            <sz val="9"/>
            <rFont val="Tahoma"/>
            <family val="2"/>
          </rPr>
          <t xml:space="preserve">1. </t>
        </r>
        <r>
          <rPr>
            <sz val="9"/>
            <rFont val="Tahoma"/>
            <family val="2"/>
          </rPr>
          <t>Actualización</t>
        </r>
        <r>
          <rPr>
            <b/>
            <sz val="9"/>
            <rFont val="Tahoma"/>
            <family val="2"/>
          </rPr>
          <t xml:space="preserve">
2. </t>
        </r>
        <r>
          <rPr>
            <sz val="9"/>
            <rFont val="Tahoma"/>
            <family val="2"/>
          </rPr>
          <t>Monitoreo</t>
        </r>
      </text>
    </comment>
  </commentList>
</comments>
</file>

<file path=xl/comments4.xml><?xml version="1.0" encoding="utf-8"?>
<comments xmlns="http://schemas.openxmlformats.org/spreadsheetml/2006/main">
  <authors>
    <author>Miguel Angel Angulo</author>
  </authors>
  <commentList>
    <comment ref="W67" authorId="0">
      <text>
        <r>
          <rPr>
            <b/>
            <sz val="9"/>
            <rFont val="Tahoma"/>
            <family val="2"/>
          </rPr>
          <t xml:space="preserve">1. </t>
        </r>
        <r>
          <rPr>
            <sz val="9"/>
            <rFont val="Tahoma"/>
            <family val="2"/>
          </rPr>
          <t>Actualización</t>
        </r>
        <r>
          <rPr>
            <b/>
            <sz val="9"/>
            <rFont val="Tahoma"/>
            <family val="2"/>
          </rPr>
          <t xml:space="preserve">
2. </t>
        </r>
        <r>
          <rPr>
            <sz val="9"/>
            <rFont val="Tahoma"/>
            <family val="2"/>
          </rPr>
          <t>Monitoreo</t>
        </r>
      </text>
    </comment>
  </commentList>
</comments>
</file>

<file path=xl/comments5.xml><?xml version="1.0" encoding="utf-8"?>
<comments xmlns="http://schemas.openxmlformats.org/spreadsheetml/2006/main">
  <authors>
    <author>Andres Arias Mendez</author>
    <author>Graciela Ustariz</author>
    <author>Miguel Angel Angulo</author>
  </authors>
  <commentList>
    <comment ref="E42" authorId="0">
      <text>
        <r>
          <rPr>
            <b/>
            <sz val="9"/>
            <rFont val="Tahoma"/>
            <family val="2"/>
          </rPr>
          <t xml:space="preserve">Los recursos fueron distribuidos en actividades que se priorizaron, se programa para el 2018
</t>
        </r>
      </text>
    </comment>
    <comment ref="Q42" authorId="1">
      <text>
        <r>
          <rPr>
            <b/>
            <sz val="9"/>
            <rFont val="Tahoma"/>
            <family val="2"/>
          </rPr>
          <t>Graciela Ustariz:</t>
        </r>
        <r>
          <rPr>
            <sz val="9"/>
            <rFont val="Tahoma"/>
            <family val="2"/>
          </rPr>
          <t xml:space="preserve">
tener material antes de junio</t>
        </r>
      </text>
    </comment>
    <comment ref="U65" authorId="2">
      <text>
        <r>
          <rPr>
            <b/>
            <sz val="9"/>
            <rFont val="Tahoma"/>
            <family val="2"/>
          </rPr>
          <t xml:space="preserve">1. </t>
        </r>
        <r>
          <rPr>
            <sz val="9"/>
            <rFont val="Tahoma"/>
            <family val="2"/>
          </rPr>
          <t>Actualización</t>
        </r>
        <r>
          <rPr>
            <b/>
            <sz val="9"/>
            <rFont val="Tahoma"/>
            <family val="2"/>
          </rPr>
          <t xml:space="preserve">
2. </t>
        </r>
        <r>
          <rPr>
            <sz val="9"/>
            <rFont val="Tahoma"/>
            <family val="2"/>
          </rPr>
          <t>Monitoreo</t>
        </r>
      </text>
    </comment>
  </commentList>
</comments>
</file>

<file path=xl/comments6.xml><?xml version="1.0" encoding="utf-8"?>
<comments xmlns="http://schemas.openxmlformats.org/spreadsheetml/2006/main">
  <authors>
    <author>Miguel Angel Angulo</author>
  </authors>
  <commentList>
    <comment ref="U36" authorId="0">
      <text>
        <r>
          <rPr>
            <b/>
            <sz val="9"/>
            <rFont val="Tahoma"/>
            <family val="2"/>
          </rPr>
          <t xml:space="preserve">1. </t>
        </r>
        <r>
          <rPr>
            <sz val="9"/>
            <rFont val="Tahoma"/>
            <family val="2"/>
          </rPr>
          <t>Actualización</t>
        </r>
        <r>
          <rPr>
            <b/>
            <sz val="9"/>
            <rFont val="Tahoma"/>
            <family val="2"/>
          </rPr>
          <t xml:space="preserve">
2. </t>
        </r>
        <r>
          <rPr>
            <sz val="9"/>
            <rFont val="Tahoma"/>
            <family val="2"/>
          </rPr>
          <t>Monitoreo</t>
        </r>
      </text>
    </comment>
  </commentList>
</comments>
</file>

<file path=xl/comments7.xml><?xml version="1.0" encoding="utf-8"?>
<comments xmlns="http://schemas.openxmlformats.org/spreadsheetml/2006/main">
  <authors>
    <author>Miguel Angel Angulo</author>
  </authors>
  <commentList>
    <comment ref="N27" authorId="0">
      <text>
        <r>
          <rPr>
            <b/>
            <sz val="9"/>
            <rFont val="Tahoma"/>
            <family val="2"/>
          </rPr>
          <t xml:space="preserve">1. </t>
        </r>
        <r>
          <rPr>
            <sz val="9"/>
            <rFont val="Tahoma"/>
            <family val="2"/>
          </rPr>
          <t>Actualización</t>
        </r>
        <r>
          <rPr>
            <b/>
            <sz val="9"/>
            <rFont val="Tahoma"/>
            <family val="2"/>
          </rPr>
          <t xml:space="preserve">
2. </t>
        </r>
        <r>
          <rPr>
            <sz val="9"/>
            <rFont val="Tahoma"/>
            <family val="2"/>
          </rPr>
          <t>Monitoreo</t>
        </r>
      </text>
    </comment>
  </commentList>
</comments>
</file>

<file path=xl/comments8.xml><?xml version="1.0" encoding="utf-8"?>
<comments xmlns="http://schemas.openxmlformats.org/spreadsheetml/2006/main">
  <authors>
    <author>Patricia Arenas Vera</author>
    <author>Miguel Angel Angulo</author>
  </authors>
  <commentList>
    <comment ref="D37" authorId="0">
      <text>
        <r>
          <rPr>
            <b/>
            <sz val="9"/>
            <rFont val="Tahoma"/>
            <family val="2"/>
          </rPr>
          <t>Patricia Arenas Vera:</t>
        </r>
        <r>
          <rPr>
            <sz val="9"/>
            <rFont val="Tahoma"/>
            <family val="2"/>
          </rPr>
          <t xml:space="preserve">
Revisar que es lo que se pretende con esta actividad.</t>
        </r>
      </text>
    </comment>
    <comment ref="D36" authorId="0">
      <text>
        <r>
          <rPr>
            <b/>
            <sz val="9"/>
            <rFont val="Tahoma"/>
            <family val="2"/>
          </rPr>
          <t>Patricia Arenas Vera:</t>
        </r>
        <r>
          <rPr>
            <sz val="9"/>
            <rFont val="Tahoma"/>
            <family val="2"/>
          </rPr>
          <t xml:space="preserve">
Revisar ai esta actividad se puede unificar en una sola. Adicionalmente, revisar las responsabilidades frentes al cumplimiento GEL y Seguridad de la Información.</t>
        </r>
      </text>
    </comment>
    <comment ref="N61" authorId="1">
      <text>
        <r>
          <rPr>
            <b/>
            <sz val="9"/>
            <rFont val="Tahoma"/>
            <family val="2"/>
          </rPr>
          <t xml:space="preserve">1. </t>
        </r>
        <r>
          <rPr>
            <sz val="9"/>
            <rFont val="Tahoma"/>
            <family val="2"/>
          </rPr>
          <t>Actualización</t>
        </r>
        <r>
          <rPr>
            <b/>
            <sz val="9"/>
            <rFont val="Tahoma"/>
            <family val="2"/>
          </rPr>
          <t xml:space="preserve">
2. </t>
        </r>
        <r>
          <rPr>
            <sz val="9"/>
            <rFont val="Tahoma"/>
            <family val="2"/>
          </rPr>
          <t>Monitoreo</t>
        </r>
      </text>
    </comment>
  </commentList>
</comments>
</file>

<file path=xl/comments9.xml><?xml version="1.0" encoding="utf-8"?>
<comments xmlns="http://schemas.openxmlformats.org/spreadsheetml/2006/main">
  <authors>
    <author>Miguel Angel Angulo</author>
  </authors>
  <commentList>
    <comment ref="Q49" authorId="0">
      <text>
        <r>
          <rPr>
            <b/>
            <sz val="9"/>
            <rFont val="Tahoma"/>
            <family val="2"/>
          </rPr>
          <t xml:space="preserve">1. </t>
        </r>
        <r>
          <rPr>
            <sz val="9"/>
            <rFont val="Tahoma"/>
            <family val="2"/>
          </rPr>
          <t>Actualización</t>
        </r>
        <r>
          <rPr>
            <b/>
            <sz val="9"/>
            <rFont val="Tahoma"/>
            <family val="2"/>
          </rPr>
          <t xml:space="preserve">
2. </t>
        </r>
        <r>
          <rPr>
            <sz val="9"/>
            <rFont val="Tahoma"/>
            <family val="2"/>
          </rPr>
          <t>Monitoreo</t>
        </r>
      </text>
    </comment>
  </commentList>
</comments>
</file>

<file path=xl/sharedStrings.xml><?xml version="1.0" encoding="utf-8"?>
<sst xmlns="http://schemas.openxmlformats.org/spreadsheetml/2006/main" count="5051" uniqueCount="2112">
  <si>
    <t>FORMATO PLAN DE ACCIÓN</t>
  </si>
  <si>
    <t>PLANEACIÓN ESTRATÉGICA</t>
  </si>
  <si>
    <t>UNIDAD NACIONAL PARA LA GESTIÓN DEL RIESGO DE DESASTRES - UNGRD-</t>
  </si>
  <si>
    <t>UNIDAD NACIONAL PARA LA GESTIÓN DEL RIESGO DE DESASTRES - UNGRD- SEGUIMIENTO CUARTO BIMESTRE DE 2015</t>
  </si>
  <si>
    <t>UNIDAD NACIONAL PARA LA GESTIÓN DEL RIESGO DE DESASTRES - UNGRD- SEGUIMIENTO QUINTO BIMESTRE DE 2015</t>
  </si>
  <si>
    <t>PRESIDENCIA DE LA REPÚBLICA</t>
  </si>
  <si>
    <t>PLAN DE ACCIÓN - PROGRAMACIÓN ACTIVIDADES</t>
  </si>
  <si>
    <t>DEPENDENCIA / ÁREA</t>
  </si>
  <si>
    <t>EJE</t>
  </si>
  <si>
    <t>No</t>
  </si>
  <si>
    <t>LÍNEA DE ACCIÓN</t>
  </si>
  <si>
    <t>ESTRATEGIA</t>
  </si>
  <si>
    <t>ACTIVIDAD</t>
  </si>
  <si>
    <t>UNIDAD MEDIDA</t>
  </si>
  <si>
    <t>CANT</t>
  </si>
  <si>
    <t>INDICADOR</t>
  </si>
  <si>
    <t>RESPONSABLE</t>
  </si>
  <si>
    <t>PESO DE LA ACTIVIDAD</t>
  </si>
  <si>
    <t>FUENTE DE VERIFICACIÓN</t>
  </si>
  <si>
    <t>FECHA 
INICIO</t>
  </si>
  <si>
    <t>FECHA TERMINACIÓN</t>
  </si>
  <si>
    <t>ENE</t>
  </si>
  <si>
    <t>FEB</t>
  </si>
  <si>
    <t>MAR</t>
  </si>
  <si>
    <t>ABR</t>
  </si>
  <si>
    <t>MAY</t>
  </si>
  <si>
    <t>JUN</t>
  </si>
  <si>
    <t>JUL</t>
  </si>
  <si>
    <t>AGO</t>
  </si>
  <si>
    <t>SEP</t>
  </si>
  <si>
    <t>OCT</t>
  </si>
  <si>
    <t>NOV</t>
  </si>
  <si>
    <t>DIC</t>
  </si>
  <si>
    <t>TOTAL</t>
  </si>
  <si>
    <t>PRESUPUESTO PROGRAMADO</t>
  </si>
  <si>
    <t xml:space="preserve">FUENTE DE FINANCIACIÓN </t>
  </si>
  <si>
    <t>META ACUMULADA A FEBRERO</t>
  </si>
  <si>
    <t>% META ACUMULADA BIMESTRE</t>
  </si>
  <si>
    <t>LOGRO A FEBRERO</t>
  </si>
  <si>
    <t>% DEL LOGRO A FEBRERO</t>
  </si>
  <si>
    <t>% DEL LOGRO OBTENIDO DEL PLAN</t>
  </si>
  <si>
    <t>% DEL LOGRO</t>
  </si>
  <si>
    <t>PRESUPUESTO EJECUTADO</t>
  </si>
  <si>
    <t>% PRESUPUESTO EJECUTADO</t>
  </si>
  <si>
    <t>AVANCES</t>
  </si>
  <si>
    <t>DIFICULTADES O RETRASOS</t>
  </si>
  <si>
    <t>META ACUMULADA A ABRIL</t>
  </si>
  <si>
    <t>LOGRO A ABRIL</t>
  </si>
  <si>
    <t>META ACUMULADA A JUNIO</t>
  </si>
  <si>
    <t>LOGRO A JUNIO</t>
  </si>
  <si>
    <t>% DEL LOGRO A JUNIO</t>
  </si>
  <si>
    <t>LOGRO A AGOSTO</t>
  </si>
  <si>
    <t>% DEL LOGRO A AGOSTO</t>
  </si>
  <si>
    <t>META ACUMULADA A OCTUBRE</t>
  </si>
  <si>
    <t>LOGRO A OCTUBRE</t>
  </si>
  <si>
    <t>% DEL LOGRO A OCTUBRE</t>
  </si>
  <si>
    <t>TOTAL LÍNEA DE ACCIÓN</t>
  </si>
  <si>
    <t>TOTAL EJE</t>
  </si>
  <si>
    <t>META ACUMULADA A AGOSTO</t>
  </si>
  <si>
    <t>Versión 3</t>
  </si>
  <si>
    <t>CÓDIGO:
FR-1300-PE-01</t>
  </si>
  <si>
    <t>GRUPO DE APOYO ADMINISTRATIVO</t>
  </si>
  <si>
    <t>EFICIENCIA EN LA EJECUCIÓN FINANCIERA</t>
  </si>
  <si>
    <t>1. Programación y Seguimiento al Plan Anual de Adquisiciones</t>
  </si>
  <si>
    <t>3. Realizar seguimiento a la Contratación de Bienes y Servicios de la Unidad a cargo del Grupo de Apoyo Administrativo.</t>
  </si>
  <si>
    <t>Número</t>
  </si>
  <si>
    <t>Página web de la UNGRD y Colombia Compra Eficiente</t>
  </si>
  <si>
    <t>Vivian Casallas</t>
  </si>
  <si>
    <t>Documento de Seguimientos actualizados</t>
  </si>
  <si>
    <t>Porcentaje</t>
  </si>
  <si>
    <t xml:space="preserve">Matriz de Seguimiento Actualizada </t>
  </si>
  <si>
    <t xml:space="preserve">1. Desagregar  por rubros presupuestales las cuentas de Caja Menor de Gastos Generales que cubran las necesidades de orden prioritario. </t>
  </si>
  <si>
    <t>Documento</t>
  </si>
  <si>
    <t>Luz Marina Centeno</t>
  </si>
  <si>
    <t>Documento de programación PAC mensualizado de caja remitido a la Oficina Asesora de Planeación y el Grupo de Apoyo Financiero y Contable</t>
  </si>
  <si>
    <t>2. Elaborar Resolución de la Constitución y apertura de Caja Menor de Gastos Generales</t>
  </si>
  <si>
    <t xml:space="preserve">Resolución </t>
  </si>
  <si>
    <t xml:space="preserve">Resolución de Constitución de Caja Menor de Gastos Generales. </t>
  </si>
  <si>
    <t>3. Efectuar reembolsos de Caja Menor de Gastos Generales</t>
  </si>
  <si>
    <t xml:space="preserve">Resoluciones </t>
  </si>
  <si>
    <t xml:space="preserve">Resolución de reembolso de Caja Menor de Gastos Generales. </t>
  </si>
  <si>
    <t xml:space="preserve">Resolución de cierre definitivo de Caja Menor de Gastos Generales. </t>
  </si>
  <si>
    <t>PAC Elaborado</t>
  </si>
  <si>
    <t>PAC elaborado</t>
  </si>
  <si>
    <t>2. Elaboración del Programa Anualizado de Caja - PAC</t>
  </si>
  <si>
    <t>FORTALECIMIENTO INSTITUCIONAL DE LA UNGRD</t>
  </si>
  <si>
    <t>Registro de asistentes.</t>
  </si>
  <si>
    <t>ASISTENCIA A LA GESTIÓN INSTITUCIONAL</t>
  </si>
  <si>
    <t>3. Gestión documental.</t>
  </si>
  <si>
    <t>5. Sistema Integrado de Planeación y Gestión</t>
  </si>
  <si>
    <t>GESTIÓN ESTRATEGICA</t>
  </si>
  <si>
    <t>Informe Supervisión</t>
  </si>
  <si>
    <t>Luis Javier Barrera</t>
  </si>
  <si>
    <t>Informe Realizado/Informe Requerido</t>
  </si>
  <si>
    <t>Proyecto</t>
  </si>
  <si>
    <t>Contrato perfeccionado - Informe de supervisión del contrato</t>
  </si>
  <si>
    <t>Software Implementación</t>
  </si>
  <si>
    <t xml:space="preserve">Documento de Entrega de Actualizaciones de software.  </t>
  </si>
  <si>
    <t>Reporte mensualizado de Registro de soporte a usuarios</t>
  </si>
  <si>
    <t>Plan</t>
  </si>
  <si>
    <t xml:space="preserve">Documento planificación de pruebas de continuidad </t>
  </si>
  <si>
    <t>Marlon Camargo
Diego Villarraga</t>
  </si>
  <si>
    <t xml:space="preserve">Cronograma e Inventario puestos de trabajo y elementos exportado del software de inventarios por cada funcionario. </t>
  </si>
  <si>
    <t>Documento físico FR-1603-GBI-15, Actas de Verificaciones.</t>
  </si>
  <si>
    <t>Reporte</t>
  </si>
  <si>
    <t>Adriana Rodríguez
OCI, OAPI</t>
  </si>
  <si>
    <t>Adriana Rodríguez</t>
  </si>
  <si>
    <t>Seguimientos trimestrales al Plan Anticorrupción</t>
  </si>
  <si>
    <t xml:space="preserve">Actividad de socialización </t>
  </si>
  <si>
    <t>Versiones actualizadas de Protocolos</t>
  </si>
  <si>
    <t>Informes Trimestrales Publicados</t>
  </si>
  <si>
    <t xml:space="preserve">Informes publicados en la pag web </t>
  </si>
  <si>
    <t>Información de interés para el ciudadano actualizada</t>
  </si>
  <si>
    <t xml:space="preserve">Jhoan Cubillos
</t>
  </si>
  <si>
    <t>UNIDAD NACIONAL PARA LA GESTIÓN DEL RIESGO DE DESASTRES - UNGRD- SEGUIMIENTO TERCER BIMESTRE DE 2018</t>
  </si>
  <si>
    <t>% DEL LOGRO A ABRIL</t>
  </si>
  <si>
    <t>UNIDAD NACIONAL PARA LA GESTIÓN DEL RIESGO DE DESASTRES - UNGRD- SEGUIMIENTO SEXTO BIMESTRE DE 2015</t>
  </si>
  <si>
    <t>UNIDAD NACIONAL PARA LA GESTIÓN DEL RIESGO DE DESASTRES - UNGRD- SEGUIMIENTO SEGUNDO BIMESTRE DE 2018</t>
  </si>
  <si>
    <t>UNIDAD NACIONAL PARA LA GESTIÓN DEL RIESGO DE DESASTRES - UNGRD- SEGUIMIENTO PRIMER BIMESTRE DE 2018</t>
  </si>
  <si>
    <t>META ACUMULADA A DICIEMBRE</t>
  </si>
  <si>
    <t>LOGRO A DICIEMRE</t>
  </si>
  <si>
    <t>% DEL LOGRO A DICIEMBRE</t>
  </si>
  <si>
    <t>%CUMPLIMIENTO PLAN A OCTUBRE</t>
  </si>
  <si>
    <t>%CUMPLIMIENTO PLAN A DICIEMBRE</t>
  </si>
  <si>
    <t>%CUMPLIMIENTO PLAN A AGOSTO</t>
  </si>
  <si>
    <t>%CUMPLIMIENTO PLAN A JUNIO</t>
  </si>
  <si>
    <t>%CUMPLIMIENTO PLAN A ABRIL</t>
  </si>
  <si>
    <t xml:space="preserve">%CUMPLIMIENTO PLAN A FEBRERO </t>
  </si>
  <si>
    <t>Ángela Calderón</t>
  </si>
  <si>
    <t xml:space="preserve">Formato de Transferencias, Formato Único de Inventario Documental (FUID) y Cronograma. </t>
  </si>
  <si>
    <t>No. de verificaciones física de inventarios</t>
  </si>
  <si>
    <t>No de reportes entregados/número total de reportes programados</t>
  </si>
  <si>
    <t>Marlon Camargo
Nelson Botello
Diego Villarraga 
Yoad Pérez</t>
  </si>
  <si>
    <t>Ficha Técnica AMP; Documento fisico (Contrato); buzón de correo para funcionarios y contratistas; informe de supervisión</t>
  </si>
  <si>
    <t>Mantenimiento</t>
  </si>
  <si>
    <t>Modulo</t>
  </si>
  <si>
    <t>Luis Javier Barrera
Llliana Ramirez</t>
  </si>
  <si>
    <t>Acceso a la URL implementda</t>
  </si>
  <si>
    <t>Reportes</t>
  </si>
  <si>
    <t>Luis Javier Barrera
Javier Soto</t>
  </si>
  <si>
    <t>Reporte mensualizado funcionmaiento e incidencia en servidores</t>
  </si>
  <si>
    <t xml:space="preserve">
Llliana Ramirez</t>
  </si>
  <si>
    <t>Javier Soto</t>
  </si>
  <si>
    <t>10. Actualizar y dar soporte a las licencias del aplicativo PC-Secure para manejo de seguridad de estaciones cliente</t>
  </si>
  <si>
    <t>31/02/2018</t>
  </si>
  <si>
    <t>Zuly Arias Ruiz</t>
  </si>
  <si>
    <t>Capacitaciones y/o socializaciones</t>
  </si>
  <si>
    <t>Acta de reunión,  registro de asistencia y/o comunicación interna.</t>
  </si>
  <si>
    <t>Registro de asistencia y/o correo electronico</t>
  </si>
  <si>
    <t>Actividades de fortalecimiento</t>
  </si>
  <si>
    <t>Informe seguimiento</t>
  </si>
  <si>
    <t xml:space="preserve"># de Seguimientos 
</t>
  </si>
  <si>
    <t>2. Apoyar la Formulación del Plan Anticorrupción y de Atención al Ciudadano 2018</t>
  </si>
  <si>
    <t>7. Actualizar los Protocolos de Atención de Segundo Nivel</t>
  </si>
  <si>
    <t>9. Actualizar la información de interés en la sección de Atención al Ciudadano de la página Web de la UNGRD  y sección de transparencia e información de la página WEB.</t>
  </si>
  <si>
    <t>Boletin, Mailing, Redes sociales, actualizaciòn de informaciòn y capacitaciòn del equipo Call Center.</t>
  </si>
  <si>
    <t>Documentos relacionados con atención al ciudadano actualizados y publicados en la página web de la UNGRD y/o los medios de comunicaciòn disponibles</t>
  </si>
  <si>
    <t># Protocolos Actualizados / # protocolos que requieren actualización</t>
  </si>
  <si>
    <t>Documento Elaborado</t>
  </si>
  <si>
    <t>Documento elaborado</t>
  </si>
  <si>
    <t># de planes de adquisiciones publicados</t>
  </si>
  <si>
    <t>No. seguimientos publicados</t>
  </si>
  <si>
    <t xml:space="preserve">No. Seguimientos a Contratos suscritos </t>
  </si>
  <si>
    <t>No. De documentos elaborados (desagregación caja  menor)</t>
  </si>
  <si>
    <t>No. De resoluciones elaboradas</t>
  </si>
  <si>
    <t>N° de PAC elaborado</t>
  </si>
  <si>
    <t>1. Realizar espacios de formación y socialización a funcionarios y contratistas de la entidad en temas de Gestión Documental (Socialización de Tablas de Retención Documental, gestión de Correspondencia, transferencia de archivos de Gestión al archivo central).</t>
  </si>
  <si>
    <t># de reportes realizados</t>
  </si>
  <si>
    <t>1. Actualizar el inventario de bienes por dependencias e individual</t>
  </si>
  <si>
    <t>Actualización de inventario</t>
  </si>
  <si>
    <t># de actualiezaciones de inventario de bienes</t>
  </si>
  <si>
    <t>No de reportes</t>
  </si>
  <si>
    <t>1. Liderar la formulación del Plan de participación ciudadana (con el apoyo del equipo interno de participación de ciudadana).</t>
  </si>
  <si>
    <t>Plan de Participación Ciudadana</t>
  </si>
  <si>
    <t xml:space="preserve">Plan de Participación Ciudadana formulado </t>
  </si>
  <si>
    <t>Plan de Particpación Ciudadana</t>
  </si>
  <si>
    <t>3. Ejecutar las actividades a cargo del Subproceso de Atención al ciudadano establecidas en el Plan Anticorrupción y de Atención al Ciudadano 2018</t>
  </si>
  <si>
    <t>Actividades ejecutadas</t>
  </si>
  <si>
    <t>4. Realizar la identificación de nuevas OPAS y/o trámites de servicios de la entidad</t>
  </si>
  <si>
    <t># Documentos Elaborados</t>
  </si>
  <si>
    <t>5. Socializar a funcionarios y contratistas los OPAS de la entidad (por demanda- depende de la actividad)</t>
  </si>
  <si>
    <t>6. Realizar actividades para el fortalecimiento de los canales de atención al ciudadano</t>
  </si>
  <si>
    <t xml:space="preserve"># de actividades realizadas </t>
  </si>
  <si>
    <t>% de Protocolos actualizados</t>
  </si>
  <si>
    <t>8. Realizar informes trimestrales de Atención al Ciudadano y su respectiva publicación en Página Web</t>
  </si>
  <si>
    <t>5. Realizar las transferencias primarias documentales  al Archivo Central conforme a los tiempos de retención.</t>
  </si>
  <si>
    <t>% de avance en la documentación transferida</t>
  </si>
  <si>
    <t>#areas con documentación transferida / Total de áreas de la UNGRD</t>
  </si>
  <si>
    <t>Metros lineales</t>
  </si>
  <si>
    <t>6. Actualizar el Programa de Gestión Documental, de acuerdo a las nuevas políticas del Modelo Integrado de Planeación y Gestión</t>
  </si>
  <si>
    <t>Número de documentos actualizados</t>
  </si>
  <si>
    <t>Programa de Gestión documental actualizado</t>
  </si>
  <si>
    <t>Documento actualizado en Neogestión</t>
  </si>
  <si>
    <t>Caracterización de usuarios actualizada</t>
  </si>
  <si>
    <t>Página Web</t>
  </si>
  <si>
    <t>1. Formular y Publicar el Plan Anual de Adquisiciones</t>
  </si>
  <si>
    <t>4. Administración de bienes y servicios</t>
  </si>
  <si>
    <t>8. Fortalecimiento de la estrategia de participación ciudadana</t>
  </si>
  <si>
    <t>Transparencia y Participación Ciudadana</t>
  </si>
  <si>
    <t>10. Realizar la actualización de la caracterización de usuarios de la entidad.</t>
  </si>
  <si>
    <t>No. De caracterización de usuarios</t>
  </si>
  <si>
    <t># Informes Publicados</t>
  </si>
  <si>
    <t># De actividades ejecutadas</t>
  </si>
  <si>
    <t>2. Realizar estudio de ethical Hacking  a la infraestructura tecnológica.</t>
  </si>
  <si>
    <t xml:space="preserve">Reporte del software
Informe de consumos </t>
  </si>
  <si>
    <t>1. Realizar seguimiento a los AMP para el alquiler de equipos, Google Apps, Canales de Internet en todas las sedes de la UNGRD.</t>
  </si>
  <si>
    <t>3. SEGURIDAD PERIMETRAL (firewall sede ppal y sede blog y reportes, firewall aplicaciones, sandbox) RED INALAMBRICA. Soporte y actulizaciones por 3 años</t>
  </si>
  <si>
    <t>4. Actualización y ampliación de capacidad de la SAN de respaldo</t>
  </si>
  <si>
    <t>5. Adquisición Infraestructura Computo - Sistema alta disponibilidad</t>
  </si>
  <si>
    <t xml:space="preserve">6. Renovación y actualización de Switch para comunicación en red.
</t>
  </si>
  <si>
    <t>7. Adquisición plataforma para la Seguridad de Información y Administrador de eventos</t>
  </si>
  <si>
    <t>11. Realizar el seguimiento a la operación y funcionamiento de servidores.</t>
  </si>
  <si>
    <t>12. Soporte a usuarios</t>
  </si>
  <si>
    <t xml:space="preserve">13. Planificación de las pruebas de continuidad </t>
  </si>
  <si>
    <t>2. Realizar el seguimiento a las comunicaciones oficiales pendientes por gestión y/o respuesta en el aplicativo SIGOB.</t>
  </si>
  <si>
    <t xml:space="preserve">3. Verificar el cumpliento de la organización de los documentos del archivo de gestion por parte de cada área dando cumplimiento a la implementación de las tablas de retención documental 
</t>
  </si>
  <si>
    <t># de seguimientos realizados / # seguimientos programados</t>
  </si>
  <si>
    <t>Informes de seguimiento y registro de asistencia</t>
  </si>
  <si>
    <t>% de avance de las jornadas de inspección</t>
  </si>
  <si>
    <t xml:space="preserve">4. Organizar el fondo documental de la UNGRD dando cumplimiento a la aplicacion de las tablas de retención documental </t>
  </si>
  <si>
    <t>Metros lineales organizados / Total de metros lineales objeto de organización</t>
  </si>
  <si>
    <t>Informes de seguimiento e inventario documental</t>
  </si>
  <si>
    <t>4. Elaborar Resolución de cierre definitivo de Caja Menor de Gastos Generales</t>
  </si>
  <si>
    <t>No de socializaciones realizadas</t>
  </si>
  <si>
    <t xml:space="preserve">Proyecto elaborado </t>
  </si>
  <si>
    <t># de Informes de Supervisión de Contrato realizados</t>
  </si>
  <si>
    <t>Proyecto elaborado</t>
  </si>
  <si>
    <t>Mantenimiento Realizado</t>
  </si>
  <si>
    <t xml:space="preserve">Modulo Implementado </t>
  </si>
  <si>
    <t>Actualización y Licenciamiento Realizados</t>
  </si>
  <si>
    <t>Nro Reporte Seguimiento elaborados</t>
  </si>
  <si>
    <t>Reportes de seguimiento soporte a usuarios realizados</t>
  </si>
  <si>
    <t>Planificación Número de pruebas de continuidad</t>
  </si>
  <si>
    <t>N° de actualizaciones realizadas</t>
  </si>
  <si>
    <t>8. Realizar los mantenimientos preventivo y correctivo  del centro de datos, equipos de computo y comunicaciones para la sede principal, sede b y centro nacional logistico</t>
  </si>
  <si>
    <t>9. Implementar el Modulo mesa de ayuda GLPI</t>
  </si>
  <si>
    <t>2. Realizar el seguimiento a la ejecución del Plan Anual de Adquisiciones</t>
  </si>
  <si>
    <t>5. Elaborar el Programa Anualizado de Caja -Pac</t>
  </si>
  <si>
    <t>2. Verificar en sitio, los bienes en las sedes (principal, Sede B, CNL, Bodega Álamos)</t>
  </si>
  <si>
    <t xml:space="preserve">3. Verificar los elementos de consumo de acuerdo al reporte generado por el software y actualización en kardex físico. </t>
  </si>
  <si>
    <t>PLANEACIÓN ESTRATEGICA</t>
  </si>
  <si>
    <t>GRUPO DE CONTRATACIÓN</t>
  </si>
  <si>
    <t>E. FORTALECIMIENTO INSTITUCIONAL DE LA UNGRD</t>
  </si>
  <si>
    <t>ACTIVIDADES 2017</t>
  </si>
  <si>
    <t>PRESUPUESTO APROBADO</t>
  </si>
  <si>
    <t>Fortalecimiento de la gestión precontractual y contractual</t>
  </si>
  <si>
    <t>Fortalecimiento de la estructuración de la etapa precontractual.</t>
  </si>
  <si>
    <t>Mantener actualizados los procedimientos acorde a la legislacion vigente</t>
  </si>
  <si>
    <t>No. De Procedimientos actualizados/ No. De Procedimientos requeridos</t>
  </si>
  <si>
    <t>Zulay Marcela Daza</t>
  </si>
  <si>
    <t>Procedimiento actualizado publicado en Neogestion.</t>
  </si>
  <si>
    <t>Realizar actividades precontractuales que permitan la celebracion de contratos</t>
  </si>
  <si>
    <t>No de contratos tramitados para la firma de las partes/ N° de contratos solicitados 
(Salvedad: Supeditado a la entrega completa de la documentación del área solicitante)</t>
  </si>
  <si>
    <t>Abogados Grupo de Gestion Contractual</t>
  </si>
  <si>
    <t>Contratos elaborados</t>
  </si>
  <si>
    <t>01/012018</t>
  </si>
  <si>
    <t>Pubicar en el SECOP II los documentos y Actos administrativos del Proceso contractual</t>
  </si>
  <si>
    <t>No de contratos publicados/ N° de contratos perfeccionados 
(Salvedad: Contratos que cuentan con recursos de la UNGRD y el FNGRD, supeditados al perfeccionamiento del contrato)</t>
  </si>
  <si>
    <t>Abogados de Gestión Contractual</t>
  </si>
  <si>
    <t>Documento firmado</t>
  </si>
  <si>
    <t>01/012017</t>
  </si>
  <si>
    <r>
      <t xml:space="preserve"> 
</t>
    </r>
    <r>
      <rPr>
        <b/>
        <sz val="12"/>
        <rFont val="Arial Narrow"/>
        <family val="2"/>
      </rPr>
      <t xml:space="preserve"> </t>
    </r>
    <r>
      <rPr>
        <sz val="12"/>
        <rFont val="Arial Narrow"/>
        <family val="2"/>
      </rPr>
      <t>Elaborar informe semestral de la gestión realizada</t>
    </r>
  </si>
  <si>
    <t>No de informes realizados/No de informes programados</t>
  </si>
  <si>
    <t xml:space="preserve">Oscar Ferro, Zulay Marcela Daza. </t>
  </si>
  <si>
    <t>Documento físico</t>
  </si>
  <si>
    <t>Elaborar actas de liquidación,  suspensión, terminación anticipada y cesión.</t>
  </si>
  <si>
    <t>No de documentos elaboradas/ No de documentos solicitados
(Salvedad: Supeditado a la entrega completa de la documentación del área solicitante)</t>
  </si>
  <si>
    <t>Elaborar prorrogas, adiciones o modificaciones a los contratos (otrosí)</t>
  </si>
  <si>
    <t>No de prorrogas, adiciones o modificaciones elaboradas/ No de prorrogas, adiciones o modificaciones requeridas (Salvedad: Supeditado a la entrega completa de la documentación del área solicitante)</t>
  </si>
  <si>
    <t xml:space="preserve">Presentar informes a las entidades externas </t>
  </si>
  <si>
    <t>No de informes presentados/No de informes requeridos</t>
  </si>
  <si>
    <t>Pedro Felipe Lopez Ortiz, Oscar Ferro</t>
  </si>
  <si>
    <t>Fortalecimiento del ejercicio de la supervisión contractual.</t>
  </si>
  <si>
    <t xml:space="preserve"> 
Realizar un proceso de Sensibilización con los funcionarios y contratistas de la entidad en:
1. Elaboraciòn de documentos previos para la contratación
2. Responsabilidades y obligaciones  de supervisores de contratos o convenios
</t>
  </si>
  <si>
    <t>Capacitaciones</t>
  </si>
  <si>
    <t>No. De Capacitaciones y/o reinducciones realizadas/No. De Capacitaciones y/o reinducciones programadas</t>
  </si>
  <si>
    <t>Pedro Felipe Lopez</t>
  </si>
  <si>
    <t>Listados de Asistencia</t>
  </si>
  <si>
    <t>Buen Gobierno</t>
  </si>
  <si>
    <t>Plan anticorrupción y de atención al ciudadano.</t>
  </si>
  <si>
    <t xml:space="preserve">Actualizaciones </t>
  </si>
  <si>
    <t>Mapa de riesgos de corrupción y de procesos</t>
  </si>
  <si>
    <t>Gestión estratégica</t>
  </si>
  <si>
    <t>Planes de mejoramiento de la entidad.</t>
  </si>
  <si>
    <t>Documentos de plan de mejoramiento de acuerdo a hallazgos u observaciones realizados por parte de los entes de control</t>
  </si>
  <si>
    <t>Efectuar seguimiento a las actividades propuestas en los Planes de Mejoramiento establecidos</t>
  </si>
  <si>
    <t>Sistema Integrado de Planeación y Gestión</t>
  </si>
  <si>
    <t>Asistir a las reuniones bimestrales que programe del equipo del líderes SIPLAG</t>
  </si>
  <si>
    <t xml:space="preserve">Seguimiento a mapa de riesgos por procesos y de corrupción. </t>
  </si>
  <si>
    <t>N/A</t>
  </si>
  <si>
    <t>Kelly Gomez</t>
  </si>
  <si>
    <t>Seguimientos</t>
  </si>
  <si>
    <t>Efectuar la actualización del mapa de riesgos de corrupción y por procesos.</t>
  </si>
  <si>
    <t>Plan anticorrupción</t>
  </si>
  <si>
    <t>Productos resultado de la implementación del MIPG</t>
  </si>
  <si>
    <t>Liderar el cargue en la plataforma Neogestión de la medición de los indicadores de gestión de cada uno de los procesos establecidos por la oficina, de acuerdo a la periodicidad definida en las fichas de indicadores.</t>
  </si>
  <si>
    <t>Reuniones</t>
  </si>
  <si>
    <t>Realizar reuniones de retroalimentación al interior de cada una de las dependecias frente a los avances de la implementación del SIPLAG.</t>
  </si>
  <si>
    <t>Asistir a las reuniones mensuales del equipo del líderes SIPLAG.</t>
  </si>
  <si>
    <t>No. De acciones de mejoramiento/ No. De hallazgos</t>
  </si>
  <si>
    <t>Matriz: Tutelas
Ruta:Jurídica/Cuadros de control/Tutelas - SNIGRD - eKOGUI</t>
  </si>
  <si>
    <t>Juan Manuel Castillo
Gisela Daza
Diego Manjarrez
Luis Arturo Marquez
Victor Eduardo Torres
Katherine Quintero Aragon
Paola Andrea Arismendi</t>
  </si>
  <si>
    <t xml:space="preserve">No de acciones judiciales atendidas por la OAJ dentro del término oportuno /  No de acciones judiciales recibidas por la OAJ </t>
  </si>
  <si>
    <t xml:space="preserve">Acciones Judiciales </t>
  </si>
  <si>
    <t>Atender oportunamente las acciones judiciales (promovidos por la UNGRD o en contra de ella).</t>
  </si>
  <si>
    <t>Matriz: Cuadro de correspondencia
Ruta:Jurídica/Cuadros de control/Correspondencia</t>
  </si>
  <si>
    <t xml:space="preserve">No de consultas atendidas por la OAJ con oportunidad/ No de consultas recibidas por la OAJ </t>
  </si>
  <si>
    <t>Respuestas a peticiones y consultas</t>
  </si>
  <si>
    <t>Atender las peticiones y consultas efectuadas ante la Oficina Asesora Jurídica en los términos legales establecidos.</t>
  </si>
  <si>
    <t xml:space="preserve">Defensa judicial eficiente. </t>
  </si>
  <si>
    <t>Informe, Carpeta Política de prevención del daño antijurídico</t>
  </si>
  <si>
    <t>Luis Arturo Marquez</t>
  </si>
  <si>
    <t>Informe de seguimiento a la política de prevención de daño antijurídico Realizado / Informe de seguimiento a la política de prevención de daño antijurídico Programado</t>
  </si>
  <si>
    <t>Informe Seguimiento</t>
  </si>
  <si>
    <t>Seguimiento a la politica de prevención de daño antijuridico presentada.</t>
  </si>
  <si>
    <t>Políticas de prevención de daño antijurídico.</t>
  </si>
  <si>
    <t>No de conceptos jurídicos atendidos por la OAJ / No de  conceptos jurídicos solicitados</t>
  </si>
  <si>
    <t>Conceptos jurídicos</t>
  </si>
  <si>
    <t>Elaboración de conceptos jurídicos requeridos tanto internamente como externamente.</t>
  </si>
  <si>
    <t>Elaboración de estudios y conceptos jurídicos de proyectos de Ley o actos administrativos.</t>
  </si>
  <si>
    <t>Consecutivos OAJ 2018</t>
  </si>
  <si>
    <t>No de documentos de contenido juridico atendidas por la OAJ / No de documentos de contenido jurídico solicitados</t>
  </si>
  <si>
    <t>Documentos de contenido jurídico</t>
  </si>
  <si>
    <t>Participar en la elaboración, preparar y revisar documentos de contenido jurídico, proyectos de reglamento, manuales, actos adminsitrativos y de ley,  y en general, trabajos especificados que sean asignados por la Dirección General.</t>
  </si>
  <si>
    <t>Asesoramiento jurídico eficiente a la Dirección y sus dependencias.</t>
  </si>
  <si>
    <t>Apoyo jurídico eficiente</t>
  </si>
  <si>
    <t>ACTIVIDAD 2018</t>
  </si>
  <si>
    <t>ACTIVIDAD 2017</t>
  </si>
  <si>
    <t>CUMPLIDO AL 100%
SI    NO</t>
  </si>
  <si>
    <t>Decreto de reglamentación</t>
  </si>
  <si>
    <t>Diego Germán Manjarrez Sanchez</t>
  </si>
  <si>
    <t>Decreto para la reducción del riesgo tecnológico reglamentado / Decreto para la reducción del riesgo tecnológico requerido</t>
  </si>
  <si>
    <t>Decreto</t>
  </si>
  <si>
    <t>Apoyo y seguimiento jurídico al trámite de expedición del decreto por parte de la Presidencia de la República, para la reglamentación del proceso para la reducción de riesgo tecnológico con base en los análisis de riesgo que deben cumplir los generadores de riesgo tecnológico. (Art. 42 Ley 1523 de 2012, el SGRL, el SINA y el SSPS)</t>
  </si>
  <si>
    <t>Reglamentación del proceso para la Reducción del Riesgo Tecnológico</t>
  </si>
  <si>
    <t>Decreto de la reglamentación del Art. 42 de la Ley 1523 de 2012 definido / Decreto de la reglamentación del Art. 42 de la Ley 1523 de 2012 requerido</t>
  </si>
  <si>
    <t>Apoyo y seguimiento jurídico al tramite de expedición del decreto por parte de la Presidencia de la República, que define los requisitos mínimos que deben cumplir los generadores de riesgo tecnológico para sus análisis del riesgo conforme al Art. 42 de la Ley 1523 de 2012, el SGRL, el SINA y el SSPS)</t>
  </si>
  <si>
    <t>Reglamentar el artículo 42 de la Ley 1523 de 2013</t>
  </si>
  <si>
    <t>Establecimiento del marco de control del conocimiento de riesgo tecnológico Art. 42 Ley 1523 de 2012</t>
  </si>
  <si>
    <t>Decreto de reglamentación del Fondo aprobado por Presidencia / Decreto de FNGRD Entregado</t>
  </si>
  <si>
    <t>Realizar el seguimiento al tramite frente al Ministerio de Hacienda y la Presidencia de la República del Decreto de Reglamentación del Fondo</t>
  </si>
  <si>
    <t>Realizar el tramite frente a la presidencia de la República del Decreto de Reglamentación del Fondo.</t>
  </si>
  <si>
    <t>Reglamentación del Fondo Nacional de Gestión del Riesgo de Desastres - FNGRD /  Reglamentación de la Ley 1523 de 2012</t>
  </si>
  <si>
    <t>Fortalecimiento de la implementacion de la Política Nacional para la Gestión del Riesgo de Desastres</t>
  </si>
  <si>
    <t>A. FORTALECIMIENTO DE LA GOBERNABILIDAD Y EL DESARROLLO DEL SNGRD</t>
  </si>
  <si>
    <t>OFICINA ASESORA JURÍDICA</t>
  </si>
  <si>
    <t xml:space="preserve">FORMATO PLAN DE ACCIÓN </t>
  </si>
  <si>
    <t>TOTAL PRESUPUESTO</t>
  </si>
  <si>
    <t>Stephanie Salamanca</t>
  </si>
  <si>
    <t>Realizar seguimiento, reporte y análisis de los indicadores en el aplicativo de Neogestion, de acuerdo a la peridiocidad definida en cada indicador</t>
  </si>
  <si>
    <t>Realizar reuniones de retroalimentación al interior de cada una de las dependecias frente a los avances de la implementación del SIPLAG</t>
  </si>
  <si>
    <t>Asistir a las reuniones mensuales del equipo del líderes SIPLAG</t>
  </si>
  <si>
    <t>Elaboración de Planes de Mejoramiento de acuerdo a las observaciones realizadas por los entes de control y la Oficina de Control Interno</t>
  </si>
  <si>
    <t>ACTIVIDADES 2018</t>
  </si>
  <si>
    <t xml:space="preserve">plazo
C-M-L </t>
  </si>
  <si>
    <t>PROYECTOS PNGRD
codigo y nombre</t>
  </si>
  <si>
    <t xml:space="preserve">E. FORTALECIMIENTO INSTITUCIONAL DE LA UNGRD </t>
  </si>
  <si>
    <t>Registro Fotográfico/Formato de Asistencia</t>
  </si>
  <si>
    <t>No de Visitas de intercambio de  Experiencias realizadas / No de Visitas de intercambio de Experiencias programadas</t>
  </si>
  <si>
    <t>Gestionar sesiones de Intercambio de Experiencias en temas relevantes del SNGRD con socios estratégicos de la cooperación internacional</t>
  </si>
  <si>
    <t>Identificar y sistematizar buenas prácticas en GRD en lo local de acuerdo con el formato  de Cooperación Internacional</t>
  </si>
  <si>
    <t>Registro Fotográfico/Comunicaciones internas y externas/listas de asistencia</t>
  </si>
  <si>
    <t>Adolfo Ramírez</t>
  </si>
  <si>
    <t xml:space="preserve">Participación en No. De procesos de clasificación/No. De procesos de clasificación programados </t>
  </si>
  <si>
    <t>Apoyo en el componente de enlace en el proceso de clasificación externa de INSARAG</t>
  </si>
  <si>
    <t>Fortalecimiento de la Cooperación Sur-Sur y Cooperación Triangular</t>
  </si>
  <si>
    <t>Antonio José López</t>
  </si>
  <si>
    <t>No. De eventos apoyados/No. De eventos programados</t>
  </si>
  <si>
    <t>Apoyo en la realización de la Octava Plataforma Regional en Reducción del Riesgo de Desastres</t>
  </si>
  <si>
    <t>Desarrollo de eventos (talleres, foros, encuentros) con socios de la cooperación Internacional</t>
  </si>
  <si>
    <t>Listas de asistencia/Registro Fotográfico</t>
  </si>
  <si>
    <t>Lina Paola Martínez</t>
  </si>
  <si>
    <t>No.de eventos realizados con socios de la cooperación internacional / No.de eventos programados con socios de la cooperación internacional</t>
  </si>
  <si>
    <t>Desarrollo de eventos liderados por la UNGRD (talleres, foros, encuentros) con socios de la cooperación Internacional</t>
  </si>
  <si>
    <t xml:space="preserve">Participación de la UNGRD y el SNGRD en eventos y plataformas regionales e internacionales de Gestión del Riesgo de Desastres. </t>
  </si>
  <si>
    <t xml:space="preserve">Listas de asistencia/Registro Fotográfico </t>
  </si>
  <si>
    <t>No. De Eventos y plataformas internacionales en los que se participa desde la UNGRD o SNGRD /  No. De Eventos y plataformas internacionales programados por participar desde la UNGRD o SNGRD Programados</t>
  </si>
  <si>
    <t>Evento de alto nivel con los directivos de la Comisión Técnica Asesora IDRL con el fin de avanzar en la formalización bilateral de la relación inter-institucional</t>
  </si>
  <si>
    <t>Informe de evento</t>
  </si>
  <si>
    <t>Fabricio López</t>
  </si>
  <si>
    <t>No. De eventos de capacitación realizados / No. De eventos de capacitación programados</t>
  </si>
  <si>
    <t xml:space="preserve">Evento de fortalecimiento de capacidades y capacitación de las entidades de la comisión IDRL </t>
  </si>
  <si>
    <t>Apoyar a las Entidades que conforman el comité en la revisión y actualización de sus respectivos procedimientos internos de revisión y de aprobación de los protocolos de cooperación en caso de desastres.</t>
  </si>
  <si>
    <t>Documentos Actualizados</t>
  </si>
  <si>
    <t>No. De documentos de facilitación revisados y actualizados/No. De documentos revisados y actualizados programados</t>
  </si>
  <si>
    <t>Gestionar convocatorias ordinariasde la Comisión Técnica Asesora IDRL</t>
  </si>
  <si>
    <t>31/06/2018</t>
  </si>
  <si>
    <t>Actas de reuniones, agendas, registro fotográfico, listas de asistencia</t>
  </si>
  <si>
    <t>No. De convocatorias realizadas/No. De convocatorias  programadas</t>
  </si>
  <si>
    <t>Funcionarios del SNGRD capacitados en GRD con el apoyo de cooperación internacional.</t>
  </si>
  <si>
    <t>Comisiones, informes y certíficados</t>
  </si>
  <si>
    <t>Luis Ignacio Muñoz</t>
  </si>
  <si>
    <t>No. De miembros del SNGRD Capacitados /  No. De miembros del SNGRD Programados por capacitarse.</t>
  </si>
  <si>
    <t>Apoyo y acompañamiento  en la formulación de nuevos Proyectos a ser financiados por la cooperación internacional.</t>
  </si>
  <si>
    <t xml:space="preserve">Proyectos Formulados y Actas de Entrega </t>
  </si>
  <si>
    <t>No. De Proyectos  de Cooperación formulados / No. De Proyectos  de Cooperación Programados</t>
  </si>
  <si>
    <t>Formalización de Alianzas Estratégicas con nuevos socios de la cooperación internacional.</t>
  </si>
  <si>
    <t>Documentos Firmados</t>
  </si>
  <si>
    <r>
      <t>No de Convenios/acuerdos/cartas de entendimiento firmados</t>
    </r>
    <r>
      <rPr>
        <b/>
        <sz val="10"/>
        <rFont val="Arial"/>
        <family val="2"/>
      </rPr>
      <t xml:space="preserve"> / </t>
    </r>
    <r>
      <rPr>
        <sz val="10"/>
        <rFont val="Arial"/>
        <family val="2"/>
      </rPr>
      <t>No de Convenios/acuerdos/cartas de entendimiento Programados</t>
    </r>
  </si>
  <si>
    <t>Traducción del Plan Estratégico de Cooperación Internacional en Gestión del Riesgo de Desastres</t>
  </si>
  <si>
    <t>Correo de Confirmación de Transferencia</t>
  </si>
  <si>
    <t xml:space="preserve">Transferencias consignadas / Transferencias Programadas </t>
  </si>
  <si>
    <t>Aportes a cuenta de misión UNDAC del país.</t>
  </si>
  <si>
    <t>Herramienta Actualizada</t>
  </si>
  <si>
    <t>No. de actualizaciones de red de Cooperantes realizadas / No. De actualizaciones de red de Cooperantes programadas</t>
  </si>
  <si>
    <t xml:space="preserve">Actualización de Red de Cooperantes con información de donaciones, convenios, capacitaciones y asistencia técnica. </t>
  </si>
  <si>
    <t xml:space="preserve">Red de Cooperantes actualizada con información de donaciones, convenios, capacitaciones y asistencia técnica. </t>
  </si>
  <si>
    <t>Fortalecimiento de alianzas e intercambios con socios estratégicos para el Fortalecimiento del Sistema Nacional de Gestión del Riesgo de Desastres en Colombia y en el Exterior</t>
  </si>
  <si>
    <t>COOPERACIÓN PARA LA GESTIÓN DEL RIESGO DE DESASTRES</t>
  </si>
  <si>
    <t>CANTIDAD</t>
  </si>
  <si>
    <t>UNIDAD DE MEDIDA</t>
  </si>
  <si>
    <t>GRUPO DE COOPERACIÓN INTERNACIONAL</t>
  </si>
  <si>
    <t>Incorporación de los sectores en los Comités Nacionales para la Gestión del Riesgo.</t>
  </si>
  <si>
    <t>Fomento de la responsabilidad sectorial y territorial en los procesos de la gestión del riesgo</t>
  </si>
  <si>
    <t xml:space="preserve">FUENTES DE FINANCIACIÓN </t>
  </si>
  <si>
    <t>X</t>
  </si>
  <si>
    <t>Actualizaciones</t>
  </si>
  <si>
    <t>Informes</t>
  </si>
  <si>
    <t xml:space="preserve"> </t>
  </si>
  <si>
    <t>Informe</t>
  </si>
  <si>
    <t>L</t>
  </si>
  <si>
    <t>Reportes de seguimientos efectuados al sector</t>
  </si>
  <si>
    <t>Seguimiento</t>
  </si>
  <si>
    <t>Avance en el componente GEL -Seguridad y privacidad de la Información  (Plan Sectorial)</t>
  </si>
  <si>
    <t>Avance en el componente GEL - TIC para la Gestión  (Plan Sectorial)</t>
  </si>
  <si>
    <t xml:space="preserve">Reporte de avance y cumplimienTo del Indicador de acuerdo a la meta del DAPRE. </t>
  </si>
  <si>
    <t>Reportes Realizados / sobre reportes Programados</t>
  </si>
  <si>
    <t>Avance en el componente GEL - TIC para el Gobierno abierto  (Plan Sectorial)</t>
  </si>
  <si>
    <t>Avance en el componente GEL - TIC para servicios (Plan Sectorial)</t>
  </si>
  <si>
    <t>Apoyar y realizar seguimiiento a la implementación del SGSI</t>
  </si>
  <si>
    <t>Seguimiento y fortalecimiento a la implementación de la estrategia de gobierno en línea.</t>
  </si>
  <si>
    <t>Registro en el SUIT</t>
  </si>
  <si>
    <t>Italo Prieto</t>
  </si>
  <si>
    <t>No. De actualizaciones realizadas/ No. De actualizaciones requeridas/necesarias</t>
  </si>
  <si>
    <t>Actualizar en el SUIT en caso que se identifique nuevos OPAS o Tramites en la Entidad</t>
  </si>
  <si>
    <t>Página web de la Entidad</t>
  </si>
  <si>
    <t>Mapa de riesgos de corrupción consolidado y publicado en página web de la UNGRD</t>
  </si>
  <si>
    <t>Mapa de riesgos de corrupción consolidado</t>
  </si>
  <si>
    <t>Elaborar el Mapa de Riesgos de Corrupción Consolidado de la Entidad y publicarlo en página web Vigencia 2018</t>
  </si>
  <si>
    <t>Elaborar el Mapa de Riesgos de Corrupción Consolidado de la Entidad y publicarlo en página web Vigencia 2016</t>
  </si>
  <si>
    <t>Informe elaborado</t>
  </si>
  <si>
    <t>Elaborar el Informe de ejecución del Plan Anticorrupción del año y cargarlo en página web de la Entidad</t>
  </si>
  <si>
    <t>Yanizza Lozano</t>
  </si>
  <si>
    <t>Correos electronicos de seguimiento y reporte de indicadores del PAAC en SIGEPRE.
Evidencias de actividades de la OAPI ejecutadas</t>
  </si>
  <si>
    <t xml:space="preserve">Seguimientos  realizados / Seguimientos Programados </t>
  </si>
  <si>
    <t>Seguimientos al PAAC</t>
  </si>
  <si>
    <t>Realizar Seguimiento a la ejecución del Plan Anticorrupción y Atención al Ciudadano y gestionar las actividades a cargo de la OAPI</t>
  </si>
  <si>
    <t>Realizar seguimiento al plan anticorrupción de las actividades a cargo de la OAPI.</t>
  </si>
  <si>
    <t>Documento Plan Anticorrupción y de Atención al Ciudadano 2016 publicado en página web</t>
  </si>
  <si>
    <t>No. De documentos elaborados / No. De documentos requeridos</t>
  </si>
  <si>
    <t>Liderar la formulación Plan Anticorrupción y Atención al Ciudadano 2018 y gestionar su publicación en página web de la Entidad</t>
  </si>
  <si>
    <t>Liderar la Formulación del Plan Anticorrupción y de Atención al Ciudadano 2018</t>
  </si>
  <si>
    <t>Matriz consolidada de documentos de respuesta elaborados (Oficios, Informes)</t>
  </si>
  <si>
    <t>Elena Pabon
Lorena Chavez</t>
  </si>
  <si>
    <t>Documentos</t>
  </si>
  <si>
    <t>Consolidar información y dar respuesta a los requerimientos de las entidades externas referentes a las competencias de la OAPI.</t>
  </si>
  <si>
    <t>Página web y Lista de chequeo implementación de la Ley  1712 de 2014</t>
  </si>
  <si>
    <t>Ana Milena Alvarez/ Yanizza Lozano</t>
  </si>
  <si>
    <t xml:space="preserve">Seguimientos al cumplimiento realizados / Seguimientos al cumplimiento Programados </t>
  </si>
  <si>
    <t>Seguimiento al cumplimiento de la lista de chequeo Ley  1712 de 2014</t>
  </si>
  <si>
    <t>Liderar la elaboración del informe final de la ejecución de la estrategia y el Plan de Acción de Rendición de Cuentas de la vigencia 2018.</t>
  </si>
  <si>
    <t>Liderar la elaboración del informe final de la ejecución de la estrategia y el plan de Acción de Rendición de Cuentas de la vigencia 2016.</t>
  </si>
  <si>
    <t xml:space="preserve">Plan de Acción de RC con seguimientos trimestrales </t>
  </si>
  <si>
    <t>Número de seguimientos realizados/ Número de seguimientos programados</t>
  </si>
  <si>
    <t>Hacer seguimiento a la ejecución del Plan de Acción de Rendición de Cuentas 2018</t>
  </si>
  <si>
    <t>Hacer seguimiento a la ejecución del Plan de Acción de Rendición de Cuentas 2017</t>
  </si>
  <si>
    <t xml:space="preserve"> Estrategia Rendición de Cuentas 2017.
Plan de Acción para la ejecución de la estrategia de rendición de cuentas.</t>
  </si>
  <si>
    <t>No. De documentos elaborados y aprobados / No. De documentos requeridos</t>
  </si>
  <si>
    <t>Formular la Estrategia y el Plan de Acción de Rendición de Cuentas para la vigencia 2018</t>
  </si>
  <si>
    <t>Formular la Estrategia y el Plan de Acción de Rendición de Cuentas para la vigencia 2017</t>
  </si>
  <si>
    <t xml:space="preserve"> Fortalecimiento de la estrategia de rendición de cuentas.</t>
  </si>
  <si>
    <t xml:space="preserve">Contratos </t>
  </si>
  <si>
    <t xml:space="preserve">Contratación y desarrollos de aplicativos en sharepoint. </t>
  </si>
  <si>
    <t>Plan estrategico de TI actualizado</t>
  </si>
  <si>
    <t>No. documentos de actualización de PETI realizados / No. documentos de actualización de PETI requeridos</t>
  </si>
  <si>
    <t>Actualización del Plan Estrategico de Tecnologías de Información - PETI de la UNGRD</t>
  </si>
  <si>
    <t>Cantidad de licencias adquiridas / Cantidad de licencias requeridas</t>
  </si>
  <si>
    <t>Proceso de Adquisición</t>
  </si>
  <si>
    <t>Gestionar el proceso adquisicion de Licencias de software para apoyo a las actividades Misionales.</t>
  </si>
  <si>
    <t>Numero de reportes diligenciados</t>
  </si>
  <si>
    <t>Numero de reportes diligenciados / Numero de reportes requeridos</t>
  </si>
  <si>
    <t>Reporte FURAG diligenciado a DAFP</t>
  </si>
  <si>
    <t>Reportar el  estado FURAG de la UNGRD</t>
  </si>
  <si>
    <t>Documento en el que se decribirá el Inventario de necesidades de TI - UNGRD</t>
  </si>
  <si>
    <t>Número de inventarios realizados / Número de inventarios requeridos</t>
  </si>
  <si>
    <t>Inventarios</t>
  </si>
  <si>
    <t>Actualizar inventario de necesidades y proyectos de tecnologías de información para la vigencia 2017</t>
  </si>
  <si>
    <t>Gestión tecnologías de la información.</t>
  </si>
  <si>
    <t>Apoyo tecnológico para la gestión institucional</t>
  </si>
  <si>
    <t>Actividades Ejecutadas</t>
  </si>
  <si>
    <t>Mapa de Riesgos y Oportunidades de la UNGRD</t>
  </si>
  <si>
    <t>Revisión de los mapas de riesgos por procesos y de corrupción de SIPLAG</t>
  </si>
  <si>
    <t>Comunicar y verificar el cargue en la plataforma Neogestión de la medición de los indicadores de gestión de cada uno de los procesos establecidos por la oficina, de acuerdo a la periodicidad definida en la fichas de indicadores</t>
  </si>
  <si>
    <t>Acta de reunión realizada y listados de asistencia</t>
  </si>
  <si>
    <t>Cronograma de actividades</t>
  </si>
  <si>
    <t>Milena Alvarez</t>
  </si>
  <si>
    <t>Actividades realizadas/ Actividades planificadas</t>
  </si>
  <si>
    <t>Porcentaje de cumplimiento</t>
  </si>
  <si>
    <t>Ejecución de las actividades del plan de trabajo del Sistema de Gestión Ambiental</t>
  </si>
  <si>
    <t>Yanizza Lozano
Milena Alvarez
Italo Prieto</t>
  </si>
  <si>
    <t>Mapa de Riesgos y Oportunidades de  todos los procesos de la UNGRD Actualizado</t>
  </si>
  <si>
    <t>Actualizacion de Riesgos</t>
  </si>
  <si>
    <t>Acompañamiento en actualización a los Riesgos y Oportunidades identificados en los procesos</t>
  </si>
  <si>
    <t>Planillas de Asistencia a la reunión, 
registro fotográfico</t>
  </si>
  <si>
    <t>N° Actividades desarrolladas / N° Actividades requeridas</t>
  </si>
  <si>
    <t>Actividad Anual</t>
  </si>
  <si>
    <t>Desarrollar una actividad anual del SIPLAG  con participación de todos los servidores de la Entidad para interiorización del Sistema</t>
  </si>
  <si>
    <t>Desarrollar una actividad anual del SIPLAG  con participación de todos los servidores de la Entidad de interiorización del Sistema</t>
  </si>
  <si>
    <t>Presentaciones utilizadas, listados de asistencia, evaluación de las jornadas</t>
  </si>
  <si>
    <t>Número de actividades realizadas / Número de actividades Programadas</t>
  </si>
  <si>
    <t>Actividades de Sensibilización y Refuerzo realizadas</t>
  </si>
  <si>
    <t>Realizar actividades de sensibilización y refuerzo en temas del SIPLAG a los funcionarios de la entidad</t>
  </si>
  <si>
    <t>Actas de Reunión, listados de asistencia</t>
  </si>
  <si>
    <t>No.  Reuniones realizadas con el Equipo SIPLAG / No.  Reuniones Programadas</t>
  </si>
  <si>
    <t>Llevar a cabo reuniones bimestrales del Equipo SIPLAG y ECOSIPLAG</t>
  </si>
  <si>
    <t>Llevar a cabo reuniones bimestrales del Equipo SIPLAG</t>
  </si>
  <si>
    <t xml:space="preserve"> Plan de Auditoria - Informe de Auditoria - Formulación de Acciones sobre resultados</t>
  </si>
  <si>
    <t>Actividades de las Auditorias ejecutadas / Actividades de auditoria planificadas</t>
  </si>
  <si>
    <t>Gestionar la contratación y ejecución de las Auditorias de Seguimiento II y Transición versiones 2015 del SIPLAG</t>
  </si>
  <si>
    <t>Plan de Trabajo Implementación Transición Versiones 2015</t>
  </si>
  <si>
    <t>Milena Alvarez
Yanizza Lozano
Italo Prieto</t>
  </si>
  <si>
    <t>No. Actividades ejecutadas / No. Actividades Planificadas</t>
  </si>
  <si>
    <t>Ejecución Plan de Transición a nuevas versiones 2015 de las normas de calidad y ambiental</t>
  </si>
  <si>
    <t>Plan de Trabajo Implementación MIPG</t>
  </si>
  <si>
    <t>Cerrar Acciones de Planes de Mejoramiento del SIPLAG - (Auditoria de Seguimiento)</t>
  </si>
  <si>
    <t>Sistema Integrado de Planeación y Gestión.</t>
  </si>
  <si>
    <t>Patricia Arenas</t>
  </si>
  <si>
    <t>Elaborar Planes de Mejoramiento de acuerdo a las observaciones realizadas por los entes de control y la Oficina de Control Interno</t>
  </si>
  <si>
    <t>Formatos de seguimiento a los proyectos de inversión (FR-1300-PE-04 FORMATO DE SEGUIMIENTO A PROYECTOS DE INVERSIÓN) y aplicativo SPI</t>
  </si>
  <si>
    <t>No. De seguimientos realizados por proyecto/ No. Proyectos inscritos</t>
  </si>
  <si>
    <t xml:space="preserve">Realizar seguimiento a los proyectos de inversión de la UNGRD en el SPI </t>
  </si>
  <si>
    <t xml:space="preserve">Seguimiento a los proyectos de inversión de la UNGRD realizado con base en la información registrada en el SPI </t>
  </si>
  <si>
    <t>Documento perfil actualizado del respectivo proyecto de inversión y ficha EBI</t>
  </si>
  <si>
    <t>No. De proyectos formulados e inscritos/ No. De proyectos requeridos por las áreas</t>
  </si>
  <si>
    <t>Formular e inscribir proyectos de inversión</t>
  </si>
  <si>
    <t>Formulación e inscripción de proyectos de inversión a ejecutar durante la vigencia actual</t>
  </si>
  <si>
    <t>Documentos de proyectos de inversión magnéticos y físicos. Cargue de los mismos en el SUIFP</t>
  </si>
  <si>
    <t>Actualizar la información de proyectos de Inversión en el SUIFP</t>
  </si>
  <si>
    <t>Documentos perfil de proyectos de inversión inscritos en el SUIFP</t>
  </si>
  <si>
    <t>No. De proyectos de inversión aprobados / No. De proyectos inscritos</t>
  </si>
  <si>
    <t>Inscribir los proyectos de inversión para la vigencia 2019</t>
  </si>
  <si>
    <t>Inscribir  los proyectos de inversión para la vigencia 2018</t>
  </si>
  <si>
    <t>Formulación y seguimiento de los proyectos de inversión.</t>
  </si>
  <si>
    <t>Documento, Informes trimestral de Gestión.</t>
  </si>
  <si>
    <t>No. De informes elaborados / No. De informes requeridos</t>
  </si>
  <si>
    <t xml:space="preserve">Elaboración y consolidación de Informes de Gestión de la Oficina Asesora de Planeación. </t>
  </si>
  <si>
    <t>FORMATO PLAN DE ACCIÓN (FR-1300-PE-01) cargado en la página web de la entidad, en el cual se debe reportar seguimiento bimensual</t>
  </si>
  <si>
    <t>Patricia Arenas
Miguel Angulo</t>
  </si>
  <si>
    <t>Asesorar la formulación y consolidar del Plan de Acción de la entidad para la vigencia 2019</t>
  </si>
  <si>
    <t>Asesorar la formulación y consolidar del Plan de Acción de la entidad para la vigencia 2018</t>
  </si>
  <si>
    <t>FORMATO PLAN DE ACCIÓN (FR-1300-PE-01) cargado en la página web de la entidad
Informes de seguimeinto</t>
  </si>
  <si>
    <t>Juan Mafia
Miguel Angulo</t>
  </si>
  <si>
    <t>Seguimeintos</t>
  </si>
  <si>
    <t>Realizar seguimiento bimestral al Plan de Acción de la UNGRD y hacer documento de cierre</t>
  </si>
  <si>
    <t>Efectuar el último seguimiento al Plan de Acción de la Entidad de la vigencia 2016 y hacer documento de cierre</t>
  </si>
  <si>
    <t>FORMATO PLAN DE ACCIÓN (FR-1300-PE-01) cargado en la página web de la entidad y documento de informe de cierre</t>
  </si>
  <si>
    <t>Seguimiento Plan Estratégico 2014-2018, con corte al 2017</t>
  </si>
  <si>
    <t>Informe de seguimiento al Plan Estratégico</t>
  </si>
  <si>
    <t>No. De documentos elaborados/No. De documentos requeridos</t>
  </si>
  <si>
    <t xml:space="preserve">Revisar el Plan Estratégico de la Entidad de la vigencia 2014 -2018  y definir si da lugar a alguna modificación </t>
  </si>
  <si>
    <t>C-M</t>
  </si>
  <si>
    <t>1.3.6 Instalaciones peligrosas con análisis y evaluación de riesgos químicos.</t>
  </si>
  <si>
    <t>Planeación estratégica.</t>
  </si>
  <si>
    <t xml:space="preserve">Matriz de seguimiento </t>
  </si>
  <si>
    <t>Juan Mafla</t>
  </si>
  <si>
    <t>No. De seguimientos realizados/No. De seguimientos programados</t>
  </si>
  <si>
    <t>Realizar el seguimiento al Plan Anual de Adquisiciones de la vigencia 2018</t>
  </si>
  <si>
    <t>Apoyar el desarrollo del seguimiento al Plan Anual de Adquisiciones de la vigencia 2017</t>
  </si>
  <si>
    <t>Paola Cubides</t>
  </si>
  <si>
    <t>Programación y seguimiento del Plan Anual de Adquisiciones.</t>
  </si>
  <si>
    <t xml:space="preserve"> FR-1605-GF-35 Formato de solicitud  mensial de PAC</t>
  </si>
  <si>
    <t>No. De solicitudes  de PAC efectuadas / No. Solicitudes de PAC programadas</t>
  </si>
  <si>
    <t xml:space="preserve">Elaboración de solicitud de PAC de la vigencia 2017, es decir la mensualización de los montos a pagar en ese año fiscal. </t>
  </si>
  <si>
    <t>Formato Único de Distribución PAC para la vigencia 2018 entregado al Grupo de Apoyo Financiero.</t>
  </si>
  <si>
    <t>Matriz de consolidación programación PAC elaborados / Matriz de consolidación programación PAC requeridos</t>
  </si>
  <si>
    <t>Solicitud y desagregación PAC 2018</t>
  </si>
  <si>
    <t>Elaboración del Programa Anual Mensualizado de Caja - PAC.</t>
  </si>
  <si>
    <t>Oficios radicados ante Ministerio de Hacienda, así como las justificacioes presentadas por cada una de las áreas</t>
  </si>
  <si>
    <t>Juan Mafla
Miguel Angulo</t>
  </si>
  <si>
    <t>No. Solicitudes aprobadas/No. Solicitudes tramitadas</t>
  </si>
  <si>
    <t>solicitudes</t>
  </si>
  <si>
    <t>Adelantar los tramites necesarios de solicitud de vigencias futuras, conforme a los requerimientos del Grupo de Apoyo Administrativo y el Grupo de Talento Humano</t>
  </si>
  <si>
    <t>Oficios  de solicitud de recursos radicados en el Ministerio de Hacienda y respuesta del Ministerio frente a la misma</t>
  </si>
  <si>
    <t>No. Solicitudes tramitadas / No. Solicitudes requeridas</t>
  </si>
  <si>
    <t>Solicitar los recursos necesarios para la implementación de la Política Pública de Gestión del Riesgo de Desastres al MHCP</t>
  </si>
  <si>
    <t>Solicitud de recursos para la implementación de la Política Pública de Gestión del Riesgo de Desastres al MHCP</t>
  </si>
  <si>
    <t>Acuerdos aprobados, oficios de Ministerio de Hacienda con aprobación de modificación presupuestal (Adiciones, traslados, reducciones)</t>
  </si>
  <si>
    <t>No. de modificaciones presupuestales tramitadas / No de modificaciones presupuestales requeridas</t>
  </si>
  <si>
    <t>Tramitar la viabilidad de las modificaciones presupuestales a nivel de decreto ante las instancias competentes</t>
  </si>
  <si>
    <t>No. De documentos elaborados / No. De documentos solicitados</t>
  </si>
  <si>
    <t>documento</t>
  </si>
  <si>
    <t>Desarrollar informe final de la ejecución presupuestal de la UNGRD</t>
  </si>
  <si>
    <t xml:space="preserve">Informes DAPRE - Contraloria. </t>
  </si>
  <si>
    <t>No. de informes de seguimientos elaborados / No. de informes de seguimientos solicitados</t>
  </si>
  <si>
    <t>Desarrollar informe para DAPRE - Contraloria con ejecución presupuestal mensual y justificación de variaciones</t>
  </si>
  <si>
    <t>Matriz de seguimiento presupuestal, de acuerdo al documento requerido por el Ministerio de Hacienda y Crédito Público</t>
  </si>
  <si>
    <t>No. de reportes de ejecución elaborados / No. de reportes solicitados</t>
  </si>
  <si>
    <t>Presentar reportes de ejecución presupuestal al MHCP, desagregando compromisos y obligaciones de manera mensual</t>
  </si>
  <si>
    <t>Presentación de seguimiento al acuerdo de desempeño del sector</t>
  </si>
  <si>
    <t>No. De reportes de seguimiento realizados / No. De reportes solicitados</t>
  </si>
  <si>
    <t>Realizar seguimiento a las metas del acuerdo de desempeño  de ejecución presupuestal de la UNGRD para ser entregado al DAPRE</t>
  </si>
  <si>
    <t>Seguimiento a las metas del acuerdo de desempeño  de ejecución presupuestal de la UNGRD para ser entregado al DAPRE</t>
  </si>
  <si>
    <t>Ficha de reporte al seguimiento de la ejecución presupuestal</t>
  </si>
  <si>
    <t xml:space="preserve">Documento reporte </t>
  </si>
  <si>
    <t>Desarrollar los reportes de ejecución presupuestal de la UNGRD para ser reportados a la Dirección General</t>
  </si>
  <si>
    <t>Matriz de proyección de metas presupuestales de la vigencia 2016</t>
  </si>
  <si>
    <t>No. De matrices elaboradas / No. De matrices solicitadas</t>
  </si>
  <si>
    <t>Matriz</t>
  </si>
  <si>
    <t>Elaborar la proyección de metas de ejecución presupuestal anual de la UNGRD  como soporte a la formulación del acuerdo de desempeño del sector</t>
  </si>
  <si>
    <t>Documento físico y magnético de anteproyecto de presupuesto, oficio de radicación ante Ministerio de Hacienda y Crédito Público  y cargue del mismo en el SIIF.</t>
  </si>
  <si>
    <t>No. De documentos de anteproyecto de presupuesto elaborados / No. De documentos de anteproyecto Solicitados</t>
  </si>
  <si>
    <t xml:space="preserve">Documento </t>
  </si>
  <si>
    <t>Elaborar el anteproyecto de presupuesto de la UNGRD</t>
  </si>
  <si>
    <t>Ejecución y Seguimiento a la ejecución y planificación presupuestal.</t>
  </si>
  <si>
    <t>Eficiencia en la ejecución financiera</t>
  </si>
  <si>
    <t>PRESUPUESTO SOLICITADO</t>
  </si>
  <si>
    <t>seguimiento documentos</t>
  </si>
  <si>
    <t>Herramienta tecnologica</t>
  </si>
  <si>
    <t>Matriz de seguimiento y reporte de sisconpes DNP.</t>
  </si>
  <si>
    <t>Realizar seguimiento a los avances de las acciones de la UNGRD, en cumplimiento de lo estipulado en los documentos Conpes</t>
  </si>
  <si>
    <t>Reportes de seguimiento enviados al DAPRE mes vencido.</t>
  </si>
  <si>
    <t>No. De reportes de seguimiento consolidados enviados al DAPRE y cargados en SINERGIA /No. De reportes de seguimiento Solicitados</t>
  </si>
  <si>
    <t xml:space="preserve"> Realizar seguimiento a los indicadores de meta y producto del  Plan Nacional de Desarrollo a cargo de la UNGRD  en la plataforma Sinergia</t>
  </si>
  <si>
    <t>Acuerdo firmado con entidades del SNGRD</t>
  </si>
  <si>
    <t>N° de acuerdos realizados / N° de acuerdos planeados</t>
  </si>
  <si>
    <t>2 Acuerdos</t>
  </si>
  <si>
    <t>Realizar acuerdos de información con entidades del SNGRD para su articulación con el Sistema Nacional de Información de Gestión del Riesgo de Desastres - SNIGRD</t>
  </si>
  <si>
    <t>C-M-L</t>
  </si>
  <si>
    <t xml:space="preserve">1.6.2 Articulación de los sistemas de información sectoriales existentes  con el SINGRD 
5.5.3. 1 estrategia para el intercambio de información y conocimiento sobre gestión del riesgo generada e implementada </t>
  </si>
  <si>
    <t>Herramientas tecnologicas de apoyo a simulacros nacionales</t>
  </si>
  <si>
    <t>N°solicitadas/N° de veces entregadas</t>
  </si>
  <si>
    <t>Desarrollar mejoras y ajustes a  herramienta para la recopilacion de informacion en el marco de la ejecucion de simulacros a nivel nacional.</t>
  </si>
  <si>
    <t xml:space="preserve">1.6.1 Sistema de Información Nacional para la Gestión del Riesgo de Desastres (SINGRD) </t>
  </si>
  <si>
    <t>Fortalecer el Sistema Nacional de Información de Gestión del Riesgo de Desastres - SNIGRD.</t>
  </si>
  <si>
    <t>OFICINA ASESORA DE PLANEACIÓN</t>
  </si>
  <si>
    <t>OFICINA ASESORA DE PLANEACION</t>
  </si>
  <si>
    <t>FORMATO DE PLAN DE ACCIÓN</t>
  </si>
  <si>
    <t>CODIGO:
FR-1300-PE-01</t>
  </si>
  <si>
    <t>Versión 03</t>
  </si>
  <si>
    <t>UNIDAD NACIONAL PARA LA GESTIÓN DEL RIESGO DE DESASTRES - UNGRD
SEGUIMIENTO BIMESTRE</t>
  </si>
  <si>
    <t>SECRETARÍA GENERAL</t>
  </si>
  <si>
    <t>META BIMESTRE</t>
  </si>
  <si>
    <t>META ANUAL</t>
  </si>
  <si>
    <t>% META ANUAL</t>
  </si>
  <si>
    <t>RESULTADO BIMESTRE</t>
  </si>
  <si>
    <t>META ACUMULADA BIMESTRE</t>
  </si>
  <si>
    <t>PRESUPUESTO EJECUTADO BIMESTRE</t>
  </si>
  <si>
    <t>PRESUPUESTO ACUMULADO BIMESTRES (AÑO)</t>
  </si>
  <si>
    <t>PRESUPUESTO  % ACUMULADO BIMESTRES (AÑO)</t>
  </si>
  <si>
    <t>DIFICULTADES O RETRAZOS</t>
  </si>
  <si>
    <t>INDICADOR CUMPLIMIENTO</t>
  </si>
  <si>
    <t>F. FORTALECIMIENTO INSTITUCIONAL DE LA UNGRD</t>
  </si>
  <si>
    <t>Seguimiento a la Programación Presupuestal FNGRD</t>
  </si>
  <si>
    <t>Reuniones realizadas / Reuniones programadas</t>
  </si>
  <si>
    <t>Iván Fajardo</t>
  </si>
  <si>
    <t>Actas de reunión o listados de asistencia</t>
  </si>
  <si>
    <t>Seguimiento a la Programación Presupuestal UNGRD</t>
  </si>
  <si>
    <t>Seguimiento a la asignación de recursos UNGRD y FNGRD</t>
  </si>
  <si>
    <t xml:space="preserve">Programación y Seguimiento al Plan Anual de Adquisiciones </t>
  </si>
  <si>
    <t>Aprobación de la programación del Plan Anual de Adquisiciones</t>
  </si>
  <si>
    <t>Comité de adquisiciones</t>
  </si>
  <si>
    <t>Acta de comité</t>
  </si>
  <si>
    <t>Carolina Baquero</t>
  </si>
  <si>
    <t>Seguimiento al Plan Anual de Adquisiciones</t>
  </si>
  <si>
    <t>Fortalecimiento del
apoyo financiero y
contable</t>
  </si>
  <si>
    <t>Direccionamiento de procedimientos en la cadena presupuestal</t>
  </si>
  <si>
    <t>Ordenación del Gasto</t>
  </si>
  <si>
    <t>Informes realizados / Informes programados</t>
  </si>
  <si>
    <t>Documento de informe sobre Ordenación del Gasto</t>
  </si>
  <si>
    <t>Fortalecimiento del
talento humano</t>
  </si>
  <si>
    <t>Seguimiento al Plan de Capacitación</t>
  </si>
  <si>
    <t>Seguimiento al Plan de Bienestar e Incentivos</t>
  </si>
  <si>
    <t>Seguimiento al Programa de Salud y Seguridad en el Trabajo</t>
  </si>
  <si>
    <t>Control de asignación de recursos de acuerdo con el Plan de Contratación</t>
  </si>
  <si>
    <t>Solicitudes de contratación</t>
  </si>
  <si>
    <t>Solicitudes de contratación revisadas / Total de solicitudes recibidas</t>
  </si>
  <si>
    <t>Formatos de solicitud de expedición o modificación de CDP</t>
  </si>
  <si>
    <t>Adelantar los procesos disciplinarios a los funcionarios de la UNGRD</t>
  </si>
  <si>
    <t>Procesos disciplinarios</t>
  </si>
  <si>
    <t>Procesos atendidos/Procesos recibidos</t>
  </si>
  <si>
    <t>Gustavo Paz</t>
  </si>
  <si>
    <t>Expedientes de los procesos adelantados</t>
  </si>
  <si>
    <t>Aprobación de la Estrategia y Plan de Participación Ciudadana para la vigencia 2018</t>
  </si>
  <si>
    <t xml:space="preserve">Estrategia y Plan de Participación Ciudadana </t>
  </si>
  <si>
    <t>Acta de aprobación</t>
  </si>
  <si>
    <t>Fortalecimiento de la estrategia de rendición de cuentas</t>
  </si>
  <si>
    <t>Apoyo en el desarrollo de la Rendición de Cuentas de la vigencia 2018.</t>
  </si>
  <si>
    <t>Evento Rendición de Cuentas</t>
  </si>
  <si>
    <t>No. De Actividades de apoyo desarrolladas/No. De Actividades de apoyo programadas</t>
  </si>
  <si>
    <t>Evidencia según las actividades realizadas, listas de asistencia e Informe Final.</t>
  </si>
  <si>
    <t>Ejercer la Secretaría Técnica del comité interinstitucional de accidentes graves</t>
  </si>
  <si>
    <t>No. Seciones realizadas</t>
  </si>
  <si>
    <t>Actas, listados de asistencia, Correos de citación</t>
  </si>
  <si>
    <t>No. de seguimientos efectuados en SISCONPES/ No. seguimientos programados SISCONPES</t>
  </si>
  <si>
    <t xml:space="preserve"> PAC de la vigencia 2017, es decir la mensualización de los montos a pagar en ese año fiscal. </t>
  </si>
  <si>
    <t>Realizar el Seguimiento Plan Estratégico 2014-2018, con corte al 2018</t>
  </si>
  <si>
    <t xml:space="preserve">Elaborar y consolidar informes de Gestión de la UNGRD. </t>
  </si>
  <si>
    <t xml:space="preserve">Elena Pabon </t>
  </si>
  <si>
    <t>Patricia Arenas
Carmen Lorena</t>
  </si>
  <si>
    <t>Ejecutar Plan de Trabajo Implementación Modelo Integrado de Planeación y Gestión MIPG</t>
  </si>
  <si>
    <t xml:space="preserve">Dar cumplimiento al Programa Anual de Auditoría de Gestión Independiente PAAGI-2018 </t>
  </si>
  <si>
    <t>Oficina de Control Interno</t>
  </si>
  <si>
    <t>Programa Anual de Auditoria de Gestión Independiente Vigencia 2018 
PAAGI-2018</t>
  </si>
  <si>
    <t xml:space="preserve">Implementación del SNIGRD como parte de la arquitectura empresarial de la UNGRD </t>
  </si>
  <si>
    <t>Proceso(s) Contractual(es)</t>
  </si>
  <si>
    <t>Actualización y seguimiento al Plan Estrategico de Tecnologías de Información - PETI de la UNGRD</t>
  </si>
  <si>
    <t>Planear y gestionar los componentes de información de la UNGRD</t>
  </si>
  <si>
    <t>Documentos Elaborados</t>
  </si>
  <si>
    <t>Documentos elaborados</t>
  </si>
  <si>
    <t>Suscripción del contrato de soporte y mantenimiento de la plataforma tecnológica Sharepoint, y aplicativos desarrollados sobre esta</t>
  </si>
  <si>
    <t>Contratos suscrito</t>
  </si>
  <si>
    <t>Contrato de soporte y mantenimiento en ejecución.</t>
  </si>
  <si>
    <t>Hacer seguimiento a la ejecución del Plan de Mantenimiento de Servicios Tecnológicos</t>
  </si>
  <si>
    <t>No. de Seguimientos presentados</t>
  </si>
  <si>
    <t>Ejecutar el Plan de Tratamiento de Riesgos</t>
  </si>
  <si>
    <t>Contrato</t>
  </si>
  <si>
    <t>Gestionar la implementación del Sistema de Gestión de Seguridad de la Información en la entidad</t>
  </si>
  <si>
    <t>Contrato de consultoría formalizado y en ejecución</t>
  </si>
  <si>
    <t>Seguimiento contrato implementación del SGSI</t>
  </si>
  <si>
    <t>OFICINA ASESORA DE COMUNICACIONES</t>
  </si>
  <si>
    <t xml:space="preserve">PRESUPUESTO APROBADO </t>
  </si>
  <si>
    <t>Estrategia de comunicaciones interna, externa y digital en gestión del riesgo de desastres.</t>
  </si>
  <si>
    <t>Carteleras institucionales físicas, las cuales se nutrirán de la información generada por los boletines institucionales y además donde se podrán consultar las diferentes acciones de la UNGRD.</t>
  </si>
  <si>
    <t>Actualizar carteleras institucionales físicas, las cuales se nutrirán de la información generada por los boletines institucionales y además donde se podrán consultar las diferentes acciones de la UNGRD.</t>
  </si>
  <si>
    <t xml:space="preserve">No. De actualiaciones </t>
  </si>
  <si>
    <t># Documento Publicados/ Documentos programados</t>
  </si>
  <si>
    <t>Fotografía de actualizaciones realizadas a la cartelera</t>
  </si>
  <si>
    <t xml:space="preserve">Encuestas de percepción dirigida a los públicos internos y externos de la entidad. </t>
  </si>
  <si>
    <t>Documentos digitales</t>
  </si>
  <si>
    <t># Encuestas realizadas/ # Ecuestas programados</t>
  </si>
  <si>
    <t>Aplicación de encuenstas e informe y analisis de estadistícas</t>
  </si>
  <si>
    <t>5.5.2
Información, educación y comunicación (IEC) para conocer el riesgo y reducirlo.</t>
  </si>
  <si>
    <t>x</t>
  </si>
  <si>
    <t>Videos institucionales de carácter interno y externo que resalten las labores y acciones de la UNGRD y el SNGRD.</t>
  </si>
  <si>
    <t>Videos</t>
  </si>
  <si>
    <t># videos realizados y publicados / # Videos requeridos</t>
  </si>
  <si>
    <t xml:space="preserve">Daniel González
</t>
  </si>
  <si>
    <t>Elaboración de infografías dirigidas para su publicación en medios de comunicación</t>
  </si>
  <si>
    <t>Elaboracion de rotafolios informativos de la UNGRD</t>
  </si>
  <si>
    <t>Rotafolios</t>
  </si>
  <si>
    <t># rotafolios realizados y publicados / # rotafolios requeridos</t>
  </si>
  <si>
    <t>Daniel González</t>
  </si>
  <si>
    <t>Videos y rotafolio final.</t>
  </si>
  <si>
    <t>Rediseño de piezas para pendones, afiches y material pop de la UNGRD</t>
  </si>
  <si>
    <t>Infografias</t>
  </si>
  <si>
    <t># infografias realizadas/ # infografias programadas</t>
  </si>
  <si>
    <t>Juan Carlos López</t>
  </si>
  <si>
    <t xml:space="preserve">Infografias </t>
  </si>
  <si>
    <t xml:space="preserve">Producto audiovisual que condense las actividades  mensuales de la UNGRD </t>
  </si>
  <si>
    <t>Diseño de material gráfico y piezas institucionales de la UNGRD</t>
  </si>
  <si>
    <t>Material gráfico y piezas diseñadas</t>
  </si>
  <si>
    <t>Material gráfico y piezas  realizadas / Material gráfico y piezas requeridas</t>
  </si>
  <si>
    <t>Piezas Artefinalizadas</t>
  </si>
  <si>
    <t>Boletínes informativos y comunicados de prensa.</t>
  </si>
  <si>
    <t># videos realizados y publicados / # Videos programados</t>
  </si>
  <si>
    <t>Video mes en imágenes</t>
  </si>
  <si>
    <t>Boletines externos de información con el SNGRD.</t>
  </si>
  <si>
    <t>Boletínes informativos y/o comunicados de prensa.</t>
  </si>
  <si>
    <t>Documento digital</t>
  </si>
  <si>
    <t xml:space="preserve"># Boletines Informativos y/o Comunicados Prensa realizados/ # de Boletines Informativos y/o Comunicados de Prensa requeridos </t>
  </si>
  <si>
    <t xml:space="preserve">Boletines Informativos y/i comunicados de prensa </t>
  </si>
  <si>
    <t>Boletines institucionales internos de comunicación, que reflejen el día a día de la entidad y el trabajo de cada funcionario de la UNGRD.</t>
  </si>
  <si>
    <t xml:space="preserve">No. Boletines  Externos realizados </t>
  </si>
  <si>
    <t>Samuel Lancheros
Stephany Salgado</t>
  </si>
  <si>
    <t>Boletin Externo</t>
  </si>
  <si>
    <t>Encuentro de comunicadores del SNGRD. Para conseguir sinergia en la labor conseguida.</t>
  </si>
  <si>
    <t>No. Boletines Internos realizados / Boletines Internos requeridos</t>
  </si>
  <si>
    <t>Boletin Interno</t>
  </si>
  <si>
    <t>Actualización y/o reimpresión de material pedagógico de la UNGRD para ser distribuidos interno y externo. (material promocional. Pendones, backing, etc)</t>
  </si>
  <si>
    <t>Evento</t>
  </si>
  <si>
    <t xml:space="preserve"># eventos realizados </t>
  </si>
  <si>
    <t>Evento, lista de asistencia, memorias, fotografias</t>
  </si>
  <si>
    <t>Diseño de micrositios y contenidos para temporadas, eventos relevantes y planes especiales.</t>
  </si>
  <si>
    <t>Micro-sitio</t>
  </si>
  <si>
    <t># Diseño de Micro-sitios realizados / # Diseño de Micro-sitios requeridos</t>
  </si>
  <si>
    <t xml:space="preserve">Monitoreo de medios. </t>
  </si>
  <si>
    <t>Correos electrónicos</t>
  </si>
  <si>
    <t xml:space="preserve"># monitoreos realizados </t>
  </si>
  <si>
    <t>Johana Rojas 
Erika Bedoya</t>
  </si>
  <si>
    <t>Documento pdf de cada monitoreo.</t>
  </si>
  <si>
    <t>Mantener actualizado el banco de imágenes de la UNGRD</t>
  </si>
  <si>
    <t xml:space="preserve">No. de actualizaciones realizadas al Banco de Imagenes </t>
  </si>
  <si>
    <t># de actualizaciones realizadas</t>
  </si>
  <si>
    <t xml:space="preserve">Registro de carpetas actualizadas </t>
  </si>
  <si>
    <t>Campañas en redes sociales acordes a las temáticas de la Gestión del Riesgo</t>
  </si>
  <si>
    <t>Piezas desarrolladas para cada campaña</t>
  </si>
  <si>
    <t># de campañas realizadas</t>
  </si>
  <si>
    <t>Piezas diseñadas para cada campaña e informes mensuales de la OAC</t>
  </si>
  <si>
    <t>Convenio con RTVC para pauta comercial que nos permita difundir videos institucionales en momentos coyunturales (temporada de lluvias, menos lluvias, fin de año, mes de la reducción del riesgo), promovidos a través de Código Cívico.</t>
  </si>
  <si>
    <t>Diseño e implementación de campaña de comunicaciones de la VI Plataforma Regional de Reducción del Riesgo (Piezas audivisuales, piezas impresas y digitales)</t>
  </si>
  <si>
    <t>Creación de campaña</t>
  </si>
  <si>
    <t>Campaña ejecutada</t>
  </si>
  <si>
    <t>Samuel Lancheros
Juan Carlos López</t>
  </si>
  <si>
    <t xml:space="preserve">Documentos contractuales de convenio y Campañas realizadas. </t>
  </si>
  <si>
    <t>Fortalecimiento de la comunicacion en emergencias.</t>
  </si>
  <si>
    <t>Taller ABC de la gestión del riesgo para periodistas de medios de comunicación que cubren la temática de gestión del riesgo de desastres.</t>
  </si>
  <si>
    <t>Centro de documentación en Gestión del Riesgo de Desastres.</t>
  </si>
  <si>
    <t>Recopilación de información para disponer en el repositorio digital con las entidades integrantes de la Comisión técnica de Conocimiento</t>
  </si>
  <si>
    <t xml:space="preserve">Generar acuerdos con las entidades del SNGRD para intercambio de información </t>
  </si>
  <si>
    <t>Entidades con intercambio de información</t>
  </si>
  <si>
    <t># de acuerdos de intercambio de información/ # entidades para desarrollar intercambio de información (6)</t>
  </si>
  <si>
    <t>Acuerdo de cooperación</t>
  </si>
  <si>
    <t>Recopilación de información jurídica (resoluciones)para disponer en el repositorio digital con los Consejos departamentales de GRD</t>
  </si>
  <si>
    <t>Disponer información en materia de gestión del riesgo de desastres, generada por la UNGRD en el repositorio institucional</t>
  </si>
  <si>
    <t>Documentos publicados</t>
  </si>
  <si>
    <t>100</t>
  </si>
  <si>
    <t xml:space="preserve"> # de documentospublicados / # de documentos que requieren publicación</t>
  </si>
  <si>
    <t>Johana Rojas</t>
  </si>
  <si>
    <t>Publicación en repositorio institucional</t>
  </si>
  <si>
    <t>Soporte y mantenimiento del software Dspace- biblioteca digital.</t>
  </si>
  <si>
    <t>Renovación de Soporte y mantenimiento del software Dspace- biblioteca digital</t>
  </si>
  <si>
    <t>Elaboración del estudio previo para contratación</t>
  </si>
  <si>
    <t>Elaboración de estudios previos /Documentos solicitados</t>
  </si>
  <si>
    <t xml:space="preserve">Johana Rojas
Jeisson Roncancio </t>
  </si>
  <si>
    <t>Radicación de documentos en Oficina de contratación</t>
  </si>
  <si>
    <t xml:space="preserve">Renovación herramientas para manejo de información:
2 licencias para compresión de material digital (crear, modificar, reducir peso) 
Acrobat pro. </t>
  </si>
  <si>
    <t xml:space="preserve">Renovación herramientas para manejo de información:
2 licencias para compresión de material digital (crear, modificar, reducir peso) 
Acrobat pro. 
</t>
  </si>
  <si>
    <t xml:space="preserve"> Jeisson Roncancio</t>
  </si>
  <si>
    <t>Realizar boletín mensual del Centro de Documentación</t>
  </si>
  <si>
    <t xml:space="preserve">Renovación licencias de correos masivos
</t>
  </si>
  <si>
    <t>Realizar boletín trimestral del Centro de Documentación</t>
  </si>
  <si>
    <t>Boletin del Centro de Documentación</t>
  </si>
  <si>
    <t># de Boletines del Centro Documentación realizados / # de Boletines del Centro de Documentación programados</t>
  </si>
  <si>
    <t>Publicación del Boletín digital</t>
  </si>
  <si>
    <t>Renovación de Soporte y mantenimiento del software Koha</t>
  </si>
  <si>
    <t>Producción de material Institucional y de identidad para Centro de Documentación</t>
  </si>
  <si>
    <t>Piezas desarrolladas</t>
  </si>
  <si>
    <t># Piezas desarrolladas /# de piezas solicitdas</t>
  </si>
  <si>
    <t>Jeisson Roncancio</t>
  </si>
  <si>
    <t>Piezas producidas</t>
  </si>
  <si>
    <t>Implementar estructura de hemeroteca en materia de gestión del riesgo de desastres</t>
  </si>
  <si>
    <t>publicación de material hemerográfico</t>
  </si>
  <si>
    <t>#de publicaciones/# de documentos requeridos</t>
  </si>
  <si>
    <t>Johana Rojas
Jeisson Roncancio</t>
  </si>
  <si>
    <t>Software en funcionamiento con registros indexados</t>
  </si>
  <si>
    <t>Gestión estrategica</t>
  </si>
  <si>
    <t>Asistencia a las reuniones líderes SIPLAG.</t>
  </si>
  <si>
    <t>Actas de asistencia</t>
  </si>
  <si>
    <t>Fortalecimiento de la estrategia de rendición de cuentas.</t>
  </si>
  <si>
    <t>Articulación en la formulación de la Estrategia y el Plan de Acción de Rendición de Cuentas para la Vigencia 2016.</t>
  </si>
  <si>
    <t>Apoyo en la formulación de la Estrategia y el Plan de Acción de Rendición de Cuentas para la Vigencia 2017.</t>
  </si>
  <si>
    <t>Documentos elaborados y aprobados</t>
  </si>
  <si>
    <t># Documentos elaborados y aprobados</t>
  </si>
  <si>
    <t>Nathaly Lurduy</t>
  </si>
  <si>
    <t xml:space="preserve">Actualizaciones realizadas / Actualizaciones Programadas </t>
  </si>
  <si>
    <t>Actualizar y/o monitorear los Mapas de Riesgos y Oportunidades del proceso</t>
  </si>
  <si>
    <t>Actualización o monitoreo de Mapas de Riesgos y Oportunidades</t>
  </si>
  <si>
    <t>(Actividades Ejecutadas/
Actividades Programadas)</t>
  </si>
  <si>
    <t>Asistir a las reuniones bimestrales en calidad de líder SIPLAG y ECOSIPLAG  y realizar reunión de socialización.</t>
  </si>
  <si>
    <t># De reuniones realizadas / # De reuniones programadas (12)</t>
  </si>
  <si>
    <t># Mapas de riesgos y oportunidades actualizados o monitoreado /# Mapas de riesgos actualizados o monitoreados (4)</t>
  </si>
  <si>
    <t>Adelantar las actividades relacionadas con la implementación de las Políticas para el cumplimiento de los nuevos requisitos del Modelo Integrado de Planeación y Gestión, en acompañamiento de la OAPI</t>
  </si>
  <si>
    <t># Mapas de riesgos y oportunidades actualizados o monitoreado /# Mapas de riesgos actualizados o monitoreados</t>
  </si>
  <si>
    <t>Adriana Rodriguez
Aldo Robayo</t>
  </si>
  <si>
    <t>Zulay Daza</t>
  </si>
  <si>
    <t>Zulay Daza
Oscar Ferro</t>
  </si>
  <si>
    <t>PRESUPUESTO
APROBADO</t>
  </si>
  <si>
    <t>UNIDAD NACIONAL PARA LA GESTIÓN DEL RIESGO DE DESASTRES - UNGRD</t>
  </si>
  <si>
    <t>SUBDIRECCIÓN GENERAL</t>
  </si>
  <si>
    <t>FUENTE DE VERIFICACIÓN POR PRODUCTO</t>
  </si>
  <si>
    <t>Fortalecimiento de las políticas del SNGRD</t>
  </si>
  <si>
    <t>Reportar el avance de ejecución física, financiera y de gestión del Proyecto de Fortalecimiento de políticas e instrumentos financiero del SNGRD.</t>
  </si>
  <si>
    <t>Informe de ejecución del proyecto</t>
  </si>
  <si>
    <t># De informe realizado SPI / # Informes meta (12)</t>
  </si>
  <si>
    <t>Sandra Castelblanco</t>
  </si>
  <si>
    <t>Ficha seguimeinto e información arrojada por el SPI</t>
  </si>
  <si>
    <t>Actualizar el documento perfil del Proyecto de Fortalecimiento de políticas e instrumentos financiero del SNGRD.</t>
  </si>
  <si>
    <t>Documento actualizado</t>
  </si>
  <si>
    <t># De documentos actualizados / # documentos meta (1)</t>
  </si>
  <si>
    <t>Elsa Sánchez</t>
  </si>
  <si>
    <t>Documento perfil actualizado.</t>
  </si>
  <si>
    <t xml:space="preserve">Agendas Estrátegicas Sectoriales </t>
  </si>
  <si>
    <t>Efectuar el seguimiento y evaluación de las agendas sectoriales</t>
  </si>
  <si>
    <t>Informe de seguimiento</t>
  </si>
  <si>
    <t>Documento de seguimiento y listados de asistencia</t>
  </si>
  <si>
    <t>Inversión</t>
  </si>
  <si>
    <t>Programa de acompañamiento sectorial para la implementación del componente programático del PNGRD</t>
  </si>
  <si>
    <t>Implementar el programa de acompañamiento con la participación de los sectores que participaron en la concertación del PNGRD.</t>
  </si>
  <si>
    <t>Implementar el programa de acompañamiento dentro del marco del PNGRD con la participación de los sectores definidos para la vigencia</t>
  </si>
  <si>
    <t>Acompañamiento</t>
  </si>
  <si>
    <t># De sectores con acompañamiento / # De sectores Meta (7)</t>
  </si>
  <si>
    <t>Sandra Castelblanco y Elsa Sánchez</t>
  </si>
  <si>
    <t>Documento con las memorias del acompañamiento y listas de asistencia.</t>
  </si>
  <si>
    <t>31/09/2018</t>
  </si>
  <si>
    <t>Modelo de Seguimiento y evaluación al PNGRD</t>
  </si>
  <si>
    <t>Socializar y ajustar el documento de modelo de seguimiento y evaluación del PNGRD para la vigencia.</t>
  </si>
  <si>
    <t xml:space="preserve"> Ajustar y socializar el documento de modelo de seguimiento y evaluación del PNGRD para la vigencia.</t>
  </si>
  <si>
    <t>Socializaciones</t>
  </si>
  <si>
    <t># De socializaciones / # Socializaciones meta (1)</t>
  </si>
  <si>
    <t>Soportes de socialización.</t>
  </si>
  <si>
    <t>Adelantar el monitoreo de información reportada que será insumo del documento semestral de seguimiento del PNGRD.</t>
  </si>
  <si>
    <t>Adelantar el monitoreo de información reportada, que será insumo del documento semestral de seguimiento del PNGRD.</t>
  </si>
  <si>
    <t># de documentos elaborados / # de documentos meta (2)</t>
  </si>
  <si>
    <t>Documento consolidado de la información reportada.</t>
  </si>
  <si>
    <t>Elaborar el informe de seguimiento y evaluación al PNGRD</t>
  </si>
  <si>
    <t>Informe de segumiento al PNGRD</t>
  </si>
  <si>
    <t>Socializar el  documento de seguimiento y evaluación al PNGRD con actores del SNGRD.</t>
  </si>
  <si>
    <t># de socializaciones de acuerdo al Decreto 308 de 2016 / # de socializaciones meta (2)</t>
  </si>
  <si>
    <t xml:space="preserve">Actas de reunion y copia de documento de socializacion </t>
  </si>
  <si>
    <t>Fortalecimiento de la capacidad institucional de los actores del Sistema Nacional de Gestión del Riesgo de Desastres -
SNGRD</t>
  </si>
  <si>
    <t>Fortalecimiento de Asistencia técnica mediante el diseño de una modalidad de acompañamiento integral tanto a entidades territoriales como a sectores.</t>
  </si>
  <si>
    <t>Reportar el avance de ejecución física, financiera y de gestión del proyecto de inversión de Asistencia Técnica a las entidades territoriales en la implementación de los componentes del SNGRD de acuerdo con lo establecido en la Ley 1523 de 2012 (2016-2018)</t>
  </si>
  <si>
    <t>Lady Milena Parra</t>
  </si>
  <si>
    <t>Actualizar el documento perfil del proyecto de inversión de Asistencia Técnica a las entidades territoriales en la implementación de los componentes del SNGRD de acuerdo con lo establecido en la Ley 1523 de 2012 (2016-2018)</t>
  </si>
  <si>
    <t>Documento perfil del proyecto de inversión de Asistencia Técnica a las entidades territoriales</t>
  </si>
  <si>
    <t>C. REDUCCION DEL RIESGO</t>
  </si>
  <si>
    <t>Intervencion correctiva</t>
  </si>
  <si>
    <t>Acciones de intervención correctiva de las condiciones de riesgo existente.</t>
  </si>
  <si>
    <t>Realizar seguimiento a los proyectos de intervención correctiva obras civiles(mitigación/recuperación)</t>
  </si>
  <si>
    <t xml:space="preserve">Proyectos ejecutados </t>
  </si>
  <si>
    <t># de proyectos ejecutados/ # de proyectos programados para ejecutar (20)</t>
  </si>
  <si>
    <t>Oscar Javier Salamanca</t>
  </si>
  <si>
    <t>Matriz de Seguimiento</t>
  </si>
  <si>
    <t>Asistir a las reuniones del equipo del líderes SIPLAG</t>
  </si>
  <si>
    <t>Omar Bustos Triana</t>
  </si>
  <si>
    <t>SUBDIRECCIÓN PARA LA REDUCCIÓN DEL RIESGO DE DESASTRES</t>
  </si>
  <si>
    <t>LÍNEA DE ACCIÓN
PLAN ESTRATEGICO</t>
  </si>
  <si>
    <t>ESTRATEGIA PLAN ESTRATEGICO</t>
  </si>
  <si>
    <t>PROYECTOS PNGRD
código y nombre</t>
  </si>
  <si>
    <t>CONPES</t>
  </si>
  <si>
    <t>PND</t>
  </si>
  <si>
    <t xml:space="preserve">Meta PNGRD </t>
  </si>
  <si>
    <t>Actividad 2018</t>
  </si>
  <si>
    <t>Programa de acompañamiento a los sectores con el fin de asesorar y orientar el desarrollo de las acciones concertadas en las agendas sectoriales.</t>
  </si>
  <si>
    <t>Apoyar la estrategia de acompañamiento Sectorial para promover en los sectores el  cumplimiento de las metas del PNGRD en lo relacionado con el proceso de Reducción del Riesgo.</t>
  </si>
  <si>
    <t xml:space="preserve">Reuniones realizadas </t>
  </si>
  <si>
    <t>(# de reuniones desarrolladas/ # de reuniones convocadas)</t>
  </si>
  <si>
    <t xml:space="preserve">Alberto Granes </t>
  </si>
  <si>
    <t>Actas y trazabilidad de la S General</t>
  </si>
  <si>
    <t>Desarrollar reuniones ordinarias del CNRR de acuerdo con el reglamento interno.</t>
  </si>
  <si>
    <t>(# de reuniones desarrolladas/ # de reuniones convocadas)*100</t>
  </si>
  <si>
    <t>Nelson Hernández</t>
  </si>
  <si>
    <t>Actas de reunión del CNRRD</t>
  </si>
  <si>
    <r>
      <t xml:space="preserve">
Desarrolar reuniones ordinarias de la Comisiones para la Reducción del Riesgo </t>
    </r>
    <r>
      <rPr>
        <b/>
        <sz val="10"/>
        <rFont val="Arial"/>
        <family val="2"/>
      </rPr>
      <t xml:space="preserve">
</t>
    </r>
  </si>
  <si>
    <t>Alberto Granes/Nelson Hernández</t>
  </si>
  <si>
    <t>Informes (Documentos Escritos)</t>
  </si>
  <si>
    <t>Fortalecimiento de la implementación de la Política Nacional para la Gestión del Riesgo de Desastres</t>
  </si>
  <si>
    <t>Elaborar el documento con los requisitos mínimos para la incorporación de los accidentes mayores en las Estrategias Municipales de Respuesta a Emergencias (EMRE)</t>
  </si>
  <si>
    <t xml:space="preserve">(#documentos desarrollados/#documentos proyectados) </t>
  </si>
  <si>
    <t>Fortalecimiento de las entidades nacionales, departamentales y municipales del Sistema Nacional de Gestión del Riesgo de Desastres SNGRD.</t>
  </si>
  <si>
    <t xml:space="preserve">4.1.7  Entrenamiento interinstitucional para la Respuesta Nacional a Emergencias </t>
  </si>
  <si>
    <t>corto</t>
  </si>
  <si>
    <t>Entidades nacionales actualizadas para participar en operaciones de respuesta a emergencias</t>
  </si>
  <si>
    <t xml:space="preserve">Promover la realización de ejercicios de preparación y respuesta ante los desastres </t>
  </si>
  <si>
    <t xml:space="preserve">Ejercicios implementados </t>
  </si>
  <si>
    <t xml:space="preserve">(#de ejercicios implementados/# de ejercicios programados) </t>
  </si>
  <si>
    <t>Listados de asistencia, registro fotográfico, informes, circulares</t>
  </si>
  <si>
    <t>4.2.2 Asistencia técnica a entidades territoriales en el proceso de manejo de desastres.</t>
  </si>
  <si>
    <t>CDGRD y CMGRD capacitadas para el proceso de manejo de desastres.</t>
  </si>
  <si>
    <t>Brindar asistencia técnica a entidades territoriales en el subproceso de preparación para la respuesta.</t>
  </si>
  <si>
    <t>Consejos Departamentales</t>
  </si>
  <si>
    <t>(# CDGRD asistidos técnicamente / # CDGRD propuestos)</t>
  </si>
  <si>
    <t>Registros fotográficos, Informes de Comisión, Convocatorias, etc.</t>
  </si>
  <si>
    <t xml:space="preserve">4.3.1 Formulación e implementación de Protocolos Nacionales para la Respuesta frente a Temporadas de Fenómenos Climáticos </t>
  </si>
  <si>
    <t xml:space="preserve">Mediano </t>
  </si>
  <si>
    <t xml:space="preserve">100% de los departamentos ubicados en zonas de influencia de fenómenos climáticos por temporada con protocolos implementados </t>
  </si>
  <si>
    <t>Formular documento borrador de Protocolos Nacionales para la Respuesta frente a temporadas de fenómenos climáticos</t>
  </si>
  <si>
    <t xml:space="preserve">Protocolos </t>
  </si>
  <si>
    <t xml:space="preserve">(# Protocolos Nacionales formulados/# Protocolos Nacionales programados) </t>
  </si>
  <si>
    <t>Documentos borrador , comunicación interna de entrega a la SMD</t>
  </si>
  <si>
    <t>4.3.9 Lineqamientos operativos para la respuesta a emergencias por afluencia de publico
1.5.1 Metodologias para el análisis de riesgo por aglomeraciones del público</t>
  </si>
  <si>
    <r>
      <rPr>
        <b/>
        <sz val="10"/>
        <rFont val="Arial"/>
        <family val="2"/>
      </rPr>
      <t xml:space="preserve"> 
</t>
    </r>
    <r>
      <rPr>
        <sz val="10"/>
        <rFont val="Arial"/>
        <family val="2"/>
      </rPr>
      <t>Realizar un Programa de Socialización de la 'Guía Técnica para la Reglamentación de Aglomeraciones de Público'</t>
    </r>
  </si>
  <si>
    <t>Programa de Socialización</t>
  </si>
  <si>
    <t>(# de actividades desarrollados / # de actividades programadas)</t>
  </si>
  <si>
    <t xml:space="preserve">Registros de asistencia, Informes de Comisión, notas de prensa, capacitaciones </t>
  </si>
  <si>
    <t xml:space="preserve">4.3.2 Elaboración y actualización de Protocolos Nacionales para la Respuesta por Fenómenos Volcánicos </t>
  </si>
  <si>
    <t xml:space="preserve">100% de los departamentos ubicados en zona de influencia de afectación de los volcanes activos implementados </t>
  </si>
  <si>
    <t xml:space="preserve">Formular documento borrador del Protocolo Nacional de Respuesta por Erupción del Volcán Nevado del Huila </t>
  </si>
  <si>
    <t>Documento borrador del Protocolo</t>
  </si>
  <si>
    <t>(#de protocolos proyectados/#protocolos formulados)</t>
  </si>
  <si>
    <t>Documento borrador, comunicación interna de entrega a la SMD</t>
  </si>
  <si>
    <t xml:space="preserve">4.3.5 Elaboración y actualización de protocolos de respuesta frente a sismo de impacto nacional </t>
  </si>
  <si>
    <t xml:space="preserve">corto </t>
  </si>
  <si>
    <t>100% de los departamentos ubicados en zona de amenaza sísmica alta  con protocolo implementado</t>
  </si>
  <si>
    <t xml:space="preserve">Formular documento borrador del Protocolo Nacional de Respuesta  frente a un sismo de impacto nacional </t>
  </si>
  <si>
    <t>4.3.4 Elaboración y actualización de protocolos nacionales para respuesta frente a Tsunamis en el Pacifico
4.3.4 Elaboración y actualización de protocolos de respuesta frente a Huracanes en el Caribe</t>
  </si>
  <si>
    <t>100% de los departamentos ubicados en zona de influencia de tsunamis con protocolos implementados
100% de los departamentos ubicados en zona de influencia de huracanes con  con protocolos implementados</t>
  </si>
  <si>
    <t>Consolidar  las propuestas de los protocolos por tsunami y huracanes para su gestión en el proceso de Manejo de Desastres</t>
  </si>
  <si>
    <t xml:space="preserve">Documento de Consolidación </t>
  </si>
  <si>
    <t>(# de propuestas de Protocolos Formulados / # de propuestas de Protocolos programados)*100</t>
  </si>
  <si>
    <t xml:space="preserve">5.2.1 Capacitación para la formulación de Estrategias municipales de respuesta, planes de contingencia y protocolos </t>
  </si>
  <si>
    <t xml:space="preserve">Entidades territoriales capacitadas en formulación de las estrategias de respuesta, planes de contingencia y protocolos formulados </t>
  </si>
  <si>
    <r>
      <t xml:space="preserve"> </t>
    </r>
    <r>
      <rPr>
        <b/>
        <sz val="10"/>
        <rFont val="Arial"/>
        <family val="2"/>
      </rPr>
      <t xml:space="preserve">
</t>
    </r>
    <r>
      <rPr>
        <sz val="10"/>
        <rFont val="Arial"/>
        <family val="2"/>
      </rPr>
      <t>Desarrollar Talleres de Capacitación a Entidades Territoriales para la formulación de instrumentos locales para la respuesta (Estrategias, Planes de Contingencia y Protocolos)</t>
    </r>
  </si>
  <si>
    <t>Talleres</t>
  </si>
  <si>
    <t xml:space="preserve">
8</t>
  </si>
  <si>
    <t>(#de talleres proyectados/#de talleres implementados)</t>
  </si>
  <si>
    <t xml:space="preserve">Listados de asistencia, registros fotográficos, </t>
  </si>
  <si>
    <t>C. REDUCCIÓN DEL RIESGO</t>
  </si>
  <si>
    <t>RESÓNSABLE</t>
  </si>
  <si>
    <t>Intervención correctiva</t>
  </si>
  <si>
    <t>Política de intervención para el reasentamiento de población localizada en zonas de riesgo no mitigable, desde la intervención prospectiva y correctiva del riesgo.</t>
  </si>
  <si>
    <t>Adelantar las gestiones necesarias para que las entidades territoriales asuman la implementación del plan de gestión del riesgo volcánico formulado mediante la sentencia T. 269 de 2015</t>
  </si>
  <si>
    <t>(#Reuniones realizadas / #Reuniones Programadas)*100</t>
  </si>
  <si>
    <t>Elsy Melo</t>
  </si>
  <si>
    <t>documentos, listados de asistencia, actas</t>
  </si>
  <si>
    <t>Adelantar acciones y gestión de acompañamiento psicosocial, económico - productivo y jurídico, hacia los habitantes de la ZAVA del Galeras de los municipios de Pasto, Nariño y La Florida, que propenden por el reasentamiento de los mismos, en sitios seguros.</t>
  </si>
  <si>
    <t>Porcentaje familias expuestas con acompañamiento psicosocial</t>
  </si>
  <si>
    <t>(# de familias de la ZAVA con acompañamiento psicosocial / # total de las familias que solicitan acompañamiento psicosocial) *100</t>
  </si>
  <si>
    <t>SIG Galeras</t>
  </si>
  <si>
    <t>Adelantar las acciones responsabilidad de  la UNGRD en el marco del cumplimiento de la sentencia T-269 de 2015</t>
  </si>
  <si>
    <t>Implementaciones</t>
  </si>
  <si>
    <t>(#acciones  realizadas/# acciones requeridas)*100</t>
  </si>
  <si>
    <t>Procedimiento de seguimiento a los proyectos y convenios de intervención correctiva.</t>
  </si>
  <si>
    <t>3.1.1 Banco de proyectos de reducción del riesgo de desastres de cobertura e impacto nacional implementado</t>
  </si>
  <si>
    <t xml:space="preserve">largo </t>
  </si>
  <si>
    <t xml:space="preserve">Banco de proyectos de reducción del riesgo de desastres de cobertura e impacto nacional implementado </t>
  </si>
  <si>
    <t>Realizar la evaluación técnica de los proyectos de intervención correctiva radicados en la UNGRD</t>
  </si>
  <si>
    <t>Solicitudes tramitadas</t>
  </si>
  <si>
    <t>(# solicitudes tramitadas / # solicitudes recibidas)*100</t>
  </si>
  <si>
    <t>Jorge Buelvas</t>
  </si>
  <si>
    <t>SIGOB, comunicaciones oficiales</t>
  </si>
  <si>
    <t>Intervención Prospectiva</t>
  </si>
  <si>
    <t>Articulación de instrumentos  y desarrollo de lineamientos de ordenamiento territorial, ordenación ambiental, planificación del desarrollo y gestión del riesgo.</t>
  </si>
  <si>
    <t xml:space="preserve">Elaborar documentos para apoyar técnicamente y/o para hacer revisiones y/o ajustes para la formulación de políticas, marcos regulatorios, CONPES, guías, circulares y estudios en relación con la incorporación de medidas de reducción del riesgo - intervención prospectiva - en los instrumentos de planificación. </t>
  </si>
  <si>
    <t xml:space="preserve">Porcentaje de Solicitudes gestionadas </t>
  </si>
  <si>
    <t>(# de solicitudes gestionadas/
# de solicitudes recibidas)*100</t>
  </si>
  <si>
    <t>Juan Pablo Jojoa</t>
  </si>
  <si>
    <t>Documentos técnicos, matrices diligenciadas, ayudas de memoria, listados de Asistencia, presentaciones, correos electrónicos</t>
  </si>
  <si>
    <t>2.1.6 68 Municipios con documento de lineamientos para incorporar la gestión del riesgo de desastres en la revisión y ajuste del POT, articulado al plan de inversiones para los municipios</t>
  </si>
  <si>
    <t>Elaborar Documentos Municipales de Lineamientos para la integración de la gestión del riesgo en la revisión y ajuste de POT articulados al plan de inversiones municipal (21 Documentos de Lineamientos)</t>
  </si>
  <si>
    <t xml:space="preserve">Documentos de lineamientos </t>
  </si>
  <si>
    <t># de Documentos de Lineamientos elaborados / #de Documentos de Lineamientos  programados para elaborar</t>
  </si>
  <si>
    <t>Documentos técnicos, formatos y matrices diligenciados, ayudas de memoria, listados de Asistencia, presentaciones, correos electrónicos</t>
  </si>
  <si>
    <t xml:space="preserve">2.1.5 Seguimiento y control a suelos de protección </t>
  </si>
  <si>
    <t>C</t>
  </si>
  <si>
    <t xml:space="preserve">Desarrollar documento de lineamientos y recomendaciones para formular un sistema de control y seguimiento para minimizar la ocupación por desarrollos urbanísticos y/o asentamientos humanos en suelos clasificados como de protección por riesgo de desastres </t>
  </si>
  <si>
    <t>(#de documentos proyectados/#de documentos realizados)</t>
  </si>
  <si>
    <t>FNGRD</t>
  </si>
  <si>
    <t>Acompañar a los municipios y departamentos en la implementación de los procesos de la Gestión del Riesgo y los componentes del SNGRD</t>
  </si>
  <si>
    <t xml:space="preserve">5.2.3 Fortalecimiento a nivel territorial para el desarrollo de la gestión del riesgo de desastres 
5.2.2 Formación en Gestión del riesgo de desastres para coordinadores territoriales y funcionarios públicos. </t>
  </si>
  <si>
    <t>Programas de formación en Gestión del Riesgo de desastres desarrollados</t>
  </si>
  <si>
    <t xml:space="preserve">Desarrollar talleres de formación en la formulación de planes departamentales de gestión del riesgo </t>
  </si>
  <si>
    <t>Territorios Asistidos</t>
  </si>
  <si>
    <t>(# Consejos Territoriales Asistidos técnicamente / # Consejos territoriales planificados) *100</t>
  </si>
  <si>
    <t>Oswaldo Amado</t>
  </si>
  <si>
    <t>Capacitar a los integrantes de los CMGRD en la integración de la gestión del riesgo en los diferentes instrumentos de planificación e inversión pública</t>
  </si>
  <si>
    <t>5.2.5 Formación a entidades del SNGRD para el diseño e implementación y evaluación de estrategias de gestión del riesgo con enfoque diferencial, de diversidad cultural y de género.</t>
  </si>
  <si>
    <t xml:space="preserve">Construcción de la estrategia  de gestión del riesgo con enfoque diferencial, de diversidad cultural y de género. </t>
  </si>
  <si>
    <t xml:space="preserve">Construir un documento que plantee una estrategia de gestión del riesgo con enfoque diferencial, de diversidad cultural y de género </t>
  </si>
  <si>
    <t xml:space="preserve">Documentos </t>
  </si>
  <si>
    <t>5.2.6 Fortalecimiento en Gestión del Riesgo de desastres a los integrantes del SINA</t>
  </si>
  <si>
    <t xml:space="preserve">Desarrollar una estrategia de capacitación e información a los integrantes del SINA </t>
  </si>
  <si>
    <t>Realizar talleres de asistencia técnica para fortalecer la estrategia de capacitación e información a los integrantes del SINA</t>
  </si>
  <si>
    <t xml:space="preserve">Talleres realizados  </t>
  </si>
  <si>
    <t>(#de reuniones realizadas /#de reuniones proyectadas)</t>
  </si>
  <si>
    <t xml:space="preserve">Oscar Lozano </t>
  </si>
  <si>
    <t xml:space="preserve">Actas y listados de asistencia </t>
  </si>
  <si>
    <t xml:space="preserve">5.3.1 Lineamientos para la incorporación del enfoque diferencial en la gestión del riesgo de desastres </t>
  </si>
  <si>
    <t>Medio</t>
  </si>
  <si>
    <t>Lineamientos para la gestión del riesgo de desastres con grupos poblacionales específicos diseñados y socializados</t>
  </si>
  <si>
    <t xml:space="preserve">Construir documento de lineamientos para la gestión del riesgo de desastres  con un grupo poblacional específico.  </t>
  </si>
  <si>
    <t>documento elaborado</t>
  </si>
  <si>
    <t>(# de documentos proyectados/#de documentos elaborados)</t>
  </si>
  <si>
    <t xml:space="preserve">Documento elaborado </t>
  </si>
  <si>
    <t>PND
Proyectos formulados por parte de las entidades territoriales con acompañamiento por parte de la UNGRD</t>
  </si>
  <si>
    <t>META PND</t>
  </si>
  <si>
    <t>Apoyar mediante acompañamiento por parte de la UNGRD, la formulación de proyectos de inversión por parte de las entidades territoriales.</t>
  </si>
  <si>
    <t>Municipios Asistidos</t>
  </si>
  <si>
    <t>(# de municipios con proyecto de inversión formulados / # de municipios con proyectos de inversión a formular)</t>
  </si>
  <si>
    <t>Yinna Rodriguez</t>
  </si>
  <si>
    <t>PND
Estudio de evaluación elaborado</t>
  </si>
  <si>
    <t>Elaborar documento final de evaluación del Proyecto de Asistencia Técnica en Gestión Local del Riesgo a nivel Municipal y Departamental y al proyecto de  fortalecimiento de políticas e instrumentos financieros del SNGRD de Colombia para la vigencia 2016-2018</t>
  </si>
  <si>
    <t>Luis Carlos Martinez</t>
  </si>
  <si>
    <t xml:space="preserve">Apoyo técnico en la implementación de acciones de Adaptación al Cambio Climático, incorporando criterios y acciones que disminuyan los impactos del cambio climático en las fases de evaluación, diagnóstico, formulación y actualización de los POT. </t>
  </si>
  <si>
    <t>Apoyar  técnicamente,  
emitir conceptos técnicos y/o asesorar a  entidades nacionales y/o territoriales y otras áreas de la UNGRD, para el  fortalecimiento y articulación de la reducción del riesgo de desastres a nivel del sector ambiental y con contextos de  Variabilidad y Cambio  Climático.</t>
  </si>
  <si>
    <t xml:space="preserve">Comunicados y respuestas </t>
  </si>
  <si>
    <t>(#solicitudes atendidas /#solicitudes allegadas)*100</t>
  </si>
  <si>
    <t xml:space="preserve">Respuestas y comunicaciones </t>
  </si>
  <si>
    <t xml:space="preserve">Articulación del ámbito social y comunitario en el proceso de reducción del riesgo.
</t>
  </si>
  <si>
    <t xml:space="preserve">5.3.5  Participación social y comunitaria para la toma de decisiones en gestión del riesgo de desastres 
5.3.2 Poblaciones gestionando el Riesgo </t>
  </si>
  <si>
    <t>Acciones de promoción y seguimiento a la participación social y comunitaria implementadas</t>
  </si>
  <si>
    <t>Apoyar y hacer seguimiento a los proyectos DIPECHO, proyectos institucionales y académicos relacionados con temas de educación y  enfoque de participación social.</t>
  </si>
  <si>
    <t>(# de reuniones requeridas/#de reuniones desarrolladas)*100</t>
  </si>
  <si>
    <t xml:space="preserve">Listados de asisitencia,actas  </t>
  </si>
  <si>
    <t>Mediano</t>
  </si>
  <si>
    <t xml:space="preserve">
Brindar Asistencia Técnica a Entidades Territoriales para la implementación del Programa 'Comunidades Preparadas, Comunidades Resilientes'</t>
  </si>
  <si>
    <t>Actividades</t>
  </si>
  <si>
    <t>(# de actividades realizadas/#de actividades solicitadas)*100</t>
  </si>
  <si>
    <t>Comunicados, Listados de Asistencia, Registros, etc.</t>
  </si>
  <si>
    <t>Desarrollar Actividades de promoción de la Reducción del Riesgo (VII Simulacro nacional de respuesta a emergencias); y apoyar el fortalecimeinto de capacidades para la implementación de EMRE y PMGRD, en territorios vulnerables.</t>
  </si>
  <si>
    <t xml:space="preserve">Actividades realizadas </t>
  </si>
  <si>
    <t>(#Actividad realizada/#Actividad programada)</t>
  </si>
  <si>
    <t xml:space="preserve">Propuesta de la  actividad </t>
  </si>
  <si>
    <t>Protección Financiera</t>
  </si>
  <si>
    <t>Gestión Financiera y Aseguramiento ante el Riesgo de Desastres</t>
  </si>
  <si>
    <t>3.5.1 
3.5.2
3.5.3. 3.5.4.
3.5.2Apoyar la implementación de  los instrumentos de aseguramiento ante el riesgo de desastres para la protección financiera del Estado ante los desastres  en sus diferentes niveles sectoriales y territoriales, con el fin de garantizar una adecuada respuesta ante la ocurrencia de desastres y proteger el equilibrio fiscal a largo plazo</t>
  </si>
  <si>
    <t>Coordinar las sesiones de la Mesa Interinstitucional del trabajo en Protección Financiera</t>
  </si>
  <si>
    <t>(# de sesiones realizadas/#de sesiones programadas)</t>
  </si>
  <si>
    <t xml:space="preserve">Beatriz Parra </t>
  </si>
  <si>
    <t>Actas y listados de asistencia</t>
  </si>
  <si>
    <t>Realizar el documento que oriente el diseño del proceso  de activación financiera ante desastres.</t>
  </si>
  <si>
    <t>(# de documentos realizados/#de documentos proyectados)</t>
  </si>
  <si>
    <t xml:space="preserve">Documento que consolide los avances y acuerdos del proceso de activación financiera ante desastres </t>
  </si>
  <si>
    <t xml:space="preserve">Elaborar el Documento de lineamientos para la incorporación de la línea de protección financiera frente a desastres y diseño de mecanismos complementarios como apoyo al nivel territorial en el próximo PND 2018 - 2022. </t>
  </si>
  <si>
    <t>(#de documentos realizados/#de documentos proyectados)</t>
  </si>
  <si>
    <t xml:space="preserve">Documento actividades a incorporar en el PND 2018 -2022 en materia de protección financiera
</t>
  </si>
  <si>
    <t>Lineamientos y guías para aseguramiento de los bienes públicos.</t>
  </si>
  <si>
    <t xml:space="preserve">5.2.2 Programas de formación en gestión del riesgo de desastres desarrollados </t>
  </si>
  <si>
    <t>Definir el modelo de asistencia técnica a nivel territorial en materia de protección financiera</t>
  </si>
  <si>
    <t>(# Documentos realizados / # Documentos planteados)</t>
  </si>
  <si>
    <t>Adelantar Sesiones de Educación Financiera con énfasis en aseguramiento de Activos Públicos</t>
  </si>
  <si>
    <t xml:space="preserve">Asistencias técnicas </t>
  </si>
  <si>
    <t>(#de asistencias realizadas/#de asistencias programadas)</t>
  </si>
  <si>
    <t xml:space="preserve">Documentos con compromisos, listados de asistencias. </t>
  </si>
  <si>
    <t>Diana Alvarado</t>
  </si>
  <si>
    <t>FORMATO PLAN DE ACCION</t>
  </si>
  <si>
    <t>SUBDIRECCIÓN PARA EL CONOCIMIENTO DEL RIESGO</t>
  </si>
  <si>
    <t>Fomento
de la identificación y caracterización de escenarios de riesgo.</t>
  </si>
  <si>
    <t>Convocar como invitados a los Sectores al Comité Nacional de Conocimiento del Riesgo</t>
  </si>
  <si>
    <t>Sectores convocados</t>
  </si>
  <si>
    <t xml:space="preserve"># de informes realizados sobre la participacion de los sectores en el Comite /# de informes planeados </t>
  </si>
  <si>
    <t>Cristian C. Fernandez</t>
  </si>
  <si>
    <t>Informe de seguimieto</t>
  </si>
  <si>
    <t>Incremento del nivel de cofinanciación por parte de los sectores y entes territoriales</t>
  </si>
  <si>
    <r>
      <rPr>
        <b/>
        <sz val="10"/>
        <rFont val="Arial"/>
        <family val="2"/>
      </rPr>
      <t>ACCIÓN PND:</t>
    </r>
    <r>
      <rPr>
        <sz val="10"/>
        <rFont val="Arial"/>
        <family val="2"/>
      </rPr>
      <t xml:space="preserve">
Identificar y gestionar fuentes complementarias de recursos para el conocimiento del riesgo con recursos de regalías, ya sea a través del Sistema Nacional de Ciencia y Tecnología y de los Órganos Colegiados de Administración y Decisión u otras fuentes de financiación</t>
    </r>
  </si>
  <si>
    <t>Fortalecer la gestión de recursos para el conocimiento del riesgo con recursos de regalías,  a través del Sistema Nacional de Ciencia y Tecnología</t>
  </si>
  <si>
    <t>Informes de seguimiento</t>
  </si>
  <si>
    <t># de seguimientos entregados / # de seguimientos programados</t>
  </si>
  <si>
    <t>Informes de seguimieto</t>
  </si>
  <si>
    <t>Coordinación  de los Comités Nacionales de Gestión del Riesgo de Desastres.</t>
  </si>
  <si>
    <t>Realizar convocatoria y seguimiento al Comité Nacional de Conocimiento del Riesgo en el diseño y elaboración de insumos técnicos</t>
  </si>
  <si>
    <t>Insumo técnico</t>
  </si>
  <si>
    <t># de insumos tecnicos realizados/ # de insumos tecnico programados</t>
  </si>
  <si>
    <t>Insumo Técnico</t>
  </si>
  <si>
    <t xml:space="preserve">Realizar convocatoria y seguimiento a la Comisión Nacional Técnica Asesora de Conocimiento del Riesgo </t>
  </si>
  <si>
    <t>Realizar convocatoria y seguimiento a la Comisión Nacional de Investigación en Gestión del Riesgo</t>
  </si>
  <si>
    <t>5.2.3 Fortalecimiento a nivel territorial para el desarrollo de la gestión del riesgo de desastres</t>
  </si>
  <si>
    <t>Apoyar a la estrategica de acompañamiento sectoral para promover en los sectores el cumplimiento de las metas del PNGRD en lo relacionado Al Conocimiento del Riesgo</t>
  </si>
  <si>
    <t>Formulación de metodologías para incorporar el análisis de riesgo de desastre en los proyectos sectoriales y territoriales de inversión pública.</t>
  </si>
  <si>
    <t>Aplicar el instrumento diseñado como caso pionero y piloto con un Entidad interesada</t>
  </si>
  <si>
    <t># de documento entregados / # de documentos programado</t>
  </si>
  <si>
    <t>Maria Teresa Martinez</t>
  </si>
  <si>
    <t xml:space="preserve">Documentos técnicos para la estrategia de fortalecimiento institucional </t>
  </si>
  <si>
    <t>Realizar un estudio técnico sobre los impactos de los fenómenos recurrentes y sus causas</t>
  </si>
  <si>
    <t xml:space="preserve">David de Leon </t>
  </si>
  <si>
    <t>Construir el Atlas de Riesgo de Colombia.</t>
  </si>
  <si>
    <t>Lina Dorado</t>
  </si>
  <si>
    <t>Cooperación para la gestión del riesgo de desastres.</t>
  </si>
  <si>
    <t>Fortalecimiento de alianzas e intercambios con socios estratégicos para el fortalecimiento del Sistema Nacional de Gestión de Riesgo de Desastres en Colombia y en el exterior.</t>
  </si>
  <si>
    <t>Apoyar técnicamente al grupo de investigación de tsunamis en el marco del proyecto SATREPS</t>
  </si>
  <si>
    <t>Reuniones asistidas</t>
  </si>
  <si>
    <t>(# de acompañamientos realizados/ # acompañamientos solicitados)*100</t>
  </si>
  <si>
    <t>Nathalia Contreras</t>
  </si>
  <si>
    <t>listados de asistencia y presentación</t>
  </si>
  <si>
    <t>31/012/2018</t>
  </si>
  <si>
    <t>Apoyar técnicamente a la Oficina de Cooperación Internacional en proyectos de Gestión del Riesgo. Proyecto de Inundaciones JICA</t>
  </si>
  <si>
    <t>listados de asistencia, informes de avance, documentos tecnicos y presentación</t>
  </si>
  <si>
    <t>B. CONOCIMIENTO DEL RIESGO</t>
  </si>
  <si>
    <t>Fomento de la identificación y caracterización de escenarios de riesgo</t>
  </si>
  <si>
    <t>Identificación de impactos y amenazas.</t>
  </si>
  <si>
    <t>1.2.3 Realizar estudios de evaluación de riesgo por inundación lenta y rápida en los municipios previamente priorizados por las autoridades competentes</t>
  </si>
  <si>
    <t>Asistir y socializar información técnica al Comité Nacional para el estudio del fenómeno ENSO (ERFEN)</t>
  </si>
  <si>
    <t>N° de Comunicados</t>
  </si>
  <si>
    <t># de comunicados realizados / # de comunicados requeridos</t>
  </si>
  <si>
    <t>Joana Pérez</t>
  </si>
  <si>
    <t>Comunicados</t>
  </si>
  <si>
    <t>Elaboración de documentos de caracterización de escenarios y eventos amenazantes.</t>
  </si>
  <si>
    <t>Socializar documentos de caracterización de escenarios de riesgo volcánico, y riesgo por tsunami.</t>
  </si>
  <si>
    <t># de socializaciones realizadas/ # de socializaciones programadas</t>
  </si>
  <si>
    <t>Listado de Asistencia, Presentación</t>
  </si>
  <si>
    <t>Realizar la Evaluación Probabilística del Riesgo por Inundación en los Municipios de Mompox, Magangue, Montelibano y San Marcos</t>
  </si>
  <si>
    <t># de documento realizado / # de documento  programado</t>
  </si>
  <si>
    <t>Juan Olaya</t>
  </si>
  <si>
    <t>Elaborar los lineamientos para la Evaluación Probabilística del Riesgo por Inundación lenta y rápida</t>
  </si>
  <si>
    <t>Realizar la Evaluación y diagnostico de vulnerabilidad social para los Municipios de  Mompox, Magangue, Montelibano y San Marcos</t>
  </si>
  <si>
    <t>Paula Villegas</t>
  </si>
  <si>
    <t>Realizar la Evaluación de vulnerabilidad física como insumo para la Evaluación Probabilística del Resigo por Inundación para los Municipios de  Mompox, Magangue, Montelibano y San Marcos</t>
  </si>
  <si>
    <t>Juan Forero</t>
  </si>
  <si>
    <t xml:space="preserve">Elaborar los modelos de exposición de edificaciones en los Municipios de  Mompox, Magangue, Montelibano y San Marcos </t>
  </si>
  <si>
    <t>Jairo Valcárcel</t>
  </si>
  <si>
    <t>Realizar seguimiento al Convenio del IDEAM No. 9677-PPAL001-577-2017 para impulsar el Conocimiento del Riesgo mediante la evaluación de la amenaza por Inundación como insumo para la Evaluación Probabilística del Resigo por Inundación para los Municipios de  Mompox, Magangue, Montelibano y San Marcos</t>
  </si>
  <si>
    <t>1.2.6 Realización de estudios de riesgo por movimiento en masa, que apoyen la toma de decisiones locales</t>
  </si>
  <si>
    <t xml:space="preserve">Elaborar Lineamientos para la realización de estudios de avenidas torrenciales y priorización de municipios que tienen exposicion a avenidas torrenciales </t>
  </si>
  <si>
    <t>Informes de Seguimiento</t>
  </si>
  <si>
    <t>Miguel Mora</t>
  </si>
  <si>
    <t xml:space="preserve"> Impulsar el conocimiento del riesgo sísmico, mediante el apoyo en la elaboración del alcance  para la actualización del Reglamento Colombiano de Construcciones Sismo Resistentes – NSR-10</t>
  </si>
  <si>
    <t># de informes realizado / # de informes programado</t>
  </si>
  <si>
    <t>Elaborar los lineamientos para estudios de microzoificación sísmica y evaluación de riesgo sísmico</t>
  </si>
  <si>
    <t># de documento elaborado / # de documento programado</t>
  </si>
  <si>
    <t>Generación de insumos
técnicos para la evaluación y análisis del riesgo.</t>
  </si>
  <si>
    <t>Definición de lineamientos de identificación de amenaza, vulnerabilidad y riesgo.</t>
  </si>
  <si>
    <t>Socializar  la Cartilla de Riesgo Tecnológico por Pérdida de Contención de Sustancias Peligrosas</t>
  </si>
  <si>
    <t xml:space="preserve">Socialización </t>
  </si>
  <si>
    <t>Sandra Pérez</t>
  </si>
  <si>
    <t>Registo de Asistencia</t>
  </si>
  <si>
    <t>1.3.1
Lineamientos para la elaboración de estudios de riesgos tecnológicos
APLICA PARA COMPES 2.6 
2.6 Hito 1: Documento con los requisitos mínimos para la elaboración del plan de emergencias para que incluya la prevención de accidentes mayores, dirigida a los industriales y articulado con el proceso de reglamentación del Artículo 42 de la Ley 1523 de 2012 y con el Decreto 1072 de 2015 de MinTrabajo=50%.</t>
  </si>
  <si>
    <r>
      <t>Definir los l</t>
    </r>
    <r>
      <rPr>
        <sz val="10"/>
        <color indexed="8"/>
        <rFont val="Arial"/>
        <family val="2"/>
      </rPr>
      <t xml:space="preserve">ineamientos para la elaboración de estudios de riesgo tecnológico como insumos para ser incorporados en los instrumentos de planificación territorial y del desarrollo </t>
    </r>
  </si>
  <si>
    <t>Documento de Lineamientos</t>
  </si>
  <si>
    <t>N° de documento elaborado / N° de documento programado</t>
  </si>
  <si>
    <t>Sandra Estupiñan</t>
  </si>
  <si>
    <t xml:space="preserve">Documento de lineamientos para la elaboración de estudios de riesgo tecnológico y </t>
  </si>
  <si>
    <t xml:space="preserve">Socializar los  lineamientos para la elaboración de estudios de riesgo tecnológico como insumos para ser incorporados en los instrumentos de planificación territorial y del desarrollo </t>
  </si>
  <si>
    <r>
      <rPr>
        <b/>
        <sz val="10"/>
        <rFont val="Arial"/>
        <family val="2"/>
      </rPr>
      <t>ACCIÓN PND:</t>
    </r>
    <r>
      <rPr>
        <sz val="10"/>
        <rFont val="Arial"/>
        <family val="2"/>
      </rPr>
      <t xml:space="preserve">
Avanzará en el diseño de lineamientos técnicos para la implementación de directrices y recomendaciones de la OCDE frente a accidentes químicos, en el marco del Comisión Nacional de Riesgo Tecnológico.
</t>
    </r>
    <r>
      <rPr>
        <b/>
        <sz val="10"/>
        <rFont val="Arial"/>
        <family val="2"/>
      </rPr>
      <t xml:space="preserve">1.3.6 </t>
    </r>
    <r>
      <rPr>
        <sz val="10"/>
        <rFont val="Arial"/>
        <family val="2"/>
      </rPr>
      <t>Instalaciones peligrosas con análisis y evaluación de riesgos quimicos realizados siguiendo las directices de la OCDE</t>
    </r>
  </si>
  <si>
    <t xml:space="preserve">Apoyar el diseño de lineamientos técnicos para la implementación de directrices y recomendaciones de la OCDE frente a accidentes químicos </t>
  </si>
  <si>
    <t xml:space="preserve">Sandra Pérez </t>
  </si>
  <si>
    <t>Seguimientos al apoyo brindado en el marco de la CENARIT
listados de asistencia, actas, soporte de avances</t>
  </si>
  <si>
    <t>1.7.16
ERON con mayor vulnerabilidad respecto a amenazas de orígen natural, socionatural y antrópicas (sismos, inundaciones, incendios)</t>
  </si>
  <si>
    <t>Identificar los ERON con mayor vulnerabilidad de acuerdo a las amenazas de origen natural, socionatural y antrópicas.</t>
  </si>
  <si>
    <t># de documentos elaborados / # de documentos programados</t>
  </si>
  <si>
    <t>Cristian Fernandez</t>
  </si>
  <si>
    <t>Seguimientos del desarrollo del proyecto</t>
  </si>
  <si>
    <t xml:space="preserve">Elaborar informes de seguimiento al "estudio estadístico y propuesta del valor máximo de riesgo individual"
</t>
  </si>
  <si>
    <t># de informes elaborados / # de informes programados</t>
  </si>
  <si>
    <t>Realizar talleres de concertación de la propuesta de valor de riesgo máximo individual a nivel industrial"</t>
  </si>
  <si>
    <t># de talleres realizadas/ # de talleres programadas</t>
  </si>
  <si>
    <t xml:space="preserve">Realizar talleres de socialización de la propuesta de valor de riesgo máximo individual a nivel industrial" </t>
  </si>
  <si>
    <t>Elaborar documento con lineamientos para la investigación de accidentes mayores dirigidos a la industria y a las autoridades competentes y recomendaciones para la adopción de un único mecanismo de reporte de accidentes mayores</t>
  </si>
  <si>
    <t xml:space="preserve">1.1.8 Estudio de la amenaza, vulnerabilidad y riesgo por tsunami </t>
  </si>
  <si>
    <t>Socializar estudio de caracterización de exposición, vulnerabilidades y riesgo por tsunamis y sismos en poblaciones costeras de Cauca y Nariño</t>
  </si>
  <si>
    <t>Socialización</t>
  </si>
  <si>
    <t># de socialización realizado/ # de socialización programada</t>
  </si>
  <si>
    <t>Documento técnico</t>
  </si>
  <si>
    <t>1.1.7 Análisis del riesgo de desastres en infraestructura prioritaria de transporte</t>
  </si>
  <si>
    <t>Realizar seguimiento al Otro si del proyecto "análisis de vulnerabilidad por amenaza de movimientos en masa en la infraestructura vial de los corredores viales Popayán - Patico - Rio Mazamorras Ruta 20 y Cano -  Mojarras Ruta 25. Etapa 2: 2017"</t>
  </si>
  <si>
    <t># de documento realizado/ # de documento requerido</t>
  </si>
  <si>
    <t>Informe de avance del proyecto según lo programado en el Convenio No. 9677-PPAL001-452-2016</t>
  </si>
  <si>
    <t>Fortalecer el funcionamiento del monitoreo por Tsunami</t>
  </si>
  <si>
    <t>Documento Convenio</t>
  </si>
  <si>
    <t># Convenios (otro si) realizado/ # Convenio (otro si) programado)</t>
  </si>
  <si>
    <t>Convenio - Otro Si</t>
  </si>
  <si>
    <t>Fomento de la gestión del riesgo de desastres en la educación nacional</t>
  </si>
  <si>
    <t>'Comunicación del riesgo a las entidades públicas y privadas y a la población, con fines de información pública, percepción y toma de conciencia.</t>
  </si>
  <si>
    <t>5.5.2 Información, educación y comunicación (IEC) para conocer el riesgo y reducirlo
'5.2.6 Implementar estrategias de capacitación e información a los integrantes del SINA
'1.7.9 Diseñar ,  implementar y socializar la Red de centros de docuemtación y consulta para la Gestión del Riesgo de Desastres</t>
  </si>
  <si>
    <t>Socializar la Estrategia Nacional de comunicación del riesgo volcánico</t>
  </si>
  <si>
    <t>Documento aprobado</t>
  </si>
  <si>
    <t>Realizar contenido técnico relacionado con inundaciones para el desarrollo de material audiovisual y de divulgación enfocado a las comunidades</t>
  </si>
  <si>
    <t># de documento realizado/ # de documento programado</t>
  </si>
  <si>
    <t xml:space="preserve">Apoyar lo referente a la comunicación del Riesgo, diagramación de documentos y talleres </t>
  </si>
  <si>
    <t>(# de documento realizado/ # de documento programado) *100%</t>
  </si>
  <si>
    <t>5.2.2 Programas de formación en gestión del riesgo de desastres desarrollados</t>
  </si>
  <si>
    <t>Realizar el curso de formación en gestión de riesgo de desastres dirigido a coordinadores y funcionarios</t>
  </si>
  <si>
    <t xml:space="preserve">Programa de Formación </t>
  </si>
  <si>
    <t># de actividades realizados/# de actividades requeridos</t>
  </si>
  <si>
    <t>SUBDIRECCIÓN PARA EL MANEJO DE DESASTRES</t>
  </si>
  <si>
    <t>1.1 Coordinación  de los Comités Nacionales de Gestión del Riesgo de Desastres.</t>
  </si>
  <si>
    <t>4.3.3 - Elaboración y actualización de protocolos nacionales para la respuesta frente a tsunamis en el Pacífico
4.3.4 - Elaboración y actualización de protocolos nacionales para la respuesta frente a huracanes en el Caribe
4.3.5 - Elaboración y actualización de protocolos de respuesta frente un sismo de impacto nacional 
4.3.6 - Actualización del Plan Nacional de Contingencia contra derrames de hidrocarburos establecido mediante el Decreto 321 de 1999</t>
  </si>
  <si>
    <t>Convocar y realizar las reuniones del Comité Nacional para el Manejo de Desastres</t>
  </si>
  <si>
    <t>Realizar las reuniones del Comité Nacional para el Manejo de Desastres convocada por el Director o el Segundo en su Jerarquía.
*(Agendar en las reuniones del CNMD la presentación de los protocolos que la SRR vaya elaborando y/o actualizando y los demás documentos que se generen y requieran socialización).</t>
  </si>
  <si>
    <t>Actas</t>
  </si>
  <si>
    <t>(# Reuniones Realizadas 
/ # Reuniones programadas)</t>
  </si>
  <si>
    <t>Actas de reuniones del Comité Nacional para el Manejo de Desastres</t>
  </si>
  <si>
    <t>1.1 - Fomento de la responsabilidad sectorial y territorial en los procesos de la gestión del riesgo.</t>
  </si>
  <si>
    <t>Convocar y realizar reuniones de la Comisión Técnica Nacional Asesora para el Manejo de Desastres</t>
  </si>
  <si>
    <t>Realizar reuniones de la Comisión Técnica Nacional Asesora para el Manejo de Desastres convocada por el Director o el Segundo en su Jerarquía o e Subdirector de la SMD.</t>
  </si>
  <si>
    <t>(# Reuniones Realizadas 
/ # Reuniones Programadas)</t>
  </si>
  <si>
    <t>Actas de reuniones de la Comisión Técnica Nacional Asesora para el Manejo de Desastres</t>
  </si>
  <si>
    <t>1.2 Programa de acompañamiento a los sectores con el fin de asesorar y orientar el desarrollo de las acciones concertadas en las agendas sectoriales.</t>
  </si>
  <si>
    <t>Elaborar e Implementar plan de trabajo para impulsar a los sectores el cumplimiento de las metas del PNGRD en lo  relacionado a Manejo del Riesgo y apoyar en el seguimiento.</t>
  </si>
  <si>
    <t>Apoyar la estrategia de acompañamiento Sectorial para promover en los sectores el  cumplimiento de las metas del PNGRD en lo relacionado con el proceso de Manejo de Desastre.</t>
  </si>
  <si>
    <t>Carlos Segura
(Linea de Planeación)</t>
  </si>
  <si>
    <t>Actas de las reuniones sostenidas o Trazabilidad de la Subdirección General como lider del seguimiento al PNGRD</t>
  </si>
  <si>
    <t>Formulación de los Instrumentos de Planificación</t>
  </si>
  <si>
    <t>2.1 Formulación y Articulación de la Estrategia Nacional de Respuesta.</t>
  </si>
  <si>
    <t>4.1.1 - Implementación de protocolos y diseño de insumos técnicos de las Funciones Operativas de Respuesta de la  Estrategia Nacional para la Respuesta a Emergencias
4.1.2 - Implementación de protocolos y diseño de insumos técnicos de los Servicios Básicos de Respuesta de la  Estrategia Nacional para la Respuesta a Emergencias</t>
  </si>
  <si>
    <t>Adopción por Decreto de la Estrategia Nacional de Respuesta a Emergencias - ENRE</t>
  </si>
  <si>
    <t xml:space="preserve">Presentar ante el consejo de ministros la ENRE </t>
  </si>
  <si>
    <t>Presentación</t>
  </si>
  <si>
    <t># de presentaciónes realizadas/ # de presentaciones programadas (1)</t>
  </si>
  <si>
    <t>Tc. (R ) Luis Fernando Piñeros</t>
  </si>
  <si>
    <t>Listados de asistencia</t>
  </si>
  <si>
    <t>Implementar la Estrategia Nacional para la Respuesta a Emergencias</t>
  </si>
  <si>
    <t>(# de Servicios Básicos Activados por Emergencia / # de Servicios Básicos Demandados)*101</t>
  </si>
  <si>
    <t>Karen Avila
Angel Sanchez
Eduw Idarraga
Karol Moreno 
(Equipo Sala de Crisis) 
o 
Enlace en Campo</t>
  </si>
  <si>
    <t>Reportes del enlace en terreno o Reporte de Sala de Analisis Estrategico (Sala de Crisis)</t>
  </si>
  <si>
    <t>4.1.11 - Estrategia nacional para el manejo de eventos recurrentes diseñada e implementada</t>
  </si>
  <si>
    <t>Establecer Estrategia Nacional ante Eventos Recurrentes</t>
  </si>
  <si>
    <t>Diseñar la Estrategia Nacional para el manejo de eventos recurrentes</t>
  </si>
  <si>
    <t># de Estrategias aprobadas</t>
  </si>
  <si>
    <t>Miguel Luengas
(Linea Tecnica AHE)</t>
  </si>
  <si>
    <t>Estrategia Nacional ante Eventos Recurrentes</t>
  </si>
  <si>
    <t>Implementar la Estrategia Nacional para el manejo de eventos recurrentes</t>
  </si>
  <si>
    <t>(# de Servicios Básicos Activados por eventos recurrentes/ # de Servicios Básicos Demandados)*100</t>
  </si>
  <si>
    <t xml:space="preserve">
Reportes del enlace en terreno o Reporte de Sala de Analisis Estrategico (Sala de Crisis)</t>
  </si>
  <si>
    <t>2.2 Formulación y articulación de la Estrategia de Reconstrucción Pos Desastre.</t>
  </si>
  <si>
    <t>4.4.1 - Estrategia nacional para la recuperación ante desastre nacional</t>
  </si>
  <si>
    <t>M</t>
  </si>
  <si>
    <t>Aprobación de la Estrategia de Recuperación de  Desastres</t>
  </si>
  <si>
    <t xml:space="preserve">Diseñar la Estrategia Nacional para la Recuperación ante Desastre Nacional </t>
  </si>
  <si>
    <t xml:space="preserve">Estrategia Nacional para la Recuperación ante Desastre Nacional </t>
  </si>
  <si>
    <t xml:space="preserve">Implementar la Estrategia Nacional para la Recuperación ante Desastre Nacional </t>
  </si>
  <si>
    <t>(# de Asistencias técnicas desarrolladas / # de Asistencias técnicas requeridas)*100</t>
  </si>
  <si>
    <t>Reportes del Enlace en terreno o Responsable de la Linea de Recuperacion</t>
  </si>
  <si>
    <t>3.1 Procesos de Estandarización y Acreditación en Búsqueda y Rescate</t>
  </si>
  <si>
    <t>4.1 - Fortalecimiento de la capacidad institucional de los actores del Sistema Nacional de Gestión del Riesgo de Desastres -SNGRD</t>
  </si>
  <si>
    <t>Proyecto de Fortalecimiento de la Línea de Búsqueda y Rescate Urbano -USAR</t>
  </si>
  <si>
    <t>Elaborar Manual de Protocolos para la Respuesta Nacional USAR</t>
  </si>
  <si>
    <t>Manual</t>
  </si>
  <si>
    <t># de manuales elaborados</t>
  </si>
  <si>
    <t>Jose Perdomo
Silbia Ballen
Diana Corrales
Daniel Rincon
Marlen Robayo
(Equipo USAR)</t>
  </si>
  <si>
    <t>Apoyo en la Clasificación  Externa de INSARAG para el Equipo USAR del SNGRD</t>
  </si>
  <si>
    <t>Participar y Apoyar al  Equipo de Búsqueda y Rescate Colombia - USAR del SNGRD en la Clasificación Externa de INSARAG.</t>
  </si>
  <si>
    <t>Clasificación</t>
  </si>
  <si>
    <t># de clasificaciones</t>
  </si>
  <si>
    <t>Clasificación externa INSARAG</t>
  </si>
  <si>
    <t>Adelantar las acciones necesarias para garantizar el sostenimiento de la clasificación externa de INSARAG</t>
  </si>
  <si>
    <t>Plan de trabajo</t>
  </si>
  <si>
    <t># de planes elaborados</t>
  </si>
  <si>
    <t>Programa de Formacion y Capacitación para el proceso de Acreditación del Equipo de Busqueda y Rescate</t>
  </si>
  <si>
    <t>Elaborar la Guía Metodológica de Formación y Capacitación para los Equipos de Búsqueda y Rescate USAR</t>
  </si>
  <si>
    <t>Guía</t>
  </si>
  <si>
    <t># de Guías Elaboradas</t>
  </si>
  <si>
    <t>Guia Metodologica de Formacion y Capacitación para los Equipos de Busqueda y Rescate</t>
  </si>
  <si>
    <t>Diseño de pagina Web USAR</t>
  </si>
  <si>
    <t>Actualizar la pagina Web diseñada para los temas USAR (http://portal.gestiondelriesgo.gov.co/subsitio)</t>
  </si>
  <si>
    <t>#  de Actualizaciones realizadas</t>
  </si>
  <si>
    <t>Reporte sobre las actualizaciones</t>
  </si>
  <si>
    <t>3.2 Centro Nacional Logístico con capacidad para responder ante desastres a nivel nacional y apoyar intervenciones a nivel internacional fortalecido.</t>
  </si>
  <si>
    <t>4.1.4 - Fortalecer el Centro Nacional Logistico de Colombia con capacidad para responder a una situacion de desastre nacional y apoyar la respuesta internacional que realice la Nacion.</t>
  </si>
  <si>
    <t xml:space="preserve">Fortalecimiento del centro nacional logístico de Gestión del riesgo de desastres de colombia. </t>
  </si>
  <si>
    <t>Fortalecer el Centro Nacional Logístico de Colombia, para que cuente con la capacidad de respuesta ante situación de desastre o de emergencia nacional  y apoyar la respuesta internacional que realice la Nación.</t>
  </si>
  <si>
    <t>Procesos contractuales</t>
  </si>
  <si>
    <t># de procesos contractuales suscritos</t>
  </si>
  <si>
    <t>Procesos contractuales o contratos suscritos</t>
  </si>
  <si>
    <t>Operación y seguimiento del funcionamiento del CNL</t>
  </si>
  <si>
    <t>Realizar seguimiento y control sobre el funcionamiento del CNL y los CLH</t>
  </si>
  <si>
    <t>informe</t>
  </si>
  <si>
    <t>(# de informes elaborados / # de Informes programados)*100</t>
  </si>
  <si>
    <t>No Programada</t>
  </si>
  <si>
    <t>Actualizar la matriz de capacidades del SNGRD</t>
  </si>
  <si>
    <t>(# de reportes elaborados / # de reportes programados)*100</t>
  </si>
  <si>
    <t>Matriz de Capacidades SNGRD</t>
  </si>
  <si>
    <t>D. MANEJO DE DESASTRES</t>
  </si>
  <si>
    <t>Potencializar la preparación  en la respuesta y la recuperación para el manejo de desastres</t>
  </si>
  <si>
    <t>4.1 Generación de insumos técnicos para el Manejo de Desastres por parte del SNGRD</t>
  </si>
  <si>
    <t>5.5 - Potencializar la preparación en la respuesta y la recuperación del manejo de desastres</t>
  </si>
  <si>
    <t>Elaboración Insumos Tecnicos para alimentación de caja de Herramientas</t>
  </si>
  <si>
    <t>Actualizar y/o elaborar Insumos Técnicos de la Caja de Herramientas para el Manejo de Desastres.</t>
  </si>
  <si>
    <t>Insumos Técnicos</t>
  </si>
  <si>
    <t>(# de Insumos Técnicos Actualizados o Nuevos / # de Insumos Técnicos Desactualizados o Requeridos)*100</t>
  </si>
  <si>
    <t>Ultima Version Caja de Herramienta para el Manejo de Desastres</t>
  </si>
  <si>
    <t>Diseño, diagramación e impresión 3a edición Caja de Herramientas</t>
  </si>
  <si>
    <t>Gestionar el proceso de diseño, diagramación e impresión de la versión actualizada de la caja de herramientas</t>
  </si>
  <si>
    <t>Impresiones</t>
  </si>
  <si>
    <t>(# de impresiones / # de impresiones Programadas)*100</t>
  </si>
  <si>
    <t>Carlos Segura
Cindy Calanche
(Linea de Planeación)</t>
  </si>
  <si>
    <t>Proceso de Impresión de la Caja de Herramienta para el Manejo de Desastres o Contrato Suscrito</t>
  </si>
  <si>
    <t>4.1.8 - Red de centros de entrenamiento
en operación</t>
  </si>
  <si>
    <t xml:space="preserve">Establecer inventarios de los centros de entrenamiento pertenecientes al SNGRD que funcionan en le pais </t>
  </si>
  <si>
    <t xml:space="preserve">Brindar asistencia técnica a La Dirección Nacional de Bomberos de Colombia y a la Defensa Civil para la implementación del proyecto Red Nacional de entrenamiento  en operación. </t>
  </si>
  <si>
    <t>Asistencia técnica</t>
  </si>
  <si>
    <t>(# convocatorias realizadas
/ # de convocatorias programadas)*100</t>
  </si>
  <si>
    <t>Grupo USAR</t>
  </si>
  <si>
    <t>Actas de Reuniones o Registro de Asistencia</t>
  </si>
  <si>
    <t>4.2 Asistencia técnica para el fortalecimiento de las capacidades locales para la recuperación.</t>
  </si>
  <si>
    <t>4.4.2 - CDGRD y CMGRD capacitadas para el proceso de
manejo de desastres</t>
  </si>
  <si>
    <t>Asistencia técnica a entidades territoriales en el proceso de manejo de desastres</t>
  </si>
  <si>
    <t>Capacitar a los CDGRD y CMGRD para el proceso de
manejo de desastres a través de la asistencia técnica en respuesta y/o recuperación</t>
  </si>
  <si>
    <t>Informes Asistencias Técnicas</t>
  </si>
  <si>
    <t>(# de Asistencias Técnicas realizadas / # de Asistencias Requeridas Bajo Declaratoria de Calamidad Pública)*100</t>
  </si>
  <si>
    <t>Daniel Rolando Ortiz
Diego Felipe Pedreros
Jesus Sergei Duran Abella
Otto Nietzen
Vitalino Panesso
(Grupo Operativo)
Cristian Cifuentes
(Telecomunicaciones - SAT)
Cindy Calanche 
(Transversal Administrativo - Cargue)</t>
  </si>
  <si>
    <t>Asistencia Tecnica en Sistema de Alerta Temprana - SAT o Asesorias a las Entidades Territoriales para la Declaratoria o
Asesorias a los CDGRD en el uso y actualizacion del RUD o
Asesoria para la preparacion para la Respuesta o
Asesoras para la preparacion de la Recuperacion o
Asesora en la Elaboracion del PAE.</t>
  </si>
  <si>
    <t>4.1.6 - 32 departamentos y 32 ciudades del país con salas de crisis y sala de radios dotadas y en funcionamiento.</t>
  </si>
  <si>
    <t>Definir lineamientos minimos de Salas de Crisis Territoriales</t>
  </si>
  <si>
    <t>Actualizar los lineamientos de las Salas de Crisis Departamentales, incluyendo los lineamientos mínimos en cuanto a la infraestructura.</t>
  </si>
  <si>
    <t>Guía actualizada</t>
  </si>
  <si>
    <t># de Guías actualizadas</t>
  </si>
  <si>
    <t>Guia actualizada</t>
  </si>
  <si>
    <t>4.3.10 - Guía para la formulación de planes básicos de
emergencia y contingencia en los ERON actualizada e implementada</t>
  </si>
  <si>
    <t>Actualizar los planes de emergencia y contingencia de los ERON (bajo el concepto y marco de la GRD)</t>
  </si>
  <si>
    <t>Brindar asistencia técnica a MINJUSTICIA e INPEC en el proceso de actualización e implementación de la Guía para la formulación de planes básicos de emergencia y contingencia en los ERON</t>
  </si>
  <si>
    <t>4.3.11 - Manual Plan de Emergencia y Contingencia MNPE
010-10-VV01 actualizado (bajo el concepto y marco de la GRD)</t>
  </si>
  <si>
    <t xml:space="preserve">Actualización de Planes básicos de emergencia y contingencia en los ERON y el INPEC. </t>
  </si>
  <si>
    <t>Brindar asistencia técnica a MINJUSTICIA,  INPEC y USPEC para actualizar el Manual Plan de Emergencia y Contingencia MNPE
010-10-VV01 (bajo el concepto y marco de la GRD)</t>
  </si>
  <si>
    <t>4.1.7 - Entidades nacionales actualizadas para participar
en operaciones de respuesta a emergencias</t>
  </si>
  <si>
    <t>Capacitar a las Entidades Nacionales para participar en operaciones de respuesta a emergencias
(**Capacitaciones para el Manejo de Desastres o Encuentro de Coordinadores o Simulacros o Simulaciones en el proceso de manejo de desastres)</t>
  </si>
  <si>
    <t>(# de capacitaciones o encuentros o simulaciones o simulacros realizados / # de capacitaciones o encuentros o simulaciones o simulacros programados)*100</t>
  </si>
  <si>
    <t>Jose Perdomo (Equipo USAR)
Otto Nietzen (Linea Operativa)
Karen Avila (Sala de Crisis)</t>
  </si>
  <si>
    <t>Registro de Asistencia</t>
  </si>
  <si>
    <t>4.3 Instalación  de sistemas de alertas tempranas por eventos hidrológicos extremos</t>
  </si>
  <si>
    <t xml:space="preserve">1.2.4 - 78 Redes de monitoreo para sistemas de alerta instaladas por eventos hidrologicos extremos
4.2.3 - Sistemas de alerta implementados en su componente organizacional para los escenarios de riesgo contundentes a nivel regional y local </t>
  </si>
  <si>
    <t>Realizar Informe sobre la instalación e implementación de SAT-UNGRD</t>
  </si>
  <si>
    <t># de Informes Emitidos</t>
  </si>
  <si>
    <t>Jorge Neira
Cristian Cifuentes
(Telecomunicaciones)</t>
  </si>
  <si>
    <t>Informe sobre la instalacion e implementacion de SAT</t>
  </si>
  <si>
    <t>4.4 Ejecución de simulacros de actuación.</t>
  </si>
  <si>
    <t>5.2 - Potencializar la preparación en la respuesta y la recuperación del manejo de desastres</t>
  </si>
  <si>
    <t>Prestar apoyo a través de la Sala de Crisis para la ejecución de los simulacros de actuación.</t>
  </si>
  <si>
    <t>(# de Simulacros Ejecutados / # de Simulacros requeridos)*100</t>
  </si>
  <si>
    <t>Informes de cierre o listas de asistencias</t>
  </si>
  <si>
    <t>Ejecución de la respuesta</t>
  </si>
  <si>
    <t>5.1 Atención de la población afectada.</t>
  </si>
  <si>
    <t>6.1 - Ejecución de la respuesta</t>
  </si>
  <si>
    <t>Convocar y Activar la sala de crisis Nacional</t>
  </si>
  <si>
    <t>Convocar y activar la Sala de Crisis Nacional</t>
  </si>
  <si>
    <t>Activaciones</t>
  </si>
  <si>
    <t>(# de activaciones realizadas / # de activaciones  requeridas)*100</t>
  </si>
  <si>
    <t>Convocatorias realizadas a través de correos electrónicos u oficios</t>
  </si>
  <si>
    <t xml:space="preserve">Registro Único de Damnificados-RUD </t>
  </si>
  <si>
    <t>Habilitar el Sistema de RUD (Registro Único de Damnificados), para las emergencias presentadas.</t>
  </si>
  <si>
    <t># de informes realizados</t>
  </si>
  <si>
    <t>Mauricio Sanabria
Javier Cañon
(RUD)</t>
  </si>
  <si>
    <t>Reporte del Equipo RUD</t>
  </si>
  <si>
    <t>Monitoreo permanente a los entes territoriales</t>
  </si>
  <si>
    <t>Monitorear permanentemente a los Entes Territoriales</t>
  </si>
  <si>
    <t>Reportes de monitoreo</t>
  </si>
  <si>
    <t># de monitoreo realizados</t>
  </si>
  <si>
    <t>Diana Martinez
Diana Valencia
Fernando Piña
Daniel Suarez
(CITEL)</t>
  </si>
  <si>
    <t>Reportes CITEL</t>
  </si>
  <si>
    <t>5.2 Restitución de los servicios esenciales afectados.</t>
  </si>
  <si>
    <t xml:space="preserve">
6.1 - Ejecución de la respuesta</t>
  </si>
  <si>
    <t>Prestar los Servicios básicos de Respuesta a Emergencias</t>
  </si>
  <si>
    <t>Municipios Atendidos</t>
  </si>
  <si>
    <t>(# de Municipios atendidos / # Solicitudes Municipales Priorizadas)*100</t>
  </si>
  <si>
    <t>Jorge Zamudio 
(AHE - "Visor")</t>
  </si>
  <si>
    <t>Reporte del "Visor" de emergencias UNGRD</t>
  </si>
  <si>
    <t>Ejecución de la recuperación mediante la rehabilitación y reconstrucción</t>
  </si>
  <si>
    <t>6.1 Ejecución de la recuperación mediante la rehabilitación y reconstrucción</t>
  </si>
  <si>
    <t>7.1  y 7.2 - Ejecución de la recuperación mediante la rehabilitación y reconstrucción</t>
  </si>
  <si>
    <t>Ejecución de la rehabilitación (materiales de construcción y otros) en Declaratorias de Calamidad públicas Priorizadas</t>
  </si>
  <si>
    <t>Ejecutar acciones de rehabilitación (materiales de construcción y otros) en Declaratorias de Calamidad Públicas Priorizadas</t>
  </si>
  <si>
    <t>(# de Municipios atendidos / # de Solicitudes Municipales Priorizadas)*100</t>
  </si>
  <si>
    <t>Jorge Zamudio 
(AHE - "Visor")
Mauricio Sanabria
Javier Cañon
(RUD)</t>
  </si>
  <si>
    <t>Reporte del "Visor" de emergencias UNGRD 
y
Reporte del Equipo RUD</t>
  </si>
  <si>
    <t>7.2 y 7.3 - Ejecución de la recuperación mediante la rehabilitación y reconstrucción</t>
  </si>
  <si>
    <t>Ejecución de actividades para la recuperación post desastres</t>
  </si>
  <si>
    <t>Ejecutar acciones para la recuperación post - desastres</t>
  </si>
  <si>
    <t>Contratos o Convenios</t>
  </si>
  <si>
    <t>(# de contratos suscritos / # de contratos requeridos)*100</t>
  </si>
  <si>
    <t>Elkin Jerez
Julio Gonzalez
Letzaida Millan 
Mario Lemus
Martin Mazo
(Linea Obra)
Dayan Lizeth Parra
Diego Sarmiento
Yudith Diaz
Luisa Cadena
Karen Galvis
(Linea AYSB)</t>
  </si>
  <si>
    <t>Matriz de Seguimiento de Contratos y/o Convenios</t>
  </si>
  <si>
    <t>Carlos Segura</t>
  </si>
  <si>
    <t>******las ajusta directamente la OAPI</t>
  </si>
  <si>
    <t>DEPENDENCIA</t>
  </si>
  <si>
    <t>GRUPO DE TALENTO HUMANO</t>
  </si>
  <si>
    <t>EJE 1</t>
  </si>
  <si>
    <t>LINEA DE ACCIÓN</t>
  </si>
  <si>
    <t>OBSERVACIÓN PRESUPUESTO</t>
  </si>
  <si>
    <t>Fortalecimiento del Talento Humano</t>
  </si>
  <si>
    <t>Gestión de Talento Humano</t>
  </si>
  <si>
    <t>Provisión del Talento Humano</t>
  </si>
  <si>
    <t xml:space="preserve">Reunión Comisión de Personal </t>
  </si>
  <si>
    <t xml:space="preserve">Comisión de Personal </t>
  </si>
  <si>
    <t>No de comisiones efectuadas / No de comisiones programadas(12)</t>
  </si>
  <si>
    <t>Karen Andrea Villarreal</t>
  </si>
  <si>
    <t>Listados de asistencia a las reuniones (12 reuniones mensuales)</t>
  </si>
  <si>
    <t>Reporte Comisión de Personal ante la CNSC</t>
  </si>
  <si>
    <t>Reporte Comisión (Trimestral - 4 veces al año)</t>
  </si>
  <si>
    <t xml:space="preserve">Elaborar el Plan Anual de Vacantes </t>
  </si>
  <si>
    <t xml:space="preserve">Plan Anual de Vacantes </t>
  </si>
  <si>
    <t xml:space="preserve">No. de Planes elaborados </t>
  </si>
  <si>
    <t>Plan Anual</t>
  </si>
  <si>
    <t>UNGRD</t>
  </si>
  <si>
    <t>Contrato renovación licencia pruebas psicotécnicas</t>
  </si>
  <si>
    <t>Administración de Nómina</t>
  </si>
  <si>
    <t>Preparar y elaborar el proyecto anual de presupuesto para amparar los gastos por servicios personales asociados a nómina</t>
  </si>
  <si>
    <t xml:space="preserve">Proyecto Anual de Presupuesto </t>
  </si>
  <si>
    <t>No. Justificaciones de Anteproyecto de presupuesto elaboradas</t>
  </si>
  <si>
    <t>Stella Toro</t>
  </si>
  <si>
    <t>- Justificación de anteproyecto de  Presupuesto elaborada.
- Comunicación interna dirigida a Planeación</t>
  </si>
  <si>
    <t>Preparar  la liquidación de la nómina de los empleados de la Unidad, y los pagos por concepto de seguridad social y prestaciones sociales</t>
  </si>
  <si>
    <t xml:space="preserve">Liquidación de Nómina </t>
  </si>
  <si>
    <t>No de Liquidación de la nómina preparadas</t>
  </si>
  <si>
    <t>Nómina Liquidada</t>
  </si>
  <si>
    <t>Contrato Software de nómina  hasta 31 de diciembre de 2018</t>
  </si>
  <si>
    <t>Realizar el control mensual a las novedades que afecten el presupuesto de la Unidad (licencias, incapacidades, vacaciones y libranzas)</t>
  </si>
  <si>
    <t>Soporte de Novedades</t>
  </si>
  <si>
    <t xml:space="preserve">No.de controles de novedades realizados </t>
  </si>
  <si>
    <t>Control realizado</t>
  </si>
  <si>
    <t>Elaborar Circular de programación vacaciones de funcionarios de la entidad vigencia 2019</t>
  </si>
  <si>
    <t>Circular</t>
  </si>
  <si>
    <t>Circular Vacaciones Elaborada</t>
  </si>
  <si>
    <t>Registrar el Ausentismo en la base de datos diseñada</t>
  </si>
  <si>
    <t xml:space="preserve">Reporte de ausentismo </t>
  </si>
  <si>
    <t xml:space="preserve">Total de reportes mensuales de ausentismo realizados </t>
  </si>
  <si>
    <t>Leidy Ocampo</t>
  </si>
  <si>
    <t>Reporte de ausentismos conforme a permisos radicados e incapacidades</t>
  </si>
  <si>
    <t>Realizar afiliación de contratistas y funcionarios de la UNGRD a la ARL conforme a la necesidad</t>
  </si>
  <si>
    <t>Porcentaje de afiliación</t>
  </si>
  <si>
    <t xml:space="preserve">Numero de afiliaciones realizadas/numero de vinculaciones- contratos suscritos </t>
  </si>
  <si>
    <t>Maritza Herrera
Isabel Vélez</t>
  </si>
  <si>
    <t>Realizar la verificación del nivel de riesgo de funcionarios y contratistas de la UNGRD conforme a los apoyos efectuados en emergencias de gran magnitud</t>
  </si>
  <si>
    <t>Reporte de verificación</t>
  </si>
  <si>
    <t>Número de verificaciones efectuadas</t>
  </si>
  <si>
    <t>Reporte de verificación y revisión en nómina</t>
  </si>
  <si>
    <t>Reporte mensual de cobros</t>
  </si>
  <si>
    <t>Diana Bolaños
Stella Toro</t>
  </si>
  <si>
    <t>Sigep</t>
  </si>
  <si>
    <t>Actualización SIGEP</t>
  </si>
  <si>
    <t>Reporte bimestre modificaciones y actualizaciones usuarios SIGEP</t>
  </si>
  <si>
    <t>No de hojas de vida actualizadas, modificadas y devinculadas/Total de personal inscrito por la UNGRD, en el Sigep en la vigencia</t>
  </si>
  <si>
    <t>Gestión Administrativa</t>
  </si>
  <si>
    <t>Actualizar documentación en el archivo de hojas de vida de los funcionarios activos/inactivos de la UNGRD</t>
  </si>
  <si>
    <t xml:space="preserve">Reporte mensual </t>
  </si>
  <si>
    <t>No de hojas de vida actualizadas / No de funcionarios - ex funcionarios</t>
  </si>
  <si>
    <t>Yeniset Bayona</t>
  </si>
  <si>
    <t>Incluir la información de las historias laborales al software dispuesto para tal fin</t>
  </si>
  <si>
    <t>Reporte de plataforma</t>
  </si>
  <si>
    <t>Historias laborales cargadas/total de historias laborales a cargar</t>
  </si>
  <si>
    <t>Yeniset Bayona
Diana Bolaños
Stella toro</t>
  </si>
  <si>
    <t>Expedir las certificaciones laborales de funcionarios y exfuncionarios</t>
  </si>
  <si>
    <t>No de certificaciones laborales expedidas / No de certificaciones laborales Requeridas</t>
  </si>
  <si>
    <t>Leidy Ocampo
Yeniset Bayona</t>
  </si>
  <si>
    <t>Proyectar certificaciones de insuficiencia o inexistencia  de personal en planta, para efectos de la contratación de prestación de servicios cuando se requiera.</t>
  </si>
  <si>
    <t>No de certificaciones de insuficiencia o inexistencia  proyectadas/ No certificaciones requeridas</t>
  </si>
  <si>
    <t>Emitir los reportes de control de horario del personal de planta por dependencia</t>
  </si>
  <si>
    <t xml:space="preserve"> Reporte  de dias Laborales Bimestre del personal en planta por área.</t>
  </si>
  <si>
    <t>No de  Reporte  de dias Laborales Bimestre del personal en planta por área.</t>
  </si>
  <si>
    <t>Leny Moreno</t>
  </si>
  <si>
    <t>Reporte (Análisis Total dias laborales ausentes bimestre por area del personal en planta/ Total horas laborales bimestre por area del personal en planta  * 100 )</t>
  </si>
  <si>
    <t>Realizar reuniones de seguimiento mensual del GTH</t>
  </si>
  <si>
    <t>No de Reuniones realizadas / No de Reuniones programadas</t>
  </si>
  <si>
    <t>Listados de asistencia a las reuniones</t>
  </si>
  <si>
    <t>Entregar dotación a los funcionarios conforme a lo estipulado en la Ley</t>
  </si>
  <si>
    <t>Dotaciones entregadas</t>
  </si>
  <si>
    <t>Cartas de firma de recibido</t>
  </si>
  <si>
    <t>Dotación de Ley (Vestuario y calzado) para el personal que aplica</t>
  </si>
  <si>
    <t>Viáticos y Gastos de Viaje</t>
  </si>
  <si>
    <t>Maritza Herrera</t>
  </si>
  <si>
    <t>Reporte de comisiones
Actos administrativos elaborados</t>
  </si>
  <si>
    <t>Realizar los reembolsos para la Caja Menor de viáticos y gastos de viaje conforme a lo establecido en el Decreto 1068 de 2015</t>
  </si>
  <si>
    <t xml:space="preserve">Reembolsos </t>
  </si>
  <si>
    <t xml:space="preserve">No. de Resolucion de Reembolso elaboradas </t>
  </si>
  <si>
    <t>Resolución</t>
  </si>
  <si>
    <t>- Apertura caja menor Viáticos al interior $90.000.000
- CDP tiquetes al exterior $30.000.000</t>
  </si>
  <si>
    <t>Realizar  la constitucion y cierre presupuestal la Caja Menor de viáticos y gastos de viaje conforme a lo establecido en el Decreto 1068 de 2015</t>
  </si>
  <si>
    <t>Aperetura y Cierre de caja</t>
  </si>
  <si>
    <t>Resolución de  Apertura y Resolucion de cierre de caja menor elaboradas</t>
  </si>
  <si>
    <t>Tiquetes</t>
  </si>
  <si>
    <t>Realizar los trámites para la emisión de tiquete solicitados por los funcionarios y contratistas de la UNGRD y FNGRD</t>
  </si>
  <si>
    <t>Jennifer Diaz</t>
  </si>
  <si>
    <t xml:space="preserve">Realizar el seguimiento a la ejecución presupuestal de los contratos para tiquetes </t>
  </si>
  <si>
    <t>Seguridad y Salud en el Trabajo</t>
  </si>
  <si>
    <t>Elaboración del Plan de SST</t>
  </si>
  <si>
    <t>Cronograma</t>
  </si>
  <si>
    <t>Cronograma elaborado</t>
  </si>
  <si>
    <t>Cronograma realizado</t>
  </si>
  <si>
    <t>Elaborar el Plan Anual de trabajo con ARL</t>
  </si>
  <si>
    <t>Plan de Trabajo</t>
  </si>
  <si>
    <t>Actividades Ejecutadas/Actividades Programadas</t>
  </si>
  <si>
    <t>Plan realizado</t>
  </si>
  <si>
    <t>Actividad</t>
  </si>
  <si>
    <t>Actividades Realizadas/Actividades Programadas</t>
  </si>
  <si>
    <t>Registro de la actividad</t>
  </si>
  <si>
    <t>Informe de evaluación de exámenes</t>
  </si>
  <si>
    <t>Informe realizado / Informe Programado</t>
  </si>
  <si>
    <t>Evaluación de la gestión de los servidores públicos e incentivos</t>
  </si>
  <si>
    <t>Evaluación de desempeño</t>
  </si>
  <si>
    <t>Seguimiento a las evaluaciones de desempeño y de rendimiento laboral de la UNGRD</t>
  </si>
  <si>
    <t>Bibiana Calderón Sierra</t>
  </si>
  <si>
    <t>Seguimiento a la suscripción y cumplimiento de los acuerdos de gestión</t>
  </si>
  <si>
    <t xml:space="preserve">Acuerdos de Gestión firmados </t>
  </si>
  <si>
    <t>No. de seguimientos/concertación a/de acuerdos de gestiónrealizados</t>
  </si>
  <si>
    <t>Acuerdos de Gestión firmados. Seguimiento de acuerdo de gestión (Marzo) Seguimiento Acuerdos de gestión (Agosto)</t>
  </si>
  <si>
    <t>Definición de planes de mejora conforme a la evaluación de desempeño laboral</t>
  </si>
  <si>
    <t>Plan de mejoramiento formulados</t>
  </si>
  <si>
    <t>No. de planes de mejoramiento formulados/ No de funcionarios con calificación inferior a sobresaliente</t>
  </si>
  <si>
    <t>Planes de mejoramiento formulados (marzo)
Seguimiento planes de mejoramiento (Septiembre)</t>
  </si>
  <si>
    <t>Promover las capacidades de los servidores a través de programas de bienestar y capacitación</t>
  </si>
  <si>
    <t>Sistema de Estímulos:
Bienestar Social Laboral
Incentivos</t>
  </si>
  <si>
    <t xml:space="preserve"> Diagnóstico Bienestar social laboral</t>
  </si>
  <si>
    <t>Documento de ejecución realizado</t>
  </si>
  <si>
    <t>Nohemy Gómez</t>
  </si>
  <si>
    <t>Diagnóstico</t>
  </si>
  <si>
    <t>Plan de Bienestar Social</t>
  </si>
  <si>
    <t>Plan de Bienestar</t>
  </si>
  <si>
    <t xml:space="preserve">Implementar el Plan de bienestar Social de la UNGRD </t>
  </si>
  <si>
    <t xml:space="preserve">Reporte de cumplimiento actividades plan de bienestar </t>
  </si>
  <si>
    <t xml:space="preserve">Actividades ejecutadas / Actividades programadas en el plan de bienestar </t>
  </si>
  <si>
    <t>Reportes por actividad</t>
  </si>
  <si>
    <t xml:space="preserve">Seguimiento presupuestal del Contrato de Bienestar </t>
  </si>
  <si>
    <t xml:space="preserve">Reporte mensual de encuestas aplicadas </t>
  </si>
  <si>
    <t>Implementación del código de integridad del servidor público</t>
  </si>
  <si>
    <t>No de actividades ejecutadas/No de actividades programadas</t>
  </si>
  <si>
    <t>Informe se seguimiento.
Evidencias de actividades</t>
  </si>
  <si>
    <t>Capacitación</t>
  </si>
  <si>
    <t>Elaborar el diagnóstico de Capacitación</t>
  </si>
  <si>
    <t>Consolidado diagnóstico de necesidades</t>
  </si>
  <si>
    <t>No. De reportes de necesidades de capacitación por proceso</t>
  </si>
  <si>
    <t>Diagnóstico realizado</t>
  </si>
  <si>
    <t>Elaborar el Plan Institucional de Capacitación</t>
  </si>
  <si>
    <t>Documento PIC y Resolución de adopción</t>
  </si>
  <si>
    <t>Entrega de documento PIC y Resolución de adopción</t>
  </si>
  <si>
    <t>Seguimiento al cumplimiento del PIC</t>
  </si>
  <si>
    <t>Total de Seguimientos de realizados/ Total de seguimientos programados</t>
  </si>
  <si>
    <t>Elaborar el informe de ejecución  del Plan Institucional de Capacitación</t>
  </si>
  <si>
    <t>Informe de ejecución realizado / Informe de ejecución programado</t>
  </si>
  <si>
    <t>Informe Realizado</t>
  </si>
  <si>
    <t>TOTAL LINEA DE ACCIÓN</t>
  </si>
  <si>
    <t>Asistir a las reuniones del equipo del líderes SIPLAG y socializar el resultado al interior del grupo</t>
  </si>
  <si>
    <t>Registrar indicadores de gestión en la herramienta de neo-gestión</t>
  </si>
  <si>
    <t xml:space="preserve">GRAN TOTAL EJES DE ACCION </t>
  </si>
  <si>
    <t>Contrato de Implementación de componentes del SNIGRD</t>
  </si>
  <si>
    <t>Asistir a las reuniones bimestrales en calidad de líder SIPLAG y ECOSIPLAG  y realizar reunión de socialización y gestión de actividades del SIPLAG al interior de la OAPI</t>
  </si>
  <si>
    <t>No. De reuniones realizadas / No. De reuniones programadas</t>
  </si>
  <si>
    <t>Comunicar y verificar el cargue en Neogestión de la medición de indicadores de gestión de los procesos que integran la OAPI,  de acuerdo a la periodicidad definida en la fichas de indicadores</t>
  </si>
  <si>
    <t>Indicadores</t>
  </si>
  <si>
    <t>Indicadores cargados en la herramienta Neogestion</t>
  </si>
  <si>
    <t>Correos electrónicos de Seguimiento y cargue de los indicadores en la plataforma de Neogestión</t>
  </si>
  <si>
    <t>Actualización a los Mapas de Riesgos y Oportunidades de la OAPI (Planeación Estratégica, SIPLAG y Sistemas de Información)</t>
  </si>
  <si>
    <t>Actualización de Mapas de Riesgos y Oportunidades</t>
  </si>
  <si>
    <t>No. Mapas de riesgos y oportunidades actualizados /No. Mapas de riesgos y oportunidades existentes en la OAPI</t>
  </si>
  <si>
    <t>Monitoreo a los Mapas de Riesgos y Oportunidades de la OAPI (Planeación Estratégica, SIPLAG y Sistemas de Información)</t>
  </si>
  <si>
    <t>Monitoreos a Mapas de Riesgos y Oportunidades</t>
  </si>
  <si>
    <t>No. Mapas de riesgos y oportunidades monitoreados /No. Mapas de riesgos y oportunidades existentes en la OAPI</t>
  </si>
  <si>
    <t>Liderar con los responsables las actividades relacionadas de la implementación del Plan de transición a nuevas versiones de las normas de calidad y ambiental (Versiones 2015).</t>
  </si>
  <si>
    <t>Actividades Ejecutadas / Actividades Planificadas</t>
  </si>
  <si>
    <t>Productos resultado de la transición a las nuevas versiones</t>
  </si>
  <si>
    <t>Desarrollo de actividades relacionadas con la implementación de las Políticas para el cumplimiento de los nuevos requisitos del Modelo Integrado de Planeación y Gestión.</t>
  </si>
  <si>
    <t>Gestionar el proceso adquisicion y actualización de Licencias de software para apoyo a las actividades Misionales.</t>
  </si>
  <si>
    <t>GRUPO DE APOYO FINANCIERO Y CONTABLE</t>
  </si>
  <si>
    <t>Administración eficiente del Fondo Nacional de Gestión del Riesgo</t>
  </si>
  <si>
    <t>Elaborar reportes, informes o tableros de control presupuestal de las subcuentas del FNGRD</t>
  </si>
  <si>
    <t>No. de reportes realizados/ No. de reportes Programados</t>
  </si>
  <si>
    <t>Diana Orbes  / David Moreno</t>
  </si>
  <si>
    <t>Documento físico y magnético de los Reportes e Informes</t>
  </si>
  <si>
    <t>Elaborar las estadísticas de los pagos del FNGRD</t>
  </si>
  <si>
    <t>Manuel Medina</t>
  </si>
  <si>
    <t>Informe comportamiento pagos en la fiduciaria</t>
  </si>
  <si>
    <t xml:space="preserve">Seguimiento y cruce rendimientos financieros vs comisión fiduciaria </t>
  </si>
  <si>
    <t>N° de informes presentados/N° de informes programados</t>
  </si>
  <si>
    <t>Diana Orbes/David Moreno</t>
  </si>
  <si>
    <t>Documento físico y magnético Informe de cruce</t>
  </si>
  <si>
    <t>Seguimiento y control operaciones presupuestales y de tesorería del FNGRD</t>
  </si>
  <si>
    <t>Diana Orbes/David Moreno/Valery Marroquin/Luz Marina Centeno</t>
  </si>
  <si>
    <t>Revisión y actualización de la documentación de gestión operacional del FNGRD</t>
  </si>
  <si>
    <t>No. De documentos Actualizados / No. De documentos programados por actualizar</t>
  </si>
  <si>
    <t>Lorena Sanchez</t>
  </si>
  <si>
    <t>Actualizaciones de procedimientos, Caracterización, Formatos y Matriz de indicadores.</t>
  </si>
  <si>
    <t>Elaborar informes de ejecución presupuestal</t>
  </si>
  <si>
    <t>Maricel Sánchez</t>
  </si>
  <si>
    <t>Informe escrito</t>
  </si>
  <si>
    <t>Realizar seguimiento a conciliaciones entre CDP's y compromisos.</t>
  </si>
  <si>
    <t>No. De conciliaciones realizadas/No. De conciliaciones Programadas</t>
  </si>
  <si>
    <t>Informe de conciliación</t>
  </si>
  <si>
    <t>Realizar seguimiento a conciliaciones entre compromisos vs obligaciones</t>
  </si>
  <si>
    <t>Elaboracion Plan Anual mensualizado para Distribucion de PAC año 2018</t>
  </si>
  <si>
    <t>N° de PAC anual elaborados/N° de PAC anual Programados</t>
  </si>
  <si>
    <t>Maria Ortíz</t>
  </si>
  <si>
    <t>Formato PAC de Ministerio de Hacienda y Reporte de Distribución de PAC/Saldos de PAC Detallada</t>
  </si>
  <si>
    <t>Elaborar la programación del PAC Mensual</t>
  </si>
  <si>
    <t>N° de PAC mensual elaborados/N° de PAC mensual Programados</t>
  </si>
  <si>
    <t>Formato de Acta de Consolidacion CÓDIGO: FR-1605-GF-36</t>
  </si>
  <si>
    <t>Seguimiento a la ejecución de pac con anterioridad al cierre de mes</t>
  </si>
  <si>
    <t>No. de seguimientos realizados/No. de seguimientos Programados</t>
  </si>
  <si>
    <t xml:space="preserve">Correo electrónico a dependencias </t>
  </si>
  <si>
    <t>Informar resultado ejecución de pac a dependencias</t>
  </si>
  <si>
    <t>No. de informes Realizados/ No. de informes Programados</t>
  </si>
  <si>
    <t>Fortalecimiento del apoyo financiero y contable</t>
  </si>
  <si>
    <t>Información financiera oportuna para la toma de decisiones.</t>
  </si>
  <si>
    <t>Elaborar el Balance General con corte mensual</t>
  </si>
  <si>
    <t>No. De Balances Mensuales elaborados / No. De Balances Mensuales  Programados</t>
  </si>
  <si>
    <t>Patricia Gallego</t>
  </si>
  <si>
    <t>Documento firmado y publicado</t>
  </si>
  <si>
    <t>Elaborar el balance general de la UNGRD de la vigencia 2016</t>
  </si>
  <si>
    <t>Número de Balance elaborado / Número de Balance Programado</t>
  </si>
  <si>
    <t>Elaborar el Estado de Situación Financiera de Apertura (NICSP)</t>
  </si>
  <si>
    <t>Número de estado financiero elaborado / Número de estado financiero  Programado</t>
  </si>
  <si>
    <t>Ejecutar actividades de implementación relacionada con lo indicado en el manual de prácticas y políticas contables  NICSP</t>
  </si>
  <si>
    <t>Reportes CHIP transmitidos/Reportes CHIP programados</t>
  </si>
  <si>
    <t>Reporte saldos y movimientos
Reporte Operaciones Recíprocas
Notas Específicas</t>
  </si>
  <si>
    <t>Elaborar informes de análisis financiero anual/trimestral</t>
  </si>
  <si>
    <t>Número de informes Realizados / Número de informes Programados</t>
  </si>
  <si>
    <t>Informe análisis financiero</t>
  </si>
  <si>
    <t>Sistemas de información para manejo presupuestal eficiente, eficaz y efectivo.</t>
  </si>
  <si>
    <t>Seguimiento y control para la efectividad de operación del sistema Fidusap</t>
  </si>
  <si>
    <t>No. de actualización realizadas / No. De actualizaciones programadas</t>
  </si>
  <si>
    <t xml:space="preserve">Lorena sanchez </t>
  </si>
  <si>
    <t>Informe de actualización</t>
  </si>
  <si>
    <t>Direccionamiento de procedimientos de la cadena presupuestal.</t>
  </si>
  <si>
    <t>Realizar jornadas de actualización en tematicas financieras</t>
  </si>
  <si>
    <t>No. de jornadas realizadas / No. De jornadas programadas</t>
  </si>
  <si>
    <t>Informes de jornadas de actualización</t>
  </si>
  <si>
    <t>Aumentar la cobertura de soluciones de vivienda rural integral para personas en situación de vulnerabilidad, mediante la construcción de 266 casas en el Archipiélago de San Andrés, Providencia y Santa Catalina.</t>
  </si>
  <si>
    <t>Disminuir los factores de vulnerabilidad del Municipio de Providencia y Santa Catalina respecto a las situaciones de abastecimiento y distribución del recurso hídrico, mediante la entrega de un banco de maquinaria amarilla que permita atender las necesidades propias de la comunidad de la isla.</t>
  </si>
  <si>
    <t>Disminuir las afectaciones locativas y pérdidas humanas en el Archipiélago de San Andrés, Providencia y Santa Catalina por ocurrencia de fenómenos naturales, mediante la implementación de un sistema de alerta temprana.</t>
  </si>
  <si>
    <t>Paula Contreras
Francisco Pulido</t>
  </si>
  <si>
    <t>Carolina Baquero
Juan Mafla</t>
  </si>
  <si>
    <t>Levantamiento de Riesgos y Oportunidades de todos los procesos</t>
  </si>
  <si>
    <t>Elena Pabón</t>
  </si>
  <si>
    <t>Adelantar operaciones de busqueda y rescate internacionales</t>
  </si>
  <si>
    <t>Porcetaje</t>
  </si>
  <si>
    <t>(No de operaciones desarrolladas/ No de operaciones solicitadas)*100</t>
  </si>
  <si>
    <t>UNGRD/FNGRD</t>
  </si>
  <si>
    <t>Actualización del Plan Nacional de Contingencia contra derrames de hidrocarburos, derivados y otras sustancias nocivas en aguas marinas.</t>
  </si>
  <si>
    <t>Intervención Correctiva</t>
  </si>
  <si>
    <t xml:space="preserve"> Acciones de intervención correctiva de las condiciones de riesgo existente.</t>
  </si>
  <si>
    <t>Realizar seguimiento a la ejecución de los proyectos asociados al plan estrategico para San Andres, Providencia y Santa Catalina.</t>
  </si>
  <si>
    <t>Alexander Venegas</t>
  </si>
  <si>
    <t>Proeceso contractuales</t>
  </si>
  <si>
    <t xml:space="preserve"> Adelantar Procesos licitatorios de Interventorias Integrales - Seleccion Basada en Calidad y Costo - SBCC</t>
  </si>
  <si>
    <t>Realizar Procesos licitatorios públicos  de obras en Agua y Saneamiento Básico incluidas adiciones a interventoría</t>
  </si>
  <si>
    <t>Realizar la contratación de Consultorías.</t>
  </si>
  <si>
    <t>Suscribir contratos para proyectos en zonas no interconectadas</t>
  </si>
  <si>
    <t>Suscribir contratos con operadores de red  en zonas interconectadas</t>
  </si>
  <si>
    <t>Adelantar Comités Técnicos Agua/Energía y Conectividad, Juntas administradoras e Informes</t>
  </si>
  <si>
    <t># de procesos adelantados</t>
  </si>
  <si>
    <t># comites técnicos ejecutados</t>
  </si>
  <si>
    <t>Luz Amanda Pulido</t>
  </si>
  <si>
    <t>Matriz de seguimiento</t>
  </si>
  <si>
    <t>Acta de comite y/o listados de asistencia</t>
  </si>
  <si>
    <t>PROYECTO DE INVERSIÓN 
UNGRD</t>
  </si>
  <si>
    <t>Ajustar la pagina web de la UNGRD, en cumplimeinto de la meta de Gobierno en linea</t>
  </si>
  <si>
    <t>Ajuste pagina WEB</t>
  </si>
  <si>
    <t># de ajustes en la pagina web</t>
  </si>
  <si>
    <t>Jefe OAC</t>
  </si>
  <si>
    <t>Proceso contractual, pagina web</t>
  </si>
  <si>
    <t>Samuel Lancheros</t>
  </si>
  <si>
    <t>Anamaría Escobar
Samuel Lancheros
Nathaly Lurduy</t>
  </si>
  <si>
    <t>Anamaria Escobar
Samuel Lancheros</t>
  </si>
  <si>
    <t>Johana Rojas
Samuel Lancheros</t>
  </si>
  <si>
    <t>Transparencia y participación ciudadana</t>
  </si>
  <si>
    <t>Ejecución y Seguimiento a la ejecución y planificación presupuestal</t>
  </si>
  <si>
    <t>Gestión del Talento Humano</t>
  </si>
  <si>
    <t>SUBCUENTA SAN ANDRES</t>
  </si>
  <si>
    <t>OFICINA DE CONTROL INTERNO</t>
  </si>
  <si>
    <t>PLAN TODOS SOMO PAZCIFICO</t>
  </si>
  <si>
    <t># de seguimientos realizados/ # de seguimientos programados (12)</t>
  </si>
  <si>
    <r>
      <t>Actualización de los mapas de riesgos por procesos y  corrupción de gestión de</t>
    </r>
    <r>
      <rPr>
        <b/>
        <sz val="12"/>
        <rFont val="Arial"/>
        <family val="2"/>
      </rPr>
      <t xml:space="preserve"> </t>
    </r>
    <r>
      <rPr>
        <sz val="12"/>
        <rFont val="Arial"/>
        <family val="2"/>
      </rPr>
      <t>sistemas de información</t>
    </r>
  </si>
  <si>
    <t>William Reatiga</t>
  </si>
  <si>
    <t># de Maquinas entregadas/#maquinaa amarillas a entregar</t>
  </si>
  <si>
    <t># de Viviendas entregadas/ # de viviendas a entregar</t>
  </si>
  <si>
    <t># de sistemas de alerta temprano entregados</t>
  </si>
  <si>
    <t>Rafael Vaca</t>
  </si>
  <si>
    <t>Informes, registro fotografico, contratos, y/o actas.</t>
  </si>
  <si>
    <t>Paula Rios</t>
  </si>
  <si>
    <t>Carlos Segura
Cindy Calanche
(Linea de Planeacion)
Fernando Ortiz
(Sala de Crisis)</t>
  </si>
  <si>
    <t>Pedro Segura
Bernardo Pantoja
(Equipo CNL)</t>
  </si>
  <si>
    <t>Miguel Luengas (Linea AHE)
Dayan Parra (Linea AYSB)
Martin Mazo (Linea Obra)
Otto Nietzen (Linea Operativa)
Mauricio Sanabria (RUD)
Fernando Ortiz(Sala de Crisis)
Andrea Moreno (Linea Juridica)
Carlos Segura (Linea de Planeación)</t>
  </si>
  <si>
    <t>Fernando Ortiz
(Sala de Crisis)
Jorge Neira
Cristian Cifuentes
(Telecomunicaciones)</t>
  </si>
  <si>
    <t>Fernado Ortiz                            Karen Avila                                                Angel Sanchez                                             Edwin Idarraga                                             David Ricardo de Leon Perez (Sala de Crisis)</t>
  </si>
  <si>
    <t xml:space="preserve">Fortalecer el  Conocimiento del Riesgo a nivel territorial  </t>
  </si>
  <si>
    <t xml:space="preserve">(# entidades Territoriales Asistidos / # entidades territoriales planificados) </t>
  </si>
  <si>
    <t>Ayudas de memoria, listados de Asistencia, presentaciones, correos electrónicos</t>
  </si>
  <si>
    <t>SEGUIMIENTO PRIMER BIMESTRE DE 2018</t>
  </si>
  <si>
    <t>% CUMPLIMIENTO DEL BIMESTRE</t>
  </si>
  <si>
    <t xml:space="preserve">% CUMPLIMIENTO DEL TOTAL DE PA A FEBRERO </t>
  </si>
  <si>
    <t>2018- V2 - Actualizado 01/03/2018</t>
  </si>
  <si>
    <t>Versión 4</t>
  </si>
  <si>
    <t>UNIDAD NACIONAL PARA LA GESTIÓN DEL RIESGO DE DESASTRES - UNGRD-
2018- V2 - Actualizado 01/03/2018</t>
  </si>
  <si>
    <t>PRESUPUESTO APROBADO POR PLAN DE ADQUISICIONES
UNGRD</t>
  </si>
  <si>
    <t>No. De reportes realizados / No. De reportes programados</t>
  </si>
  <si>
    <t>Stella Toro
Diana Bolaños</t>
  </si>
  <si>
    <t>Isabel Vélez
Luisa Cadena
Diana Bolaños</t>
  </si>
  <si>
    <t>Realizar trámite de radicación de de incapacidades ante las EPS y ARL</t>
  </si>
  <si>
    <t>Número de incapacidades presentadas a GTH/Número de incapacidades radicadas ante las EPS y ARL</t>
  </si>
  <si>
    <t>Informe de seguimiento de incapacidades radicadas en talento humano, versus radicadas en la EPS y verificación de las pagadas</t>
  </si>
  <si>
    <t>Diana Bolaños /Maritza Herrera</t>
  </si>
  <si>
    <t>Verificación reporte plataforma y listado de validación</t>
  </si>
  <si>
    <t>Reporte de certificaciones- Base de datos</t>
  </si>
  <si>
    <t>Reporte de Certificaciones</t>
  </si>
  <si>
    <t xml:space="preserve">No. de dotaciones entregadas cuatrimestralmente /No de dotaciones programadas </t>
  </si>
  <si>
    <t>Tramitar las comisiones y desplazamientos de funcionarios y contratistas</t>
  </si>
  <si>
    <t>No. de actos administrativos realizados/No de solicitudes de comisiones y desplazamientos radicados al GTH</t>
  </si>
  <si>
    <t>No de tiquetes emitidos/ No tiquetes solicitados previa aprobación</t>
  </si>
  <si>
    <t>Contrato tiquetes 
- $120.000.000 Interior
-$10.000.000 Exterior</t>
  </si>
  <si>
    <t>Reporte de Seguimiento presupuestal</t>
  </si>
  <si>
    <t>Reporte de ejecución presupuestal de los contratos de tiquetes/ No de reportes programados</t>
  </si>
  <si>
    <t>Luisa Cadena
Isabel Vélez</t>
  </si>
  <si>
    <t xml:space="preserve">Implementación plan de trabajo SST </t>
  </si>
  <si>
    <t>Luisa Cadena
Isabel Vélez
Liliana Mendoza</t>
  </si>
  <si>
    <t>Plan de trabajo de SST</t>
  </si>
  <si>
    <t>Cronograma SST</t>
  </si>
  <si>
    <t>Reportes de Seguimiento y mantenimiento de la estructura del SG SST</t>
  </si>
  <si>
    <t>No de reportes entregados y socializados</t>
  </si>
  <si>
    <t>Reporte bimestral elaborados</t>
  </si>
  <si>
    <t>Desarrollar la Semana de la Seguridad</t>
  </si>
  <si>
    <t>Programar y ejecutar exámenes médicos ocupacionales periódicos para el personal de planta</t>
  </si>
  <si>
    <t>No de exámenes efectuados/ No exámenes programados</t>
  </si>
  <si>
    <t>Contrato de exámenes médicos</t>
  </si>
  <si>
    <t>Seguimiento a la ejecución del plan de trabajo con la ARL positiva</t>
  </si>
  <si>
    <t>No de informes de seguimiento</t>
  </si>
  <si>
    <t>Informe de seguimiento cumplimiento de actividades</t>
  </si>
  <si>
    <t>Informe final de ejecución del estado del SGSST</t>
  </si>
  <si>
    <t>Seguimiento precontractual, contractual y poscontractual de los contratos de SST  y examenes médicos</t>
  </si>
  <si>
    <t>Reporte de seguimiento ejecución del contrato</t>
  </si>
  <si>
    <t xml:space="preserve">Matriz de seguimiento EDL </t>
  </si>
  <si>
    <t>No. de seguimientos/concertación compromisos realizados EDL</t>
  </si>
  <si>
    <t>Matriz consolidación de seguimiento 2017.
Compromisos concertados vigencia 2018 (Febrero)
Seguimiento de Compromisos (Agosto)</t>
  </si>
  <si>
    <t>Evaluar y concertar (conforme al manual de funciones) los nuevos compromisos ante los procesos de reubicación de funcionarios</t>
  </si>
  <si>
    <t>Evaluaciones de desempeño</t>
  </si>
  <si>
    <t>(No. de evaluaciones realizadas y compromisos concertados)/ No de reubicaciones efectuadas</t>
  </si>
  <si>
    <t>Matriz seguimiento evaluación de desempeño
EDL efectuadas
Compromisos concertados</t>
  </si>
  <si>
    <t>Elaborar el diagnóstico de Bienestar Social Laboral e incentivos</t>
  </si>
  <si>
    <t>Documento de diagnóstico realizado</t>
  </si>
  <si>
    <t>Elaborar el Plan de Bienestar Social e incentivos para los funcionarios</t>
  </si>
  <si>
    <t>Contrato de Bienestar Social y recursos destinados para incentivos</t>
  </si>
  <si>
    <t>Realizar el seguimiento precontractual, contractual y poscontractual al contrato suscrito para proveer el Plan de Bienestar social e incentivos</t>
  </si>
  <si>
    <t>Seguimientos Realizados /seguimientos programados</t>
  </si>
  <si>
    <t xml:space="preserve">Aplicar las encuestas de satisfaccion a la actividades ejecutadas del Plan de Bienestar Social de la UNGRD </t>
  </si>
  <si>
    <t>No de actividades evaluadas/No actividades realizadas</t>
  </si>
  <si>
    <t>Elaborar informe anual de ejecución y cumplimiento del Plan de Bienestar Social e Incentivos</t>
  </si>
  <si>
    <t>Efectuar la medición de clima organizacional</t>
  </si>
  <si>
    <t>mediciones efectuadas/mediciones programadas</t>
  </si>
  <si>
    <t>Informe de medición de clima laboral</t>
  </si>
  <si>
    <t>Implementar, hacer seguimiento, actualizar y evaluar el Plan Institucional de Capacitación</t>
  </si>
  <si>
    <t>Seguimiento al PIC 
Cronograma 
Indicadores Neogestión</t>
  </si>
  <si>
    <t>Contrato capacitación</t>
  </si>
  <si>
    <t>Adelantar los trámites precontractuales, contractuales y poscontractuales de los proceso de contratación requeridos para la implementación del PIC</t>
  </si>
  <si>
    <t>No de contratos con revisión precontractual, contractual y poscontractual/  No de contratos suscritos</t>
  </si>
  <si>
    <t>capacitación realizada</t>
  </si>
  <si>
    <t xml:space="preserve">Capacitación realizada / Capacitación Programada </t>
  </si>
  <si>
    <t>Seguimiento al Mapa de Riesgos Operacionales</t>
  </si>
  <si>
    <t>Mapas de riesgo de corrupción y de proceso</t>
  </si>
  <si>
    <t>Mapas de riesgo de corrupción y del proceso)</t>
  </si>
  <si>
    <t>No. De reuniones a las que asiste / No. De reuniones Programadas</t>
  </si>
  <si>
    <t>Informe y planilla de asistencia</t>
  </si>
  <si>
    <t>Acta y Planilla de asistencia</t>
  </si>
  <si>
    <t>Indicadores de gestión</t>
  </si>
  <si>
    <t>No. de Actualizaciones de Indicadores realizadas / No. de Actualizaciones de Indicadores  por actualizar</t>
  </si>
  <si>
    <t>Bibiana Calderón Sierra
Luisa Cadena
Isabel Vélez
Nohemy Gómez
Karen Villarreal</t>
  </si>
  <si>
    <t>Reporte neo-gestión de acuerdo a periodicidad</t>
  </si>
  <si>
    <t>Revisión y actualización procedimientos, caracterización e indicadores de gestión</t>
  </si>
  <si>
    <t>Seguimientos realizados</t>
  </si>
  <si>
    <t>Herramienta ACPM</t>
  </si>
  <si>
    <t>N/A para el bimestre base del presente reporte</t>
  </si>
  <si>
    <t>Esta actividad esta programada para el 3 tercer Bimestre (mes junio)</t>
  </si>
  <si>
    <t>Esta actividad esta programada para el  Segundo Bimestre (mes marzo)</t>
  </si>
  <si>
    <t>Se apoyó la estrategia de acompañamiento Sectorial para promover en los sectores el  cumplimiento de las metas del PNGRD en lo relacionado con el proceso de Manejo de Desastre. (Ver soportes)</t>
  </si>
  <si>
    <t>Esta actividad esta sujeta a la Aprobación de la ENRE y esta programada a partir del 4 Bimestre (Apartir de julio)</t>
  </si>
  <si>
    <t>Durante el primer Bimestre se implementó la Estrategia Nacional para el manejo de eventos recurrentes a traves de las lineas de accion de la SMD (Ver soportes para el detalle)</t>
  </si>
  <si>
    <t>Durante el primer Bimestre se implementó la Estrategia Nacional para la Recuperación ante Desastre Nacional  (Ver soportes para el detalle)</t>
  </si>
  <si>
    <t>El Equipo de Búsqueda y Rescate Colombia - USAR del SNGRD llevo a cabo la Clasificación Externa de INSARAG con total éxito. (Ver soportes para el detalle)</t>
  </si>
  <si>
    <t>Esta actividad esta programada para el 4 Bimestre (mes agosto)</t>
  </si>
  <si>
    <t>Se elaboro y se entrego bajo documento de diseño y desarrollo el manual de pozos aplicable para la linea de agua y saneamiento basico</t>
  </si>
  <si>
    <t>Esta actividad esta programada para el 2 (mes marzo) y 3 (mes junio) Bimestre</t>
  </si>
  <si>
    <t>Se realizó capacitación en el Encuentro de Coordinadores realizado en el Centro de Entrenamientos de Tacurrumbí en Circasia Quindio (Ver soportes para detalle)</t>
  </si>
  <si>
    <t>La Sala de Crisis prestó el apoyo requerido para los simulacros programados para la Clasificación Externa de INSARAG (Ver soportes para detalle)</t>
  </si>
  <si>
    <t>Durante este Bimestre no fue requerida la activaciónd e la Sala de Crisis, sin embargo el equipo estuvo atento a las instrucciones de la Dirección General.  (Ver soportes para detalle)</t>
  </si>
  <si>
    <t>La Sala de Crisis prestó el apoyo requerido para los simulacros programados para la Clasificación Externa de INSARAG. (Ver soportes para detalle)</t>
  </si>
  <si>
    <t>Durante este Bimestre se realizó el Monitoreo  programado a los Entes Territoriales. (Ver soportes para detalle)</t>
  </si>
  <si>
    <t>Los servicios basicos de respuesta como lo es AHE, Agua y Saneamiento Basico, Obras de Emergencia, RUD, etc; fueron prestados conforme a lo establecido.(Ver soportes para detalle)</t>
  </si>
  <si>
    <t>Durante este Bimestre se ejecutaron las acciones de rehabilitación (materiales de construcción y otros) en Declaratorias de Calamidad Públicas Priorizadas. (Ver soportes para detalle)</t>
  </si>
  <si>
    <t>Durante este Bimestre se ejecutaron las acciones para la recuperación post - desastres. (Ver soportes para detalle)</t>
  </si>
  <si>
    <t>La SMD asistió a las reunión bimestral en calidad de líder SIPLAG y ECOSIPLAG y realizó la socialización de la misma. (Ver soportes para detalle)</t>
  </si>
  <si>
    <t>Se adelantaron las actividades relacionadas con la implementación de las Políticas para el cumplimiento de los nuevos requisitos del Modelo Integrado de Planeación y Gestión, en acompañamiento de la OAPI. (Ver soportes)</t>
  </si>
  <si>
    <t xml:space="preserve">Se realizaron los dos reportes de avance físico, financiero y de gestión, correspondientes a los meses de Enero y Febrero de 2018, en el SPI; llegando a los siguientes resultados:
Avance financiero 8.53%
Avance de Gestión 29%
Avance Físico 30%
</t>
  </si>
  <si>
    <t>Se realizó la actualización del documento perfil del proyecto de fortalecimiento de políticas e instrumentos financieros del SNGRD, para la vigencia 2018.</t>
  </si>
  <si>
    <t xml:space="preserve"># De agendas sectoriales evaluadas / # De agendas Meta (3) </t>
  </si>
  <si>
    <t>Durante el mes de febrero se firmó la agenda estratégica del sector vivienda y se notificó al sector transporte para identificar el estado del trámite de firma por parte del ministro debido a que el contenido de la agenda ya se encuentra concertado.</t>
  </si>
  <si>
    <t>Se realizó acompañamiento a los sectores de Educación (18 de Enero y 8 de Febrero) y  con el sector Justicia (9 de Febrero).  
Adicionalmente se llevó a cabo un taller el 13 de febrero con los sectores reponsables del objetivo 1 del PNGRD, a dicho taller asistieron delegados de 14 entidades adcritas a los sectores de Vivienda, Ambiente, Justicia, Transporte, Minas, Defensa, Tecnologías de la Información y las comunicaciones.</t>
  </si>
  <si>
    <t>Para este periodo se realizó el monitoreo y análisis de la información que sirvió de insumo para la construcción del IV informe de seguimiento y evaluación del PNGRD, publicado el 24 de febrero.  Para ellos se monitoreó información de reportes de avance de 30 sectores con sus entidades adscritas, y en cuanto a  entidades territoriales  se contó con el reporte de  los 32 departamentos, 643 Municipios, de los cuales  20 corresponden a  ciudades capitales,  indicando las inversiones en proyectos para los diferentes niveles.</t>
  </si>
  <si>
    <t>Se elaboró el IV informe de seguimiento al PNGRD, con reporte de avance en los proyectos  tanto sectoriales como de las entidades territoriales, donde se evidencia ejecución y avance en 121 proyectos de los   181 que integran el Plan, es decir el 67%.</t>
  </si>
  <si>
    <t xml:space="preserve">Se realizaron los dos reportes de avance físico, financiero y de gestión, correspondientes a los meses de Enero y Febrero de 2018, en el SPI; llegando a los siguientes resultados:
Avance financiero 10.87%
Avance de Gestión 28%
Avance Físico 16%
</t>
  </si>
  <si>
    <t>En el primer bimestre de 2018, se finalizaron los siguientes proyectos: 
1. MOCOA (CANCHA DE FÚTBOL) - PUTUMAYO
2. TÁDO (VIVIENDAS) - CHOCÓ
3. CÓRDOBA (ATENCION A LA RED VIAL TERCIARIA) - QUINDIO</t>
  </si>
  <si>
    <t>Se asistió a la primera reunión de líderes Siplag, realizada el 19 de enero de 2018, los resultados fueron socializados con el grupo de la SDG en las jornadas de refuerzo  para la auditoria interna realizadas los días 21 y 22 de febrero de 2018.</t>
  </si>
  <si>
    <t>Durante el mes de febrero de 2018,  se realizaron los ajustes al mapa de riesgos y oportunidades del proceso de Gestion Gerencial, en el cual se creo un riesgo asociado al PNGRD.</t>
  </si>
  <si>
    <t>Durante el mes de febrero de 2018, se adelantaron las actividades encaminadas al cumplimiento de los requisitos del  MIPG, entre las cuales se realizaron los ajustes al mapa de riesgos y oportunidades, procedimiento de diseño y desarrollo, caracterización del proceso de gestión gerencial y matriz de indicadores.</t>
  </si>
  <si>
    <t>No se ha convocado a Comité en la presente vigencia</t>
  </si>
  <si>
    <t>Ninguno</t>
  </si>
  <si>
    <t>Se sostuvo reunión en Colciencias el dia 6 de Febrero de 2018 para revisar el tema de convocatorias, regalias, etc.</t>
  </si>
  <si>
    <t>Se realizo la actualización del Directorio de los delegados acorde a la ley 1523</t>
  </si>
  <si>
    <t>Se cita a la primera sesión del año el dia 7 de Febrero de 2018</t>
  </si>
  <si>
    <t>Se continua revisando el Decreto que modificará los participartes de la Comisión Nacional de Investigación en Gestión del Riesgo</t>
  </si>
  <si>
    <t>Se sostuvo reunión de taller el dia 13 de Febrero de 2018 con el objetivo de promover a los sectores el cumplimiento de las metas del PNGRD</t>
  </si>
  <si>
    <t>No se ha avanzado en esta actividad en el periodo.</t>
  </si>
  <si>
    <t>* Se elaboro tabla comparativa entre las estaciones de la Red publica y privada para identificar vacios.
* Y se está trabajando en la metodologá del Taller propuesto para el 13 de Marzo de 2018</t>
  </si>
  <si>
    <t xml:space="preserve">* Analisis de la metodología a utilizar para categorizacion de municipios de acuerdo a la afectación los eventos recurrentes
* Procedimiento de análisis de información para los respectivos reportes de eventos.
</t>
  </si>
  <si>
    <t>* Se elaboro tabla de Contenido y se realizo la revisión del tema de Riesgo Sismico, Inundación, Sequia y Movimiento en masa. 
* Reunión de concenso IDEAM, CIOH, DIMAR 26 de febrero 2018 sobre la elaboración del mapa de amenaza por ciclones tropicales
*Documento Propuesta metodología para elaborar el mapa de amenaza por ciclones tropicales para Colombia.</t>
  </si>
  <si>
    <t>Se han revisado dos guias metologicas apra hacer planes de rio</t>
  </si>
  <si>
    <t xml:space="preserve">Se emitierón 2 comunicados, correspondientes a los meses de Enero y Febrero </t>
  </si>
  <si>
    <t>Planteamiento de metodología a utilizar para el cálculo. Avances en rutinas de cálculo</t>
  </si>
  <si>
    <t xml:space="preserve">Demoras en contratación de amenaza por inundación. Fecha de Entrega de mallas de amenaza modificada por este motivo con respecto al cronograma inicial del proyecto.  A la fecha no hay avances en la generación de resultados de riesgo, dado que no hay productos finales de amenaza, vulnerabilidad física y modelo de exposición. </t>
  </si>
  <si>
    <t>Planteamiento de metodología a utilizar para el cálculo. Y avances en la información de contexto de inundación a nivel nacional y local</t>
  </si>
  <si>
    <t>*Documento técnico. *Talleres y encuestas de vulnerabilidad social.</t>
  </si>
  <si>
    <t>Ha surgido más información del trabajo de campo que ha tenido que ser procesada y analizada.</t>
  </si>
  <si>
    <t>Documento tecnico, Funciones de vulnerabilidad para contenidos, Formatos encuestas,</t>
  </si>
  <si>
    <t>Identificación en campo condiciones de vulnerabilidad no previstas que generan incremento en el número de funciones de vulnerabilidad a evaluar.</t>
  </si>
  <si>
    <t>Clasificación de edificios en tipologías estructurales en los municipios de Mompox, Montelíbano y San Marcos. Identificación de valores de contenidos.  
Avances en la descripción de objetivos y metodología. 
Documento: informe de avance modelo exposicion 16022018</t>
  </si>
  <si>
    <t>Ajustes a la metodología de clasificación de edificios según información recopilada en campo e información catastral disponible</t>
  </si>
  <si>
    <t xml:space="preserve">Primer mes y medio de avance del convenio. </t>
  </si>
  <si>
    <t xml:space="preserve">Demoras en contratación de amenaza por inundación. Fecha de Entrega de mallas de amenaza modificada por este motivo con respecto al cronograma inicial del proyecto. </t>
  </si>
  <si>
    <t xml:space="preserve">
* Concertación con las diferentes areas del IDEAM para identificar criterios e información disponible para priorizar. 
*Realización del primer taller sobre priorización de cuencas para estudio por avenida torrencial el dia 20 de Febrero de 2018.
*Gestiones para la transferencia de información.
*Estructura de documentos</t>
  </si>
  <si>
    <t>*Retraso en el proceso de convocatoria (Fiduprevisora debe migrar a plataforma SECOP2).</t>
  </si>
  <si>
    <t>Avance en Etapa I: Introducción y conceptos básicos y estudios geotécnicos</t>
  </si>
  <si>
    <t>Análisis de los contenidos relacionados con riesgo tecnológico incorporados en los instrumentos de planificación territorial y del desarrollo (PDD, PMD, POTs, PDGRD y PMGRD), de una muestra de 60 municipios y 23 departamentos.
Estrategia definición de lineamientos para incorporarlos en la planificación del territorio</t>
  </si>
  <si>
    <t>Gran volumen de información
Dificultad en la consecución de los documentos</t>
  </si>
  <si>
    <t>Presentación del proyecto Lineamientos para la incorporación del riesgo tecnológico en los instrumentos de planificación territorial en la reunión de la CNARIT del 22 de febrero de 2018 con el objetivo de generar el compromiso de retroalimentación del documento por parte de esta comisión</t>
  </si>
  <si>
    <t>En el periodo se realizaron 3 reuniones de Comité de Accidente Mayor en las cuales se definió el plan de trabajo, se revisó el formulario de registro de instalaciones y la resolución correspondiente</t>
  </si>
  <si>
    <t>En el periodo se avanzado en la revisión bibliográfica relacionada con el tema</t>
  </si>
  <si>
    <t xml:space="preserve">Se recibierón fotografias aéreas en medio físico y digital y se definió el lugar del taller de socialización en Cali </t>
  </si>
  <si>
    <t xml:space="preserve">Se participó en el CTAF de seguimiento y se encuentra la contratación suspendida por la plataforma SECOP II que no esta habilitada para la Unidad </t>
  </si>
  <si>
    <t>Enviada la minuta y desigando el supervisor del convenio y acta de inicio</t>
  </si>
  <si>
    <t>Se encuentra en proceso de revisión y aprobación de piezas de radio e identificación de recursos didácticos para el desarrollo del objeto virtual de aprendizaje.</t>
  </si>
  <si>
    <t xml:space="preserve">Se remitio a la OAC LA Cartilla de Riesgo Tecnologica para su respectiva diagramación </t>
  </si>
  <si>
    <t>*Se realizó la estructuración de los contenidos de los módulos del curso, acorde al marco de acción de Sendai y Ley 1523 de 2012. 
*Se está estructurando un curso virtual titulado "Gestión del riesgo y  territorio" en el marco del convenio firmado por Cruz Roja Colombiana, Universidad de Antioquia, Universidad de Los Andes, UNGRD y CENIT (empresa encargada del transporte de hidrocarburos)</t>
  </si>
  <si>
    <t xml:space="preserve">Se asiste a reunión SIPLAG y se realiza la respectiva socialización a la Subdirección para la Reducción del Riesgo el dia 21 de Febrero de 2018. </t>
  </si>
  <si>
    <t xml:space="preserve">Ninguno </t>
  </si>
  <si>
    <t>No aplica para este bimestre</t>
  </si>
  <si>
    <t>Se realizo acompañamiento con la OAPI en la revisión de matriz de partes interesadas y la matriz de riesgos y oportunidades del Proceso para validadarla con el Suddirector</t>
  </si>
  <si>
    <t>-</t>
  </si>
  <si>
    <t>Apoyo y acompañamiento al Ministerio de Educación Nacional para el desarrollo de sus proyectos del PNGRD</t>
  </si>
  <si>
    <t>Sesión del CNRR realizada, el 23/01/2018.</t>
  </si>
  <si>
    <t>Para el bimetres se adelantaron dos sesiones 
1.Sesión de la CTARRD realizada el 14/02/2018; 
2. sesión de la CNARIT realizada el 22/02/2018.</t>
  </si>
  <si>
    <t>Inicio de elaboración de plan de trabajo y cronograma de actividades</t>
  </si>
  <si>
    <t>*Reunión con el Juez Promiscuo Municipal de La Florida – seguimiento al incidente de desacato de a Sentencia T-269 de 2015, interpuesto por la Sra. Libia Castellanos en contra de la Gobernación de Nariño, para efectos de lograr la adopción del Plan de Gestión Integral del Riesgo emitido en cumplimiento de la Sentencia T-269 de 2015.. 
*Reunión con la Alcaldía de Pasto, con el fin de establecer las actuaciones adelantadas por el ente territorial, frente a las nuevas construcciones en ZAVA y sobre los predios invadidos que se encuentran bajo su custodia.
Reunión con la Subsecretaría de Control Físico de la Alcaldía de Pasto, para analizar el informe técnico entregado sobre las visitas de inspección ocular a presunta invasión de predios en ZAVA.</t>
  </si>
  <si>
    <t>*El Plan de Gestión Integral del Riesgo, aún no se encuentra adoptado por parte de la Gobernación de Nariño. Se encuentra pendiente el pronunciamiento del Juzgado Promiscuuo Municipal de La Florida, respecto del incidente de desacato, interpuesto por usuarios afectados.</t>
  </si>
  <si>
    <t xml:space="preserve">El PGIRVN está sujeto a brindar los diferentes acompañamientos dependiendo de la demanda de los habitantes y reasentados de la ZAVA. Las acciones y gestiones referidas, se encuentran consignadas en los formatos de registro de asistencia, atención personalizada, visitas a hogar, actas de reasentamiento y seguimiento a compensaciones. 
Durante el mes de enero y frebrero se realizaron los siguiente acompañamientos:  44 atenciones en oficina de manera personalizada, incluidas las relacionadas con temas jurídicos; 14 visitas a hogar; 6 restituciones de derecho (Sonia Vallejo, Diana Ernríquez, Lizet Pejendino, Natalia Figueroa y Luis Carlos Pejendino), 2 asesorías jurídicas a usuarios ZAVA, para establecer la viabilidad de  compra de los  predios - 150157 y 030082 ubicados en Mapachico y La Florida, respectivamente, con base en los documentos aportados por los mismos;  Notificación y pago  de 1 compensación económica a favor de la usuaria ZAVA Julia Elvira Enríquez. </t>
  </si>
  <si>
    <t>Se continúa adelantando el seguimiento al Incidente de Desacato interpuesto contra la Gobernación de Nariño; así mismo con el seguimiento  a los diferentes procesos ya instaurados por el PGIRVN.</t>
  </si>
  <si>
    <t>Se realizo la evaluación técnica de los proyectos de intervención correctiva radicados en la UNGRD atravez de 35 solicitudes tramitadas</t>
  </si>
  <si>
    <r>
      <rPr>
        <u val="single"/>
        <sz val="9"/>
        <color indexed="9"/>
        <rFont val="Arial"/>
        <family val="2"/>
      </rPr>
      <t>Para el mes de ENERO se realizaron las siguientes actividades:</t>
    </r>
    <r>
      <rPr>
        <sz val="9"/>
        <color indexed="9"/>
        <rFont val="Arial"/>
        <family val="2"/>
      </rPr>
      <t xml:space="preserve">
• Invitación al Comité Técnico Nacional de Gestión Integral del Territorio – CTN-GIT
• Seguimiento a la consultoría de la evaluación de la Política de gestión del riesgo de desastres -  DNP
• Avances en actividades de preparación de la Plataforma Regional RRD 2018
• Atención de la solicitud de recursos para reubicar viviendas en gacheta Cundinamarca.
• Atención de la solicitud por emergencia en La Esperanza, Montería.
• Atención de la solicitud valoración de estructuras en Riofrío, Valle del Cauca.
• Atención de la solicitud de concepto de riesgo para predios en la zona urbana de Popayán.
• Atención de la solicitud de intervención por riesgos en la vía Timaná - Altamira.
• Atención de la solicitud apoyo caso edificios El Lago, Rionegro, Antioquia.
</t>
    </r>
    <r>
      <rPr>
        <u val="single"/>
        <sz val="9"/>
        <color indexed="9"/>
        <rFont val="Arial"/>
        <family val="2"/>
      </rPr>
      <t>Para el mes de FEBRERO se realizaron las siguientes actividades:</t>
    </r>
    <r>
      <rPr>
        <sz val="9"/>
        <color indexed="9"/>
        <rFont val="Arial"/>
        <family val="2"/>
      </rPr>
      <t xml:space="preserve">
• Participación en el evento del Plan Maestro de Erosión Costera Córdoba.
•Avances en la construcción de un sistema para el control de las ocupaciones en suelos de protección.
• Concepto técnico demolición de puente en Carmen de Apicalá Tolima.
• Atención de la solicitud de El Dovio, Valle del Cauca sobre afectaciones.
• Atención de la solicitud para la presentación de proyectos.
• Atención de la solicitud apoyo frente a vía intermunicipal
• Atención de la solicitud de orientaciones e información sobre ordenamiento territorial
• Acompañamiento en la preparación de la 6° plataforma regional para la reducción del riesgo de desastres
</t>
    </r>
  </si>
  <si>
    <r>
      <rPr>
        <u val="single"/>
        <sz val="9"/>
        <color indexed="9"/>
        <rFont val="Arial"/>
        <family val="2"/>
      </rPr>
      <t>Avances de ENERO:</t>
    </r>
    <r>
      <rPr>
        <sz val="9"/>
        <color indexed="9"/>
        <rFont val="Arial"/>
        <family val="2"/>
      </rPr>
      <t xml:space="preserve">
• Finalización de revisión y actualización de documentos de Línea Base en Restrepo (Meta), Palmar de Varela  (Atlántico) Guacarí (Valle del Cauca) y Soracá (Boyacá).
• Finalización de documentos de Lineamientos en Cerrito y Guacarí (Valle del Cauca), Cumaral, Guamal y Restrepo (Meta), Soracá (Boyacá).
• Talleres de socialización de Línea Base en Cerrito y Guacarí (Valle del Cauca), Santo Tomás y Palmar de Varela (Atlántico), Guachucal, Ipiales, Túquerres y Sapuyes (Nariño), Paipa y Tuta (Boyacá), Polonuevo (Atlántico), Ciénaga y Pueblo Viejo (Magdalena)
</t>
    </r>
    <r>
      <rPr>
        <u val="single"/>
        <sz val="9"/>
        <color indexed="9"/>
        <rFont val="Arial"/>
        <family val="2"/>
      </rPr>
      <t xml:space="preserve">
Avances de FEBRERO:</t>
    </r>
    <r>
      <rPr>
        <sz val="9"/>
        <color indexed="9"/>
        <rFont val="Arial"/>
        <family val="2"/>
      </rPr>
      <t xml:space="preserve">
• Finalización de revisión de documentos de Línea Base en Tuta (Boyacá),  Ciénaga y Pueblo Viejo (Magdalena)  y Polonuevo (Atlántico).
• Talleres de socialización de Línea Base en Cerrito y Guacarí (Valle del Cauca), Santo Tomás y Palmar de Varela (Atlántico), Guachucal, Ipiales, Túquerres y Sapuyes (Nariño), Paipa y Tuta (Boyacá), Polonuevo (Atlántico), Ciénaga y Pueblo Viejo (Magdalena)
• Finalización de documentos de Lineamientos de  los municipios de  Santo Tomás y Palmar de Varela (Atlántico).
</t>
    </r>
  </si>
  <si>
    <r>
      <t xml:space="preserve">
</t>
    </r>
    <r>
      <rPr>
        <u val="single"/>
        <sz val="9"/>
        <color indexed="9"/>
        <rFont val="Arial"/>
        <family val="2"/>
      </rPr>
      <t>Avances de ENERO y FEBRERO:</t>
    </r>
    <r>
      <rPr>
        <sz val="9"/>
        <color indexed="9"/>
        <rFont val="Arial"/>
        <family val="2"/>
      </rPr>
      <t xml:space="preserve">
• Se elaboró el plan de trabajo para la elaboración del Documento de Lineamientos 
• Se elaboró el primer entregable, establecido en el plan de trabajo, el cual se refiere al "marco conceptual" del documento. 
*  Elaboración y entrega del  informe 1 “Marco Conceptual”, según cronograma propuesto
</t>
    </r>
  </si>
  <si>
    <t>Se adelanto acompañamiento  en talleres de formación en la formulación de planes departamentales de gestión del riesgo en los Departamentos de: Vaupes, Guaviare, Risaralda y Guainia</t>
  </si>
  <si>
    <t>Se cuenta con un plan de acción para el desarrollo del documento,  una caracterización inicial de actores y una revisión de información secundaria</t>
  </si>
  <si>
    <t xml:space="preserve">Esta acción corresponde al proyecto 2.1.11 del PNGRD y se prevé la realización del primer taller en el mes de Mayo.
Para este bimestre se elaboró propuesta preliminar respecto a los ejes temáticos que servirían para definir los tópicos y las exposiciones a presentar en el evento, las cuales, conjuntamente con el Plan de Trabajo del desarrollo de la capácitación (en proceso), servirán  para concertar con MinAmbiente, la agenda final de capacitación y la participación del Ministerio en la misma.   </t>
  </si>
  <si>
    <t>Se llevó a cabo una reunión con el ICBF para orientar lineamientos de gestión del riesgo con enfoque de infancia</t>
  </si>
  <si>
    <t xml:space="preserve">
Se han venido desarrollando Talleres Municipales con los CMGRD:
Corinto y El Tambo - Cauca 
* Cicuco y Montecristo (Bolivar)
 * Fresno y Rovira (Tolima)
* Gigante y Pitalito (Huila)
Cicuco - Montecristo (Bolivar)
*Quibdo-Tado-Atrato- Itsmina (Choco)
*Bosconia y el Paso (Cesar)
* Nunchía y Sabanalarga – Casanare
*Castillo y Granada – Meta
</t>
  </si>
  <si>
    <t>*Determinación de los avances en las capacidades generadas en la institucionalidad del SNGRD desde los procesos de Gestión del Riesgo de Desastres
 * Realización de análisis basados en criterios como: pertinencia, sostenibilidad, impacto, efectividad de cada uno de los productos existentes una propuesta de hoja de ruta para la continuidad de los procesos con la inclusión de las lesiones aprendidas y nuevas necesidades.</t>
  </si>
  <si>
    <t>a) En relación al SISCLIMA, se elaboró concepto y solicitud respecto a la modificación del decreto 298 de 2016 con ocasión de la sesión ordinaria de la Comisión Intersectorial de Cambio Climático, concepto enviado al MADS.   
b) Se participa en el Comité de Gestión del proyecto IPACC-II Colombia, adelantando acciones de aprobación Plan de Acción 2018; revisión y aprobación de los términos de referencia para contratar la elaboración de la Guía npara el formulador de proyectos, la gúia para los evaluadores y la propuesta de ajuste reglamentario requerido;  análisis de proyectos del Fondo de Regalias para seleccionar los pilotajes de referencia de aplicabilidad de las directrices y criterios definidos. 
 c) Participación en la mesa de trabajo citada por MinAgricultura para la formulación de su Plan Sectorial de adapatación y mitigación, y al Ministrerio de Vivienda, quien inicia el proceso de formulación de su respectivo Plan de Adapatación.  
 d) Se viene ejerciendo la interventoría del proyecto PUESTA EN FUNCIONAMIENTO DE UN SISTEMA DE ALERTAS HIDROCLIMATOLÓGICAS TEMPRANAS-SATC  ANTE EVENTOS DE CLIMÁTICOS DE INUNDACIÓN Y SEQUÍA EN LAS CUENCAS DE LOS RÍOS ZULIA, PAMPLONITA, TÁCHIRA, CHITAGÁ, ALGODONAL Y TIBÚ, contándose con acta de inicio, plan de trabajo, y propuesta preliminar de modulod para desarrollar un diplomado.</t>
  </si>
  <si>
    <t xml:space="preserve">Se llevaron a cabo cuatro (4) reuniones en el marco de los proyectos DIPECHO:  1) Reunión Cruz Roja Española para conocer resultados de sistematización de Caja de Herramientas. 2) Reunión Federación Lutherana Mundial  3) Reunión Organización Mundial de la Salud 4) Reunión conjunta entre socios DIPECH0, UNGRD y ECHO para conocer  resultados y proyecciones para el año 2018  </t>
  </si>
  <si>
    <t xml:space="preserve">Reuniones (presenciales/virtuales) de socialización del programa, previa aceptación de solicitudes firmadas por los alcaldes de: Cartagena (Bol), Páez (Cau), Jamundí (Val) y Vijes (Val).
Adicionalmente se desarrolló  una reunión para dar a conocer el proyecto Comunidades Preparadas, Comunidades Resilientes" en el muncipio de Yopal, con organizaciónes privadas, Consejo Departamental de Gestión del Riesgo de Casanare y representantes de la alcaldía local. </t>
  </si>
  <si>
    <t xml:space="preserve">Para el VII Simulacro Nacional, se inició la coordinación para la participación de sectores </t>
  </si>
  <si>
    <t>Documento propuesta técnica para la activación del CAT DDO II</t>
  </si>
  <si>
    <t>Propuesta de trabajo para abordar etapas de diagnóstico formulació del  PND 2018 - 2022. Esta propuesta fue socializada en Comité Técnico Nacional de Reduccion del Riesgo de Desastres.</t>
  </si>
  <si>
    <t>Revisión bibliográfica de experiencias internacionales en Asistencia Técnica y procesos de protección financiera ante desasters</t>
  </si>
  <si>
    <t>Ministerio de Hacienda y Crédito Público no ha cumplido con el cronograma previsto para asistencia técnica y al desfasar esta actividad no ha sido posible iniciar el trabajo previsto con dicha entidad y Colombia Compra Eficiente; se gestiona participar con la asistencia de Bogotá para el diseño de un plan replicable para otras entidades</t>
  </si>
  <si>
    <t xml:space="preserve">Se asiste a reunión SIPLAG y se realiza la respectiva socialización a la Subdirección para la Reducción del Riesgo el dia 22 de Febrero de 2018. </t>
  </si>
  <si>
    <t xml:space="preserve">AREA </t>
  </si>
  <si>
    <t>CUMPLIMIENTO DEL BIMESTRE</t>
  </si>
  <si>
    <t>AVANCES PLAN DE ACCIÓN ANUAL</t>
  </si>
  <si>
    <t>Subdirección General</t>
  </si>
  <si>
    <t>Subdirección Conocimiento</t>
  </si>
  <si>
    <t>Subdirección Reducción</t>
  </si>
  <si>
    <t>Subdirección Manejo</t>
  </si>
  <si>
    <t>$ EJECUTADO</t>
  </si>
  <si>
    <t>% EJECUCIÓN</t>
  </si>
  <si>
    <t>PRESUPUESTO 2018</t>
  </si>
  <si>
    <t>Cooperación Internacional</t>
  </si>
  <si>
    <t>Contratación</t>
  </si>
  <si>
    <t>Administrativa</t>
  </si>
  <si>
    <t>Financiera</t>
  </si>
  <si>
    <t>Talento Humano</t>
  </si>
  <si>
    <t>Juridica</t>
  </si>
  <si>
    <t>Comunicaciones</t>
  </si>
  <si>
    <t>Planeación</t>
  </si>
  <si>
    <t>Secretaria General</t>
  </si>
  <si>
    <t>Control interno</t>
  </si>
  <si>
    <t>San Andrés</t>
  </si>
  <si>
    <t>Plan Pazcifico</t>
  </si>
  <si>
    <t xml:space="preserve">Esta actividad tiene corte a junio de 2018, por consiguiente no se llevó a cabo avance. </t>
  </si>
  <si>
    <t>NINGUNA</t>
  </si>
  <si>
    <t xml:space="preserve">Actividad con cumplimiento en abril, aun no se cuenta con avances. </t>
  </si>
  <si>
    <t>Se han adelantado conversaciones con Fundación ANDI, Telefónica y Pavimentos de Colombia S.A.S</t>
  </si>
  <si>
    <t>Se apoyó la formulación de cinco proyectos para la programación del DIPECHO XII</t>
  </si>
  <si>
    <t xml:space="preserve">Capacitación de funcionaria en UNDAC - INSARAG en la semana de alianzas y redes humanitarias. </t>
  </si>
  <si>
    <t xml:space="preserve">Según instrucción de la dirección general, se solicitó realizar solo una reunión de IDRL en el año. Está programada para Mayo. </t>
  </si>
  <si>
    <t>Por temas prioritarios de proceso IEC se solicita la modificación de la actividad.</t>
  </si>
  <si>
    <t xml:space="preserve">No se han realizado modificaciones a los documentos. </t>
  </si>
  <si>
    <t>Actividad programada para junio.</t>
  </si>
  <si>
    <t xml:space="preserve">Participación del Doctor carlos Iván Márquez en la   semana de alianzas y redes humanitarias. </t>
  </si>
  <si>
    <t>Se llevó a cabo evento de seguimiento de proyectos DIPECHO X y XI</t>
  </si>
  <si>
    <t xml:space="preserve">Se ha participado en la definición de contenidos de la PR'  18, en la decalración Ministerial, El Plan de Acción Regional y la sesión paralela Fortaleciendo Mecanismos de CI para la reducción del riesgo y respuesta a emergencias.  </t>
  </si>
  <si>
    <t>No se han solicitado operaciones</t>
  </si>
  <si>
    <t>Se han adelantados todos los procedimientos logísticos y atividades de oficial de Enlace, así como directrices IDRL para el IEC</t>
  </si>
  <si>
    <t>Se llevaron a cabo los Gabinetes Binacionales con Ecuador y Perú</t>
  </si>
  <si>
    <t>Se asistió a la reuión bimestral Enero-Febrero y se hizo la socialización de la reunión</t>
  </si>
  <si>
    <t>Se realizó la actualización de los mapas de riesgo y oportunidades del GCI, ajustados a la transición de la norma ISO 9001 - 2015 con el apoyo del proceso SIPLAG</t>
  </si>
  <si>
    <t>Se adelantaron las  actividades relacionadas con la implementación de las Políticas para el cumplimiento de los nuevos requisitos del Modelo Integrado de Planeación y Gestión, en acompañamiento de la OAPI</t>
  </si>
  <si>
    <t xml:space="preserve">Se realizó la actualización del nomograma, el cual se encuentra evidenciado en la plataforma de NeoGestión y la carpeta compartida. </t>
  </si>
  <si>
    <t>Se realizó el acompañamiento a las áreas que los solicitaron, igualmente se realizó la revisión de los documentos previos para la contratación de bienes y servicios de la UNGRD.
En el bimestre ingresaron cuarenta y ocho (48) solicitudes para la realización de contrato, de las cuales fueron tramitadas en su totalidad.</t>
  </si>
  <si>
    <t>En los meses de noviembre  se realizaron cuarenta y ocho (48) publicaciones en el SECOP II,  de los cuales fueron publicados oportunamente en su totalidad.</t>
  </si>
  <si>
    <t>Esta actividad, al ser un informe semestral, será presentada con corte a Junio y Diciembre del año 2018.</t>
  </si>
  <si>
    <t>Se radicaron diez (10) actas de liquidación y una (1) suspensión en el periodo de enero y febrero de 2018, las cuales fueron tramitadas en su totalidad.</t>
  </si>
  <si>
    <t>En el periodo de enero y febrero del año 2018, se solicitaron dos (2) elaboraciones de otrosí, quedando perfeccionadas en su totalidad.</t>
  </si>
  <si>
    <t>Se realiza informe a la Cámara de Comercio en el mes de enero de la vigencia de 2018</t>
  </si>
  <si>
    <t>Conforme a las actividades previstas, se realizará esta sensibilización en el mes de marzo.</t>
  </si>
  <si>
    <t>Se asistió a las reuniones de líderes SIPLAG correspondiendo a al bimestre de enero - febrero de la vigencia 2018</t>
  </si>
  <si>
    <t>De acuerdo a las actividades previstas, se realizará monitoreo en el mes de marzo.</t>
  </si>
  <si>
    <t>·         Se socializa al interior del Grupo de Gestión Contractual los diferentes temas presentados en el primer bimestre de la vigencia 2018 con respecto a las actividades realizadas y próximas a realizar al interior del grupo, así como retroalimentación y refuerzo en temas transversales de los sistemas de gestión de Calidad (ISO9001:2015, NTCGP1000:2009), Gestión Ambiental (NTCISO14001:2015) y Gestión de Seguridad y Salud en el trabajo (NTCOHSAS18001:2007).</t>
  </si>
  <si>
    <t>Mediante sesión ordinaria del comité de adquisiciones, celebrada el 30 de enero de 2018, se aprobó el Plan Anual de Adquisiciones para la vigencia 2018, el cual contempla en total 73 adquisiciones, por un valor total de $4.519.816.915</t>
  </si>
  <si>
    <t xml:space="preserve">Durante los meses de diciembre y noviembre de 2017, se ejecutaron cinco adquisiciones programadas, por un total de $187.133.171, que representa el  4.4% del total de ejecuciones efectivas de la vigencia 2018 </t>
  </si>
  <si>
    <t>Se realiza el seguimiento de las contrataciones que estan a cargo del grupo de apoyo administrativo para los meses de enero y febrero en las etapas  pre contratuales, contractuales y post contractuales.</t>
  </si>
  <si>
    <t xml:space="preserve">Se realizo mesa de trabajo con la Coordinadora del Grupo de apoyo administativo para elaborar el plan anualizado de la caja menor y se distribuye el presupuesto para los 14 rubros que constituyen la caja menor de Gastos Generales de la UNGRD
</t>
  </si>
  <si>
    <t>Se constituyó la Caja menor de Gastos Generales de la UNGRD, mediante la Resolución No. 086 del 24 de enero de 2018, por un valor de Veinte Millones de Pesos  M/cte ($ 20,000,000.00), para la vigencia fiscal 2018.</t>
  </si>
  <si>
    <t>Se realizó el primer reembolso de la Caja Menor de Gastos Generales de la UNGRD, mediante la Resolución No. 200 del 26 de febrero de 2018, por valor de Dos Millones Setecientos Dos Mil Cuatrocientos Ocho Pesos M/cte (2.702.408.00.00)</t>
  </si>
  <si>
    <t>Se firmó documento donde se proyecta el plan anualizado de la Caja menor para la vigencia fiscal 2018</t>
  </si>
  <si>
    <t>Se inicio la implementación del seguimiento iniciando con la OAJ, se generan dos reportes de comunicaciones ofciales externas enviadas de la Oficina Asesora Juridica, de la vigencia  2018, en el que se identifican los pendientes por cargar en el aplicativo SIGOB correspondientes a los documentos firmados, para su posterior consulta. 
Para el siguiente mes se generará un reporte por áreas.</t>
  </si>
  <si>
    <t xml:space="preserve">El inventario de los bienes se encuentra actualizado conforme a la revisión qu ese ha adelantado desde el grupo de apoyo administrativo. Se adjunta como evidencia as de la entidad se ha realizo conforme a </t>
  </si>
  <si>
    <t>Conforme a las actividades programadas se realizó la verificación de bienes en los formatos establecidos y se elaboró el acta resapectiva. Se aclara que la información que se presenta es la correspondiente al segundo semestre de 2017.</t>
  </si>
  <si>
    <t>Se realizó la verificación de elementos de consumo disponbles de acuerdo a la información crazada con las entregas que se realizaron en el bimestre, 22 entregas de elementos de oficina y papelería.</t>
  </si>
  <si>
    <t xml:space="preserve">Alquiler Equipos Computo: En el primer bimestre se han realizado todas las entregas de equipos solicitados en los tiempos estipulados y se han realizado los respectivos soportes correctivos solicitados por parte de la UNGRD. Con lo anterior se garantizo la continua labor de todos los funcinarios y contratistas de la entidad
Plataforma Correo Electrónico: Al finalizar este primer bimestre se tienen configuradas 519 cuentas de correo las cuales se encuentran activas y se tiene 38 cuentas SUSPENDIDAS que corresponden a igual numero de funcionarios que ya no se encuentran laborando en nuestra institución.
Canales Internet: En el primer bimestre del año y de acuerdo a los informes y matriz de incidentes no se presento ninguna caida en la prestación de servicio de internet por parte del proveedor IFX.
</t>
  </si>
  <si>
    <t>Este proyecto No tiene avances</t>
  </si>
  <si>
    <t>Este proyecto se dividio en dos fases. En la primera fase  se adquiriran 2 firewall para la sede principal con el objeto de actualizar y mejorar la seguridad interna y externa de la informacioón y 8 puntos de acceso inalambrico.
Se entregó toda la documentación al área de contratación para su respectiva publicación. esta primer fase se realizará con recursos del FNGRD.</t>
  </si>
  <si>
    <t>Se realizo evaluación mediante la utilización de un producto de DELL/EMC con el cual se recolecto información  en los sistemas Unity principal y alterno y determinar el rendimiento y posible actualización de este hardware. Con lo anterior se podrá realizar una ficha técnica que cumpla con los requerimientos actuales y futuros en cuanto a desempeño de los mismos. El archivo se subio al siguiente enlace https://ftp.emc.com/action/login?domain=ftp.emc.com&amp;username=8z1t7y9WG&amp;password=3ii3999iAB para que sea revisado por el grupo de soporte de DELL.</t>
  </si>
  <si>
    <t xml:space="preserve">Se realizo ficha tecnica preliminar sobre los servicios que se pretenden adquirir con los cuales se busca tener un producto que apoye a la infraestructura tecnologica para tenerr un sistema de respuesta a incidentes basado  permitiendo tener una solución escalable a Nivel de Centros de Operación de Seguridad (SOC) y/o Centro de Operaciones de Red (NOC) </t>
  </si>
  <si>
    <t>Se realizo ficha tecnica preliminar para el mantenimiento preventivo y correctivo teniendo en cuenta equipos de USAR, los equipos de pasto y equipos que se encuentran en en centro de datos de medellin. esta ficha será la base para realizar el estudio de mercado.</t>
  </si>
  <si>
    <t>En el mes de enero se realizo la actualización de la consola PCADMIN, a través de la cual se emiten todos los comandos generales para aplicacin de politicas de seguridad y accesos remotos a equipos.</t>
  </si>
  <si>
    <t>En el mes de enero se presento afectación de servicios por un total de 35 horas, las cuales en su gran mayoria se debieron a una falla en la sede B las cual explicamos a continuación. 
Sede B. El 29 de enero se presento una caida de corriente general en el edificio de la sedeB, la UPS deberia entrar a funcionar pero por un bloqueo que se presento en la misma no hubo funcionamiento correcto y los equipos servidores y switches se apagarón. Una vez se prenden los equipos se observa que no hay acceo a internet debido a que los switches prinicpales que dan conectividad a internet y vpn para telefonia se desconfiguraron. Se realiza llamada a IFX para que tecnicamente revisen y se realizan varias pruebas para poder dar con el inconveniente. Se reinician totalmente los switches de conectividad y se realiza nueva configuración con lo que el acceso a internet y red se pudo restablecer el 30 de enero a las 4:30 am y la telefonia se restabece a las 12:30 del mismo 30 de enero.
En el mes de febrero sufrimos unas leves interrupciones en la sede prinipal las cuales contabilizaron 47 minutos y básicamente se produjeron por parches de actualizacion que se tienen que realizar en los servidores de la UNGRD.</t>
  </si>
  <si>
    <t xml:space="preserve">De los 249 casos que se presentaron, se dio respuesta a igual numero, esto es se respondieron el 100% de solicitudes. El total de casos de la sede principal fue de 217 y los casos presentados por la sede B y CNL fueron 32 </t>
  </si>
  <si>
    <t>Se realizarán dos pruebas a mitad y final de año. En el momento no se tiene avance de esta actividad.</t>
  </si>
  <si>
    <t xml:space="preserve">Se realizó una mesa de trabajo en la que se definieron
los aspectos generales para el Plan 2018 y los eventos
que ya son confirmados. (Se solicitó a la OAC  la publicación de un
Plan preliminar que incluye los 4 eventos que ya se encuentran
confirmados).
Así mismo se acordó consultar con las áreas (Previa
socialización con los directivos de la entidad) sobre qué 
actividades de las que van a desarrollar se ajustan a
los lineamientos para escoger entre éstas las que 
van a complementar el Cronograma.   </t>
  </si>
  <si>
    <t>El Plan anticorrupción se encuentra publicado en la 
Página Web en el link
http://portal.gestiondelriesgo.gov.co/Paginas/Plan-Anticorrupcion.aspx</t>
  </si>
  <si>
    <t>Se publicó el cuarto Informe Trimestral correspondiente a la vigencia
2017 en el Link de Transparencia y Acceso a la Información:
http://portal.gestiondelriesgo.gov.co/Paginas/Transparencia-Acceso-Informacion.aspx</t>
  </si>
  <si>
    <t>El Grupo de apoyo administrativo participó en la socialización de lideres SIPLAG, a su vez se realizo la retro alimentación al Grupo transmitiendo la información necesaria como integrantes del Sistema</t>
  </si>
  <si>
    <t>De acuerdo a la implementación del nuevo modelo, se han realizado los ajustes necesarios a los documentos, así como la revisión de la matriz de riesgos y oportunidades para la implementación de acciones y controles que mitiguen los riesgos identificados.</t>
  </si>
  <si>
    <t>Se realizó tableros diarios de saldos y requerimientos de áreas misionales  para toma de decisiones en asignación de recursos. Enero- Febrero.</t>
  </si>
  <si>
    <t>Se realizó publicación diaria de pagos para consulta de contratistas (4 pdf) . Siendo el último el del 06/03/2018.</t>
  </si>
  <si>
    <t>Teniedo en cuenta que las evidencias se presentan mes vencido se reportó cuadro control de rendimientos y comisiones Diciembre 2017 y Enero 2018.</t>
  </si>
  <si>
    <t>Con base en la proyección diaria de los pagos que se generan en Financiera se validó la disponibilidad de saldos en los fondos de inversión colectiva de la Fiduprevisora. 
Se realizó revisión presupuestal y ejecución financiera en los fondos de inversión colectiva de los convenios 400 de 2016 Minvivienda y 798 de 2008 Incoder.
Se realizó tableros diarios de saldos y requerimientos de áreas misionales con destino a la Secretaría General para toma de decisiones en asignación de recursos. 
Se cotejó la información suministrada por la Fiduprevisora respecto a los saldos exigibles de contratos a cargo del FNGRD con corte al 31 de enero de 2018.
Se realizó seguimiento a las legalizaciones de los recursos entregados a entes territoriales en el marco del artículo 80 de la Ley 1523 de 2012 con corte al 31 de enero de 2018</t>
  </si>
  <si>
    <t xml:space="preserve">Se realizó en el mes de febrero actualización en neogestión de los siguientes formatos;
FR-1605-GF-46-1 FNGRD Lista de Chequeo  para obligaciones.
FR-1605-GF-55-1 Declaración Juramentada para efectos de Retención en  la Fuente.
</t>
  </si>
  <si>
    <t>Se realizó seguimiento a conciliaciones entre CDP´s y compromisos, para identificar saldos a liberar. Enero - Febrero.</t>
  </si>
  <si>
    <t>Se realizó seguimiento a conciliaciones entre compromisos vs obligaciones para identificar saldos a liberar. Enero - Febrero</t>
  </si>
  <si>
    <t>Se realizó  la programación del PAC Mensual, para cubrir pagos de las diferentes dependencias. Enero - Febrero.</t>
  </si>
  <si>
    <t>Se realizó seguimiento a la ejecución de pac con anterioridad al cierre de mes, para cubrir pagos de las diferentes dependencias. Enero - Febrero.</t>
  </si>
  <si>
    <t>Se informó a las dependencias que solicitaron recursos el resultado de la ejecución de pac.</t>
  </si>
  <si>
    <t>Se asistió a las reuniones de líderes y se socializó con el grupo de apoyo financiero y contable.</t>
  </si>
  <si>
    <t xml:space="preserve">Se trabajo en conjunto con la OAPI en el diligenciamiento de la lista de chequeo y la Matriz de Partes Interesadas. </t>
  </si>
  <si>
    <t>Niguno</t>
  </si>
  <si>
    <t>Se recibieron los comentarios del Ministerio de Hacienda al proyecto de decreto, y el día 07 de Marzo de 2018 se llevo a cabo reunión con la Fiduprevisora en la que se revisaron los comentarios del Ministerio y de Fiduprevisora, y se inicio el proceso de ajuste del texto del proyecto de Decreto. 
Así mismo el día 12 de Marzo de 2018 se realizará la segunda reunión de ajuste del documento.</t>
  </si>
  <si>
    <t>No aplica.</t>
  </si>
  <si>
    <t>El 20 de diciembre de 2017 se expide el decreto No. 2157 por medio del cual se adoptan directrices generales para la elaboración del Plan de Gestión del Riesgo de Desastres de las entidades públicas y privadas en el marco del artículo 42 de la ley 1523 de 2012.</t>
  </si>
  <si>
    <t>Durante este bimestre se participó en la revisión y/o elaboración de las circulares No.: 002, 003, Participación en política de los empleados públicos de la UNGRD; Funciones y Responsabilidades en el marco de la Ley 1523 de 2012. Y de las resoluciones No. 027, 028, 099 y 184.</t>
  </si>
  <si>
    <t>Para este bimestre se recibieron 10 solicitudes de conceptos jurídicos los cuales fueron atendidos oportunamente.</t>
  </si>
  <si>
    <t>Para este bimestre se recibieron 5 derechos de petición los cuales fueron atendidos oportunamente.</t>
  </si>
  <si>
    <t xml:space="preserve">Durante este bimestre la UNGRD ha recibido un total de 14 procesos judiciales, 1 Conciliación extrajudicial, 5 desacatos y 23 acciones de tutela, teniendo un total de 43 acciones judiciales las cuales han sido atendidas oportunamente. </t>
  </si>
  <si>
    <t>Se asistió a la reunión de líderes SIPLAG el día 19 de Enero de 2018 y se realizó reunión de socialización al equipo de la Oficina Asesora Jurídica el día 05 de Febrero de 2018 mediante acta No. 001.</t>
  </si>
  <si>
    <t>Se inicio con el autodiagnóstico de defensa jurídica de la entidad, para lo cual se lleva un total de 37 preguntas respondidas.</t>
  </si>
  <si>
    <t>No se ha continuado con la revisión del autodiagnóstico con el equipo SIPLAG, ya que las actividades de las auditorías impidieron realizarlo en el primer bimestre.</t>
  </si>
  <si>
    <t>Carteleras con: información de bienestar y TH. Informes financieros, último boletin interno de 2017.</t>
  </si>
  <si>
    <t>Videos de: actualización y reducción video frontera; acreditación USAR ponalsar y video tutorial VI Plataforma.</t>
  </si>
  <si>
    <t>Rotafolios para televisores internos, mes en imágenes</t>
  </si>
  <si>
    <t>Infografia de Temporada seca</t>
  </si>
  <si>
    <t xml:space="preserve">Cuarto Informe de Seguimiento al PNGRD
Carne USAR
Salvapantallas Auditoria interna SIPLAG
Diseño boletín Unidad Express
Material pop Pazcífico (agenda, bolígrafo, usb, carpetas, pendón)
</t>
  </si>
  <si>
    <t>Videos de mes en imágenes enero y febrero.</t>
  </si>
  <si>
    <t>34 boletines de prensa emitidos durante enero y febrero.</t>
  </si>
  <si>
    <t>Actualizaciones realizadas durante enero y febrero a la carpeta 2018.</t>
  </si>
  <si>
    <t>Campañas de vacaciones, temporada seca y museo del saber.</t>
  </si>
  <si>
    <t>Montaje de estrategia de comunicaciones, plataforma, página web y estrategia digital.</t>
  </si>
  <si>
    <t>Renovación de Soporte y mantenimiento del software Koha, para lo cual se elaboraron los estudios previos, matriz de riesgos y el estudio de mercado. El estudio de mercado fue enviado a Comunicaciones [27 de febrero] para solicitud de CDP. En el momento se encuentra en espera de adjudicación de CDP.</t>
  </si>
  <si>
    <t>Actualización del mapa de riesgo realizada en reunión con el equipo de planeación el día 7 de febrero.</t>
  </si>
  <si>
    <t>A 28 de febrero se presenta un cumplimiento del 91.15% sobre las actividades programadas para el corte del 28 de febrero de 2018.</t>
  </si>
  <si>
    <t>Se presentaron dificultades relacionadas con el informe de evaluación de gestión por dependencias toda vez que el informe definitivo del Plan de Acción de la Oficina Asesora de Planeación fue entretgado el mismo día en el que la Oficina de Control Interno debía entregar y publicar el informe respectivo.</t>
  </si>
  <si>
    <t>el líder SIPLAG y ECOSIPLAG asistió a las reuniones programadas y se socializó los resultados de dicha reunión con los funcionarios de la OCI</t>
  </si>
  <si>
    <t>No se tenían actividades previstas para este bimestre</t>
  </si>
  <si>
    <t>NA</t>
  </si>
  <si>
    <t>Se suscribieron los contratos de obra para i. Construcción de Tanques de Loma Alta/Btura; ii. Alcantarillado Fase I Quibdó.</t>
  </si>
  <si>
    <t>Se suscribieron los contratos de  i. consultoría para la formulación del plan de restauranción urbana de Guapi, Cauca y ii. Consultoría para la elaboración de diseños de obras de acueducto Tumaco, Nariño.</t>
  </si>
  <si>
    <t>i. Línea base de calidad de agua: el proceso precontractual se inició en dic/2017 y se cerró en enero/2018; sin embargo no se recibieron propuestas. Por eso se adelanta la reformulación de términos de referencia y  se realizará una nueva solicitud de propuestas en marzo/2018.
ii. Auditoría de los préstamos: al cierre del bimestre, se ha recibido la propuesta de la firma KPMG (revisora fiscal de la Fiduprevisora). Se presentaron retrasos en el proceso en tanto el BID y el BM concertaron y aprobaron los términos de referencia.</t>
  </si>
  <si>
    <t>Se suscribió i.contrato interadministrativo con CEO para la construcción de estructuras eléctricas de media y baja tensión y montaje de subestaciones de distribución en Suárez, Cauca; ii. Contrato para elaboración de estudios y diseños para la interconexión de la PTAP Escalerete/Btura (previsto inicialmente para el mes de abril/2018)</t>
  </si>
  <si>
    <t>Se realizaron: 1 comité de agua, 1 comité de energía, 1 junta administradora, 2 informes semestrales de seguimiento (BID y BM).</t>
  </si>
  <si>
    <t>Se asistió a las reuniones previstas durante el bimestre de reporte.</t>
  </si>
  <si>
    <t>Para este periodo no se tiene mapa de riesgos asociado. Para el siguiente periodo la OAPI implementará los mapas de riesgos para el FTSP.</t>
  </si>
  <si>
    <t>Para el periodo no se requirió adelantar actividades asociadas a esta gestión</t>
  </si>
  <si>
    <t>El reporte se realiza en el segundo bimestre del año</t>
  </si>
  <si>
    <t>Ninguna</t>
  </si>
  <si>
    <t>Se  adelantan las gestiones necesarias para recolectar las necesidades a contemplarse en el anteproyecto de presupuesto.</t>
  </si>
  <si>
    <t>No se cuentan con los topes presupuestales</t>
  </si>
  <si>
    <t>Se elaboró y presentó al DAPRE la proyección de metas para la vigencia.</t>
  </si>
  <si>
    <t>Se elaboran mensualmente los informes de ejecución presupuestal, los cuales son de conocimeinto de la Jefe OAPI, quien a su vez en comites directivos presenta los avances respectivos</t>
  </si>
  <si>
    <t>Se realiza el segumiento mensual y se presenta al DAPRE</t>
  </si>
  <si>
    <t>Se elaboraron y remitieron los respectivos informes mensualmente.</t>
  </si>
  <si>
    <t>Documento de informe final de la ejecución presupuestal de la UNGRD</t>
  </si>
  <si>
    <t>Se elaboró el informe final de la ejecución presupuestal para la vigencia 2017, con un cumplimiento optimo del  99.86%</t>
  </si>
  <si>
    <t>Se tramitaron solicitudes de recursos para apoyar las gestión en Mocoa y Gramalote.</t>
  </si>
  <si>
    <t>No se adelantaron gestiones al respecto.</t>
  </si>
  <si>
    <t>No se requirio adelantar ningun tramite asociado al respecto.</t>
  </si>
  <si>
    <t>El seguimeinto esta programado para el siguiente periodo.</t>
  </si>
  <si>
    <t>Se realizó la adjudicacion de los contratos por subasta inversa de la retroexcavadora anfibia y la pajarita; así mismo, se esta adelantó el proceso de pruebas de los vehiculos de carrotanque y volqueta.</t>
  </si>
  <si>
    <t>El proceso inicial de licitación fue declarado desierto y se tuvo que reestructurar el proceso mediante un proceso de selección abreviada.</t>
  </si>
  <si>
    <t>Laura Salgado</t>
  </si>
  <si>
    <t>Se hace la consolidacion de la información dada por los supervisores en el tablero de control , el cual tiene una actualización semanal.</t>
  </si>
  <si>
    <t>No se cuenta con la mano de obra suficiente para la ejecución del proyecto.</t>
  </si>
  <si>
    <t>Se han  entregado 30 viviendas en San Andres y 68 en Providencia.</t>
  </si>
  <si>
    <t>No aplica para este periodo se contempla para el siguiente periodo</t>
  </si>
  <si>
    <t>Se elaboró el documento de cierre al plan de acción 2017, el cual se encuntra publicado en la pagina web</t>
  </si>
  <si>
    <t>Esta actividad se realiza en el ultimo bimestre del año</t>
  </si>
  <si>
    <t>Para la vigencia 2017 se inició el proceso de formulación de proyecto de inversión: "Asistencia técnica" e Implementación del PNGRD"</t>
  </si>
  <si>
    <t>Se actualizaron los datos en la regionalización de los proyectos en ejecución.</t>
  </si>
  <si>
    <t>La implementación del MIPG se retomó una vez culminadas las auditorias interna y de seguimiento al SIPLAG  mismas que se hicieron en febrero y marzo 2018</t>
  </si>
  <si>
    <t>El 19 de Enero de 2018 se radicó ante el Grupo de Contratación la solicitud de contratación de la Auditoria de Seguimiento con COTECNA, la cual quedó formalizada el 26 de Enero de 2018 teniendo como fechas de ejecución de la auditoria los días 22,23,26 y 27 de Marzo de 2018</t>
  </si>
  <si>
    <t>La reunión de líderes SIPLAG y ECOSIPLAG del bimestre Enero-Febrero se llevó a cabo el 19 de Enero de 2018 en la cual se hizo a través de la Jefe OAPI la entrega de los Premios a la Excelencia SIPLAG 2017 y se presentaron de manera general los resultados de la gestión  2017 y retos 2018</t>
  </si>
  <si>
    <t>Al corte del mes de febrero se tenía un avance de cumplimiento del 90% al  Plan formulado para llevar a cabo la Transición del SIPLAG a las normas versión 2015 del Sistema de Gestión de Calidad y de Gestión Ambiental</t>
  </si>
  <si>
    <t>Al corte del mes de febrero se logró un 80% de actualización y ajuste de Mapas de Riesgos de Procesos acorde a la nueva metodología de Riesgos y Oportunidades, atendiendo a lo establecido en la transición a las normas de Gestión de Calidad y Gestión Ambiental versiones 2015.</t>
  </si>
  <si>
    <t>El 29 y 30 de Enero se hizo revisión  y solicitud a la Oficina Asesora de Comunicaciones de actualización de documentos y productos en el Micrositio de Transparencia de la página web de la UNGRD.</t>
  </si>
  <si>
    <t>En el mes de Enero de 2018 se lideró la formulación del Plan Anticorrupción y Atención al Ciudadano 2018 de manera participativa con los servidores de la UNGRD y los responsables de cada componente. El Plan se socializó en los espacios de inducción y reinducción y se publicó el 30 de Enero de 2018 en la página web de la UNGRD:  http://portal.gestiondelriesgo.gov.co/Paginas/Plan-Anticorrupcion.aspx</t>
  </si>
  <si>
    <t>Se elaboró el Informe de Ejecución del Plan Anticorrupción y Atención al Ciudadano 2018 el cual fue publicado en la página web de la UNGRD el día 26 de Enero de 2018 en el enlace: http://portal.gestiondelriesgo.gov.co/Paginas/Plan-Anticorrupcion.aspx y http://portal.gestiondelriesgo.gov.co/Paginas/Consolidado-Riesgos-Corrupcion.aspx</t>
  </si>
  <si>
    <t>Se consolidó el Mapa de Riesgos de Corrupción de la UNGRD y se publicó en la página web de la Entidad el 26 de Enero de 2018.
http://portal.gestiondelriesgo.gov.co/Paginas/Plan-Anticorrupcion.aspx y http://portal.gestiondelriesgo.gov.co/Paginas/Consolidado-Riesgos-Corrupcion.aspx</t>
  </si>
  <si>
    <t>Durante el bimestre Enero-Febrero 2018 no se presentaron cambios en los OPAS que tiene la  UNGRD que ameritaran cambios en la herramienta SUIT</t>
  </si>
  <si>
    <t>Para el bimestre Enero-Febrero 2018 se ejecutaron las actividades programadas como son: Medición de Indicadores, Actualización de Matriz Aspectos e Impactos Ambientales, Actualización de Programas y capacitaciones</t>
  </si>
  <si>
    <t>Se hizo la presentación del MIPG a los líders SIPLAG, ECOSIPLAG y Auditores Internos y en las jornadas de Inducción y Reinducción del mes de Febrero. Elaboración Acto Administrativo del Comité de Gestión y Desempelo del MIPG. Inicio de elaboración de Autodiagnósticos (20%)</t>
  </si>
  <si>
    <t>Reducción de presupuesto inicial solicitado.</t>
  </si>
  <si>
    <t>Se realizó el reporte a través de la plataforma para el Seguimiento a los Indicadores Sectoriales - SIGEPRE, de los resultados obtenidos para cada indicador a cierre de 2017</t>
  </si>
  <si>
    <t xml:space="preserve">No se tiene meta proyectada para este mes, aún así se informa que, debido a temas presupuestales, se realizó ajuste en las necesidades y nuevo estudio de mercado. Se ajustaron los documentos precontractuales. </t>
  </si>
  <si>
    <t>No se tiene meta proyectada para este mes.</t>
  </si>
  <si>
    <t>No se tiene meta proyectada para este mes.
Se elaboró el estudio de mercado y los documentos precontractuales.</t>
  </si>
  <si>
    <t>No se presentaron requerimientos de licenciamiento de software en el mes de febrero.</t>
  </si>
  <si>
    <t>No se tiene meta proyectada para este periodo.
Se realizaron reuniones con el IGAC y el Instutito Von Humboldt, donde se presentó el requerimiento y necesidad de formalizar Acuerdo de Intercambio de Información. Se revisaron de forma rápida la posible informacióna intercambiar.</t>
  </si>
  <si>
    <t>No se tiene meta proyectada para este periodo. 
No se han recibido requerimientos en relación a esta herramienta.</t>
  </si>
  <si>
    <t>No se tiene meta proyectada para este periodo.
El contrato para la Implementación del SNIGRD se encuentra en elaboración de documentos precontracturales.</t>
  </si>
  <si>
    <t>El reporte se realizará con corte a primer cuatrimestre del año</t>
  </si>
  <si>
    <t>Se realizó la revisión del Plan Estratégico Institucional, realizando informe de seguimientop el cual se encuentra en lapágina web de la UNGRD.
http://portal.gestiondelriesgo.gov.co/Paginas/Plan-Estrategico.aspx</t>
  </si>
  <si>
    <t>Se realizó la revisión del Plan Estratégico Institucional, realizando i, donde se identificá la necesidad de actualizar la misión de la UNGRD.</t>
  </si>
  <si>
    <t>El reporte se realizará  par a corte primer trimestre 2018. Sin embargo los avances de los informes se estan realizando acorde a lo previsto, con la novedad que el informe 2011- 2017, se realizará a corte junio 2018. Por lo anterior el informe deberá dar alcance a esta nueva fecah.</t>
  </si>
  <si>
    <t>indicador por demanda,  a la fecha no se ha requerido la formulación de planes de mejoramiento por entes de control.</t>
  </si>
  <si>
    <t>Se realizó la estrategia de rendición de cuentas para la vigencia 2018, así como el Plan de Acción para su ejecución. Los archivos se encuentran en página Web.
http://portal.gestiondelriesgo.gov.co/Paginas/Audiencia-Publica-2018.aspx</t>
  </si>
  <si>
    <t>Sel seguimiento 1 se realizará con corte a primer trimestre de 2018.</t>
  </si>
  <si>
    <t>Ninuguna</t>
  </si>
  <si>
    <t>Documento de informe final de la ejecución de la estrategia y el plan de Plan de Acción de Rendición de Cuentas de la vigencia 2017 y consolidación de las evidencias del mismo.</t>
  </si>
  <si>
    <t>Se realizó el informe de resultados de la ejecución de la estrategia de rendición de cuentas de  la vigencia 2017, documento cargado desde enero en la página de la Entidad.
http://portal.gestiondelriesgo.gov.co/Paginas/Audiencia-Publica-2017.aspx</t>
  </si>
  <si>
    <t>Mensualmente se remiten los avances reportados por cada uno de los responsables al interior de la entidad.</t>
  </si>
  <si>
    <t>Solicitar y desagregación PAC 2019</t>
  </si>
  <si>
    <t>Se adelantaron las solicitudes respectivas para el siguiente periodo</t>
  </si>
  <si>
    <t>Mensualmente se verifica el cargue de la información por cada uno de los gerentes de proyecto.</t>
  </si>
  <si>
    <t>Se estan analizando propuestas para el desarrollo de la actividad</t>
  </si>
  <si>
    <t>Se dio respuesta a los requerimientos  allegados a la UNGRD.</t>
  </si>
  <si>
    <t>Demoras en  el tramite de respuestas y recolección de firmas. Esto debido a la gran carga laboral y a las agendas de los directivos que firman los documentos.</t>
  </si>
  <si>
    <t>No se requirio ninguna gestión.</t>
  </si>
  <si>
    <t>Se participó en la Reunión del Bimestre enero - febrero de 2018, la cual fue socializada con el equipo de la OAPI</t>
  </si>
  <si>
    <t>Se reliza la comunicación y verificación a los indicadores de los tres proces de la OAPI.</t>
  </si>
  <si>
    <t>No aplica para este perido</t>
  </si>
  <si>
    <t>Se adelantaron las gestiones respectivas como parte del proceso preparatorio para la auditoria externa de seguimiento a la certificación.</t>
  </si>
  <si>
    <t>Se ha socializado con los integrantes de la OAPI.</t>
  </si>
  <si>
    <t>La plataforma para el cargue no fue habilitada</t>
  </si>
  <si>
    <t>No se abrio la plataforma para el cargue de la información</t>
  </si>
  <si>
    <t>Teniendo en cuenta que la actualización de protocolos de atención de segundo nivel se llevó a cabo a finales del semestre pasado no requiere actualización en el primer bimestre de 2018, sin embargo,  se inicio la etapa de planificación y cronograma para las mesas de trabajo de socialización y actualización de protocolos con las áreas, dichas mesas de trabajo inician en el mes de Mayo.</t>
  </si>
  <si>
    <t>Se empezó la implementación del módulo GLPI, donde se reconfiguro modulo  para poder trabajar la recepción de solicitudes de servicios y apoyo tecnológico a través de un correo de ayuda. de acuerdo a las pruebas que se realizaron la configuración no permitio una interacción a través del aplicativo y el correo electrónico, motivo por el cual se pidió asesoria a una empresa en el montaje de este tipo de módulos. Nos dieron algunas sugerencias pero por ser un software libre y de acuerdo a la literatura se han hecho modificaciones pero el sistema aún presenta algunas falencias. En este sentido se solicitó cotización sobre el valor que tendriá la configuración de este módulo y se encuentra en revisión y evaluación.</t>
  </si>
  <si>
    <t>Se adelantó el respectivo seguimiento a la ejecución del Plan de Mantenimiento de Servicios Tecnológicos</t>
  </si>
  <si>
    <t>Se inició el proceso de implmentación del Plan de Tratamiento de Riesgos</t>
  </si>
  <si>
    <t>AVANCE PROGRAMADO</t>
  </si>
  <si>
    <t>Se realizó la socialización de la reunión de lideres SIPLAG enero febrero.</t>
  </si>
  <si>
    <t>Seguimiento y control operaciones presupuestales y de tesoreria FNGRD</t>
  </si>
  <si>
    <t>Documento físico y magnético Informe de cruce/ matrices, tablas, reportes excel, correos electrónicos, actas de mesas de trabajo, etc</t>
  </si>
</sst>
</file>

<file path=xl/styles.xml><?xml version="1.0" encoding="utf-8"?>
<styleSheet xmlns="http://schemas.openxmlformats.org/spreadsheetml/2006/main">
  <numFmts count="21">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
    <numFmt numFmtId="165" formatCode="dd/mm/yyyy;@"/>
    <numFmt numFmtId="166" formatCode="_(* #,##0.00_);_(* \(#,##0.00\);_(* \-??_);_(@_)"/>
    <numFmt numFmtId="167" formatCode="_(&quot;$ &quot;* #,##0.00_);_(&quot;$ &quot;* \(#,##0.00\);_(&quot;$ &quot;* \-??_);_(@_)"/>
    <numFmt numFmtId="168" formatCode="&quot;$ &quot;#,##0"/>
    <numFmt numFmtId="169" formatCode="_(* #,##0_);_(* \(#,##0\);_(* &quot;-&quot;??_);_(@_)"/>
    <numFmt numFmtId="170" formatCode="_(&quot;$&quot;\ * #,##0_);_(&quot;$&quot;\ * \(#,##0\);_(&quot;$&quot;\ * &quot;-&quot;??_);_(@_)"/>
    <numFmt numFmtId="171" formatCode="&quot;$ &quot;#,##0.00"/>
    <numFmt numFmtId="172" formatCode="&quot;$&quot;\ #,##0.00"/>
    <numFmt numFmtId="173" formatCode="0.000%"/>
    <numFmt numFmtId="174" formatCode="_-* #,##0_-;\-* #,##0_-;_-* &quot;-&quot;_-;_-@_-"/>
    <numFmt numFmtId="175" formatCode="_-* #,##0.00_-;\-* #,##0.00_-;_-* &quot;-&quot;??_-;_-@_-"/>
    <numFmt numFmtId="176" formatCode="0.0%"/>
  </numFmts>
  <fonts count="107">
    <font>
      <sz val="11"/>
      <color indexed="8"/>
      <name val="Calibri"/>
      <family val="2"/>
    </font>
    <font>
      <sz val="11"/>
      <color indexed="9"/>
      <name val="Calibri"/>
      <family val="2"/>
    </font>
    <font>
      <b/>
      <sz val="14"/>
      <color indexed="8"/>
      <name val="Calibri"/>
      <family val="2"/>
    </font>
    <font>
      <b/>
      <sz val="11"/>
      <color indexed="8"/>
      <name val="Arial"/>
      <family val="2"/>
    </font>
    <font>
      <b/>
      <sz val="16"/>
      <color indexed="9"/>
      <name val="Arial"/>
      <family val="2"/>
    </font>
    <font>
      <b/>
      <sz val="12"/>
      <color indexed="9"/>
      <name val="Arial"/>
      <family val="2"/>
    </font>
    <font>
      <sz val="11"/>
      <color indexed="8"/>
      <name val="Arial"/>
      <family val="2"/>
    </font>
    <font>
      <b/>
      <sz val="11"/>
      <name val="Arial"/>
      <family val="2"/>
    </font>
    <font>
      <sz val="10"/>
      <name val="Arial"/>
      <family val="2"/>
    </font>
    <font>
      <b/>
      <sz val="10"/>
      <color indexed="9"/>
      <name val="Arial"/>
      <family val="2"/>
    </font>
    <font>
      <b/>
      <sz val="10"/>
      <color indexed="8"/>
      <name val="Arial"/>
      <family val="2"/>
    </font>
    <font>
      <b/>
      <sz val="10"/>
      <name val="Arial"/>
      <family val="2"/>
    </font>
    <font>
      <sz val="10"/>
      <color indexed="8"/>
      <name val="Arial"/>
      <family val="2"/>
    </font>
    <font>
      <sz val="7"/>
      <name val="Arial"/>
      <family val="2"/>
    </font>
    <font>
      <sz val="7"/>
      <color indexed="9"/>
      <name val="Arial"/>
      <family val="2"/>
    </font>
    <font>
      <sz val="11"/>
      <color indexed="9"/>
      <name val="Arial"/>
      <family val="2"/>
    </font>
    <font>
      <b/>
      <sz val="9"/>
      <color indexed="9"/>
      <name val="Arial"/>
      <family val="2"/>
    </font>
    <font>
      <b/>
      <sz val="9"/>
      <name val="Arial"/>
      <family val="2"/>
    </font>
    <font>
      <b/>
      <sz val="11"/>
      <color indexed="9"/>
      <name val="Arial Narrow"/>
      <family val="2"/>
    </font>
    <font>
      <b/>
      <sz val="14"/>
      <name val="Arial Narrow"/>
      <family val="2"/>
    </font>
    <font>
      <sz val="10"/>
      <name val="ArialTM"/>
      <family val="0"/>
    </font>
    <font>
      <sz val="10"/>
      <color indexed="8"/>
      <name val="ArialTM"/>
      <family val="0"/>
    </font>
    <font>
      <b/>
      <sz val="8"/>
      <color indexed="9"/>
      <name val="Arial"/>
      <family val="2"/>
    </font>
    <font>
      <b/>
      <sz val="8"/>
      <color indexed="8"/>
      <name val="Arial"/>
      <family val="2"/>
    </font>
    <font>
      <sz val="9"/>
      <name val="ArialTM"/>
      <family val="0"/>
    </font>
    <font>
      <sz val="9"/>
      <name val="Tahoma"/>
      <family val="2"/>
    </font>
    <font>
      <b/>
      <sz val="9"/>
      <name val="Tahoma"/>
      <family val="2"/>
    </font>
    <font>
      <sz val="11"/>
      <color indexed="8"/>
      <name val="Arial Narrow"/>
      <family val="2"/>
    </font>
    <font>
      <b/>
      <sz val="16"/>
      <color indexed="9"/>
      <name val="Arial Narrow"/>
      <family val="2"/>
    </font>
    <font>
      <b/>
      <sz val="12"/>
      <color indexed="9"/>
      <name val="Arial Narrow"/>
      <family val="2"/>
    </font>
    <font>
      <b/>
      <sz val="11"/>
      <color indexed="8"/>
      <name val="Arial Narrow"/>
      <family val="2"/>
    </font>
    <font>
      <b/>
      <sz val="12"/>
      <color indexed="8"/>
      <name val="Arial Narrow"/>
      <family val="2"/>
    </font>
    <font>
      <b/>
      <sz val="12"/>
      <name val="Arial Narrow"/>
      <family val="2"/>
    </font>
    <font>
      <b/>
      <sz val="10"/>
      <color indexed="9"/>
      <name val="Arial Narrow"/>
      <family val="2"/>
    </font>
    <font>
      <b/>
      <sz val="10"/>
      <name val="Arial Narrow"/>
      <family val="2"/>
    </font>
    <font>
      <sz val="12"/>
      <name val="Arial Narrow"/>
      <family val="2"/>
    </font>
    <font>
      <sz val="10"/>
      <name val="Arial Narrow"/>
      <family val="2"/>
    </font>
    <font>
      <sz val="14"/>
      <name val="Arial Narrow"/>
      <family val="2"/>
    </font>
    <font>
      <sz val="10"/>
      <name val="ArialMT"/>
      <family val="0"/>
    </font>
    <font>
      <sz val="12"/>
      <name val="ArialMT"/>
      <family val="0"/>
    </font>
    <font>
      <b/>
      <sz val="10"/>
      <name val="ArialMT"/>
      <family val="0"/>
    </font>
    <font>
      <b/>
      <sz val="12"/>
      <name val="Arial"/>
      <family val="2"/>
    </font>
    <font>
      <b/>
      <sz val="12"/>
      <color indexed="8"/>
      <name val="Arial"/>
      <family val="2"/>
    </font>
    <font>
      <sz val="11"/>
      <color indexed="8"/>
      <name val="ArialMT"/>
      <family val="0"/>
    </font>
    <font>
      <b/>
      <sz val="11"/>
      <color indexed="8"/>
      <name val="ArialMT"/>
      <family val="0"/>
    </font>
    <font>
      <b/>
      <sz val="10"/>
      <color indexed="9"/>
      <name val="ArialMT"/>
      <family val="0"/>
    </font>
    <font>
      <b/>
      <sz val="10"/>
      <color indexed="8"/>
      <name val="ArialMT"/>
      <family val="0"/>
    </font>
    <font>
      <sz val="10"/>
      <color indexed="8"/>
      <name val="ArialMT"/>
      <family val="0"/>
    </font>
    <font>
      <sz val="11"/>
      <name val="ArialMT"/>
      <family val="0"/>
    </font>
    <font>
      <b/>
      <sz val="12"/>
      <name val="ArialMT"/>
      <family val="0"/>
    </font>
    <font>
      <b/>
      <sz val="14"/>
      <name val="ArialMT"/>
      <family val="0"/>
    </font>
    <font>
      <b/>
      <sz val="14"/>
      <color indexed="8"/>
      <name val="ArialMT"/>
      <family val="0"/>
    </font>
    <font>
      <b/>
      <sz val="11"/>
      <color indexed="8"/>
      <name val="Calibri"/>
      <family val="2"/>
    </font>
    <font>
      <sz val="12"/>
      <color indexed="8"/>
      <name val="Arial"/>
      <family val="2"/>
    </font>
    <font>
      <b/>
      <sz val="14"/>
      <color indexed="8"/>
      <name val="Arial"/>
      <family val="2"/>
    </font>
    <font>
      <sz val="7"/>
      <color indexed="8"/>
      <name val="Arial"/>
      <family val="2"/>
    </font>
    <font>
      <b/>
      <sz val="7"/>
      <color indexed="8"/>
      <name val="Arial"/>
      <family val="2"/>
    </font>
    <font>
      <sz val="10"/>
      <color indexed="10"/>
      <name val="Arial"/>
      <family val="2"/>
    </font>
    <font>
      <sz val="8"/>
      <color indexed="10"/>
      <name val="Arial"/>
      <family val="2"/>
    </font>
    <font>
      <sz val="8"/>
      <name val="Arial"/>
      <family val="2"/>
    </font>
    <font>
      <b/>
      <sz val="16"/>
      <color indexed="9"/>
      <name val="ArialMT"/>
      <family val="0"/>
    </font>
    <font>
      <b/>
      <sz val="12"/>
      <color indexed="8"/>
      <name val="ArialMT"/>
      <family val="0"/>
    </font>
    <font>
      <b/>
      <sz val="11"/>
      <name val="ArialMT"/>
      <family val="0"/>
    </font>
    <font>
      <sz val="11"/>
      <color indexed="10"/>
      <name val="ArialMT"/>
      <family val="0"/>
    </font>
    <font>
      <b/>
      <sz val="9"/>
      <color indexed="8"/>
      <name val="ArialMT"/>
      <family val="0"/>
    </font>
    <font>
      <sz val="9"/>
      <color indexed="8"/>
      <name val="ArialMT"/>
      <family val="0"/>
    </font>
    <font>
      <sz val="10"/>
      <color indexed="8"/>
      <name val="Calibri"/>
      <family val="2"/>
    </font>
    <font>
      <sz val="11"/>
      <name val="Arial"/>
      <family val="2"/>
    </font>
    <font>
      <sz val="12"/>
      <color indexed="9"/>
      <name val="Arial"/>
      <family val="2"/>
    </font>
    <font>
      <sz val="12"/>
      <name val="Arial"/>
      <family val="2"/>
    </font>
    <font>
      <sz val="12"/>
      <color indexed="17"/>
      <name val="Arial"/>
      <family val="2"/>
    </font>
    <font>
      <sz val="12"/>
      <color indexed="30"/>
      <name val="Arial"/>
      <family val="2"/>
    </font>
    <font>
      <sz val="12"/>
      <color indexed="10"/>
      <name val="Arial"/>
      <family val="2"/>
    </font>
    <font>
      <sz val="12"/>
      <color indexed="12"/>
      <name val="Arial"/>
      <family val="2"/>
    </font>
    <font>
      <b/>
      <sz val="11"/>
      <color indexed="9"/>
      <name val="Arial"/>
      <family val="2"/>
    </font>
    <font>
      <b/>
      <sz val="11"/>
      <color indexed="9"/>
      <name val="ArialMT"/>
      <family val="0"/>
    </font>
    <font>
      <sz val="10"/>
      <color indexed="9"/>
      <name val="Arial"/>
      <family val="2"/>
    </font>
    <font>
      <b/>
      <sz val="11"/>
      <color indexed="9"/>
      <name val="Calibri"/>
      <family val="2"/>
    </font>
    <font>
      <sz val="8"/>
      <color indexed="9"/>
      <name val="Arial"/>
      <family val="2"/>
    </font>
    <font>
      <sz val="11"/>
      <color indexed="9"/>
      <name val="ArialMT"/>
      <family val="0"/>
    </font>
    <font>
      <sz val="9"/>
      <color indexed="9"/>
      <name val="Arial"/>
      <family val="2"/>
    </font>
    <font>
      <b/>
      <sz val="9"/>
      <color indexed="8"/>
      <name val="Arial"/>
      <family val="2"/>
    </font>
    <font>
      <sz val="9"/>
      <color indexed="8"/>
      <name val="Arial"/>
      <family val="2"/>
    </font>
    <font>
      <u val="single"/>
      <sz val="9"/>
      <color indexed="9"/>
      <name val="Arial"/>
      <family val="2"/>
    </font>
    <font>
      <b/>
      <sz val="12"/>
      <color indexed="9"/>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b/>
      <sz val="10.5"/>
      <color indexed="8"/>
      <name val="Arial Narrow"/>
      <family val="0"/>
    </font>
    <font>
      <b/>
      <sz val="10"/>
      <color indexed="8"/>
      <name val="Arial Narrow"/>
      <family val="0"/>
    </font>
    <font>
      <b/>
      <sz val="16"/>
      <color indexed="8"/>
      <name val="Calibri"/>
      <family val="0"/>
    </font>
    <font>
      <b/>
      <sz val="18"/>
      <color indexed="8"/>
      <name val="Calibri"/>
      <family val="0"/>
    </font>
    <font>
      <b/>
      <sz val="10"/>
      <color indexed="8"/>
      <name val="Calibri"/>
      <family val="0"/>
    </font>
    <font>
      <b/>
      <sz val="9"/>
      <color indexed="8"/>
      <name val="Calibri"/>
      <family val="0"/>
    </font>
    <font>
      <b/>
      <sz val="9"/>
      <color indexed="8"/>
      <name val="Arial Narrow"/>
      <family val="0"/>
    </font>
    <font>
      <sz val="8"/>
      <name val="Tahoma"/>
      <family val="2"/>
    </font>
    <font>
      <b/>
      <sz val="8"/>
      <name val="Calibri"/>
      <family val="2"/>
    </font>
  </fonts>
  <fills count="7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9"/>
        <bgColor indexed="64"/>
      </patternFill>
    </fill>
    <fill>
      <patternFill patternType="solid">
        <fgColor indexed="17"/>
        <bgColor indexed="64"/>
      </patternFill>
    </fill>
    <fill>
      <patternFill patternType="solid">
        <fgColor indexed="9"/>
        <bgColor indexed="64"/>
      </patternFill>
    </fill>
    <fill>
      <patternFill patternType="solid">
        <fgColor indexed="19"/>
        <bgColor indexed="64"/>
      </patternFill>
    </fill>
    <fill>
      <patternFill patternType="solid">
        <fgColor indexed="22"/>
        <bgColor indexed="64"/>
      </patternFill>
    </fill>
    <fill>
      <patternFill patternType="solid">
        <fgColor indexed="51"/>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
      <patternFill patternType="solid">
        <fgColor indexed="55"/>
        <bgColor indexed="64"/>
      </patternFill>
    </fill>
    <fill>
      <patternFill patternType="solid">
        <fgColor indexed="62"/>
        <bgColor indexed="64"/>
      </patternFill>
    </fill>
    <fill>
      <patternFill patternType="solid">
        <fgColor indexed="11"/>
        <bgColor indexed="64"/>
      </patternFill>
    </fill>
    <fill>
      <patternFill patternType="solid">
        <fgColor indexed="13"/>
        <bgColor indexed="64"/>
      </patternFill>
    </fill>
    <fill>
      <patternFill patternType="solid">
        <fgColor indexed="9"/>
        <bgColor indexed="64"/>
      </patternFill>
    </fill>
    <fill>
      <patternFill patternType="solid">
        <fgColor indexed="62"/>
        <bgColor indexed="64"/>
      </patternFill>
    </fill>
    <fill>
      <patternFill patternType="solid">
        <fgColor indexed="57"/>
        <bgColor indexed="64"/>
      </patternFill>
    </fill>
    <fill>
      <patternFill patternType="solid">
        <fgColor indexed="9"/>
        <bgColor indexed="64"/>
      </patternFill>
    </fill>
    <fill>
      <patternFill patternType="solid">
        <fgColor indexed="27"/>
        <bgColor indexed="64"/>
      </patternFill>
    </fill>
    <fill>
      <patternFill patternType="solid">
        <fgColor indexed="52"/>
        <bgColor indexed="64"/>
      </patternFill>
    </fill>
    <fill>
      <patternFill patternType="solid">
        <fgColor indexed="13"/>
        <bgColor indexed="64"/>
      </patternFill>
    </fill>
    <fill>
      <patternFill patternType="solid">
        <fgColor indexed="51"/>
        <bgColor indexed="64"/>
      </patternFill>
    </fill>
    <fill>
      <patternFill patternType="solid">
        <fgColor indexed="56"/>
        <bgColor indexed="64"/>
      </patternFill>
    </fill>
    <fill>
      <patternFill patternType="solid">
        <fgColor indexed="56"/>
        <bgColor indexed="64"/>
      </patternFill>
    </fill>
    <fill>
      <patternFill patternType="solid">
        <fgColor indexed="55"/>
        <bgColor indexed="64"/>
      </patternFill>
    </fill>
    <fill>
      <patternFill patternType="solid">
        <fgColor indexed="11"/>
        <bgColor indexed="64"/>
      </patternFill>
    </fill>
    <fill>
      <patternFill patternType="solid">
        <fgColor indexed="40"/>
        <bgColor indexed="64"/>
      </patternFill>
    </fill>
    <fill>
      <patternFill patternType="solid">
        <fgColor indexed="23"/>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
      <patternFill patternType="solid">
        <fgColor indexed="22"/>
        <bgColor indexed="64"/>
      </patternFill>
    </fill>
    <fill>
      <patternFill patternType="solid">
        <fgColor indexed="13"/>
        <bgColor indexed="64"/>
      </patternFill>
    </fill>
    <fill>
      <patternFill patternType="solid">
        <fgColor indexed="22"/>
        <bgColor indexed="64"/>
      </patternFill>
    </fill>
    <fill>
      <patternFill patternType="solid">
        <fgColor indexed="13"/>
        <bgColor indexed="64"/>
      </patternFill>
    </fill>
    <fill>
      <patternFill patternType="solid">
        <fgColor indexed="55"/>
        <bgColor indexed="64"/>
      </patternFill>
    </fill>
    <fill>
      <patternFill patternType="solid">
        <fgColor indexed="56"/>
        <bgColor indexed="64"/>
      </patternFill>
    </fill>
    <fill>
      <patternFill patternType="solid">
        <fgColor indexed="27"/>
        <bgColor indexed="64"/>
      </patternFill>
    </fill>
    <fill>
      <patternFill patternType="solid">
        <fgColor indexed="27"/>
        <bgColor indexed="64"/>
      </patternFill>
    </fill>
    <fill>
      <patternFill patternType="solid">
        <fgColor indexed="19"/>
        <bgColor indexed="64"/>
      </patternFill>
    </fill>
    <fill>
      <patternFill patternType="solid">
        <fgColor indexed="31"/>
        <bgColor indexed="64"/>
      </patternFill>
    </fill>
    <fill>
      <patternFill patternType="solid">
        <fgColor indexed="31"/>
        <bgColor indexed="64"/>
      </patternFill>
    </fill>
    <fill>
      <patternFill patternType="solid">
        <fgColor indexed="55"/>
        <bgColor indexed="64"/>
      </patternFill>
    </fill>
    <fill>
      <patternFill patternType="solid">
        <fgColor indexed="57"/>
        <bgColor indexed="64"/>
      </patternFill>
    </fill>
    <fill>
      <patternFill patternType="solid">
        <fgColor indexed="50"/>
        <bgColor indexed="64"/>
      </patternFill>
    </fill>
    <fill>
      <patternFill patternType="solid">
        <fgColor indexed="18"/>
        <bgColor indexed="64"/>
      </patternFill>
    </fill>
    <fill>
      <patternFill patternType="solid">
        <fgColor indexed="9"/>
        <bgColor indexed="64"/>
      </patternFill>
    </fill>
    <fill>
      <patternFill patternType="solid">
        <fgColor indexed="9"/>
        <bgColor indexed="64"/>
      </patternFill>
    </fill>
    <fill>
      <patternFill patternType="solid">
        <fgColor indexed="13"/>
        <bgColor indexed="64"/>
      </patternFill>
    </fill>
    <fill>
      <patternFill patternType="solid">
        <fgColor indexed="62"/>
        <bgColor indexed="64"/>
      </patternFill>
    </fill>
    <fill>
      <patternFill patternType="solid">
        <fgColor indexed="51"/>
        <bgColor indexed="64"/>
      </patternFill>
    </fill>
    <fill>
      <patternFill patternType="solid">
        <fgColor indexed="36"/>
        <bgColor indexed="64"/>
      </patternFill>
    </fill>
    <fill>
      <patternFill patternType="solid">
        <fgColor indexed="17"/>
        <bgColor indexed="64"/>
      </patternFill>
    </fill>
    <fill>
      <patternFill patternType="solid">
        <fgColor indexed="10"/>
        <bgColor indexed="64"/>
      </patternFill>
    </fill>
  </fills>
  <borders count="15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style="medium"/>
      <top style="medium"/>
      <bottom style="medium"/>
    </border>
    <border>
      <left/>
      <right/>
      <top style="medium"/>
      <bottom/>
    </border>
    <border>
      <left/>
      <right style="hair">
        <color indexed="18"/>
      </right>
      <top style="medium"/>
      <bottom/>
    </border>
    <border>
      <left style="hair">
        <color indexed="18"/>
      </left>
      <right style="hair">
        <color indexed="18"/>
      </right>
      <top style="medium"/>
      <bottom/>
    </border>
    <border>
      <left style="hair">
        <color indexed="18"/>
      </left>
      <right style="medium"/>
      <top style="medium"/>
      <bottom/>
    </border>
    <border>
      <left/>
      <right/>
      <top style="medium"/>
      <bottom style="medium"/>
    </border>
    <border>
      <left style="hair">
        <color indexed="18"/>
      </left>
      <right style="medium"/>
      <top/>
      <bottom style="medium"/>
    </border>
    <border>
      <left style="medium"/>
      <right/>
      <top/>
      <bottom style="medium"/>
    </border>
    <border>
      <left/>
      <right/>
      <top/>
      <bottom style="medium"/>
    </border>
    <border>
      <left style="medium"/>
      <right/>
      <top style="medium"/>
      <bottom style="medium"/>
    </border>
    <border>
      <left style="medium"/>
      <right style="medium"/>
      <top style="medium"/>
      <bottom/>
    </border>
    <border>
      <left style="thin"/>
      <right style="thin"/>
      <top style="thin"/>
      <bottom style="thin"/>
    </border>
    <border>
      <left style="medium">
        <color indexed="8"/>
      </left>
      <right style="medium">
        <color indexed="8"/>
      </right>
      <top style="medium">
        <color indexed="8"/>
      </top>
      <bottom style="medium">
        <color indexed="8"/>
      </bottom>
    </border>
    <border>
      <left/>
      <right style="medium"/>
      <top style="medium"/>
      <bottom style="medium"/>
    </border>
    <border>
      <left style="medium"/>
      <right/>
      <top/>
      <bottom/>
    </border>
    <border>
      <left/>
      <right style="medium"/>
      <top/>
      <bottom/>
    </border>
    <border>
      <left/>
      <right/>
      <top style="medium">
        <color indexed="8"/>
      </top>
      <bottom style="medium">
        <color indexed="8"/>
      </bottom>
    </border>
    <border>
      <left/>
      <right style="thin"/>
      <top style="thin"/>
      <bottom style="thin"/>
    </border>
    <border>
      <left style="thin"/>
      <right/>
      <top style="thin"/>
      <bottom style="thin"/>
    </border>
    <border>
      <left style="medium"/>
      <right/>
      <top style="medium"/>
      <bottom/>
    </border>
    <border>
      <left style="medium"/>
      <right style="medium"/>
      <top/>
      <bottom/>
    </border>
    <border>
      <left style="medium"/>
      <right style="medium"/>
      <top/>
      <bottom style="medium"/>
    </border>
    <border>
      <left style="thin"/>
      <right style="thin"/>
      <top/>
      <bottom style="thin"/>
    </border>
    <border>
      <left/>
      <right style="medium"/>
      <top/>
      <bottom style="medium"/>
    </border>
    <border>
      <left/>
      <right style="medium"/>
      <top style="medium"/>
      <bottom/>
    </border>
    <border>
      <left style="thin"/>
      <right/>
      <top/>
      <bottom style="thin"/>
    </border>
    <border>
      <left/>
      <right style="thin"/>
      <top/>
      <bottom style="thin"/>
    </border>
    <border>
      <left style="hair">
        <color indexed="18"/>
      </left>
      <right style="hair">
        <color indexed="18"/>
      </right>
      <top style="medium"/>
      <bottom style="medium"/>
    </border>
    <border>
      <left style="medium"/>
      <right style="thin"/>
      <top/>
      <bottom/>
    </border>
    <border>
      <left style="thin"/>
      <right style="thin"/>
      <top/>
      <bottom/>
    </border>
    <border>
      <left style="thin"/>
      <right style="medium"/>
      <top/>
      <bottom style="thin"/>
    </border>
    <border>
      <left style="medium"/>
      <right style="hair">
        <color indexed="18"/>
      </right>
      <top style="medium"/>
      <bottom/>
    </border>
    <border>
      <left style="hair">
        <color indexed="18"/>
      </left>
      <right/>
      <top style="medium"/>
      <bottom/>
    </border>
    <border>
      <left style="thin"/>
      <right style="thin"/>
      <top style="medium"/>
      <bottom style="thin"/>
    </border>
    <border>
      <left/>
      <right style="thin"/>
      <top style="medium"/>
      <bottom style="thin"/>
    </border>
    <border>
      <left style="thin"/>
      <right style="thin"/>
      <top style="medium"/>
      <bottom/>
    </border>
    <border>
      <left/>
      <right style="thin"/>
      <top style="thin"/>
      <bottom style="medium"/>
    </border>
    <border>
      <left style="thin"/>
      <right style="thin"/>
      <top style="thin"/>
      <bottom style="mediu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border>
    <border>
      <left style="medium"/>
      <right style="medium">
        <color indexed="8"/>
      </right>
      <top style="medium"/>
      <bottom style="medium"/>
    </border>
    <border>
      <left style="medium">
        <color indexed="8"/>
      </left>
      <right/>
      <top style="medium"/>
      <bottom style="medium"/>
    </border>
    <border>
      <left/>
      <right style="medium">
        <color indexed="8"/>
      </right>
      <top style="medium"/>
      <bottom style="medium"/>
    </border>
    <border>
      <left style="hair">
        <color indexed="62"/>
      </left>
      <right style="medium">
        <color indexed="8"/>
      </right>
      <top style="medium"/>
      <bottom style="medium"/>
    </border>
    <border>
      <left style="hair">
        <color indexed="62"/>
      </left>
      <right style="medium"/>
      <top style="medium"/>
      <bottom style="medium"/>
    </border>
    <border>
      <left style="medium"/>
      <right/>
      <top/>
      <bottom style="thin"/>
    </border>
    <border>
      <left style="medium"/>
      <right/>
      <top style="thin"/>
      <bottom style="thin"/>
    </border>
    <border>
      <left style="medium"/>
      <right style="medium"/>
      <top style="medium">
        <color indexed="8"/>
      </top>
      <bottom/>
    </border>
    <border>
      <left style="medium"/>
      <right/>
      <top style="thin"/>
      <bottom/>
    </border>
    <border>
      <left style="medium"/>
      <right style="thin"/>
      <top style="thin"/>
      <bottom/>
    </border>
    <border>
      <left/>
      <right style="thin"/>
      <top style="thin"/>
      <bottom/>
    </border>
    <border>
      <left style="hair">
        <color indexed="8"/>
      </left>
      <right style="hair">
        <color indexed="8"/>
      </right>
      <top style="medium"/>
      <bottom style="medium"/>
    </border>
    <border>
      <left/>
      <right style="hair">
        <color indexed="62"/>
      </right>
      <top style="medium"/>
      <bottom style="medium"/>
    </border>
    <border>
      <left style="medium"/>
      <right/>
      <top/>
      <bottom style="medium">
        <color indexed="8"/>
      </bottom>
    </border>
    <border>
      <left/>
      <right/>
      <top/>
      <bottom style="medium">
        <color indexed="8"/>
      </bottom>
    </border>
    <border>
      <left/>
      <right style="medium"/>
      <top/>
      <bottom style="medium">
        <color indexed="8"/>
      </bottom>
    </border>
    <border>
      <left style="medium"/>
      <right/>
      <top style="medium">
        <color indexed="8"/>
      </top>
      <bottom style="medium">
        <color indexed="8"/>
      </bottom>
    </border>
    <border>
      <left/>
      <right style="medium"/>
      <top style="medium">
        <color indexed="8"/>
      </top>
      <bottom style="medium">
        <color indexed="8"/>
      </bottom>
    </border>
    <border>
      <left style="medium"/>
      <right style="medium">
        <color indexed="8"/>
      </right>
      <top style="medium">
        <color indexed="8"/>
      </top>
      <bottom/>
    </border>
    <border>
      <left/>
      <right/>
      <top style="medium">
        <color indexed="8"/>
      </top>
      <bottom/>
    </border>
    <border>
      <left style="medium">
        <color indexed="8"/>
      </left>
      <right/>
      <top style="medium">
        <color indexed="8"/>
      </top>
      <bottom/>
    </border>
    <border>
      <left/>
      <right style="medium">
        <color indexed="8"/>
      </right>
      <top style="medium">
        <color indexed="8"/>
      </top>
      <bottom/>
    </border>
    <border>
      <left style="hair">
        <color indexed="62"/>
      </left>
      <right style="medium">
        <color indexed="8"/>
      </right>
      <top style="medium">
        <color indexed="8"/>
      </top>
      <bottom/>
    </border>
    <border>
      <left style="hair">
        <color indexed="62"/>
      </left>
      <right/>
      <top style="medium">
        <color indexed="8"/>
      </top>
      <bottom/>
    </border>
    <border>
      <left style="medium"/>
      <right/>
      <top style="medium">
        <color indexed="8"/>
      </top>
      <bottom/>
    </border>
    <border>
      <left/>
      <right style="medium"/>
      <top style="medium">
        <color indexed="8"/>
      </top>
      <bottom/>
    </border>
    <border>
      <left style="hair">
        <color indexed="62"/>
      </left>
      <right/>
      <top style="medium"/>
      <bottom style="medium"/>
    </border>
    <border>
      <left style="hair">
        <color indexed="8"/>
      </left>
      <right style="medium"/>
      <top style="medium"/>
      <bottom style="medium"/>
    </border>
    <border>
      <left style="hair">
        <color indexed="8"/>
      </left>
      <right style="medium"/>
      <top/>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bottom/>
    </border>
    <border>
      <left style="medium"/>
      <right style="hair"/>
      <top style="medium"/>
      <bottom style="medium"/>
    </border>
    <border>
      <left style="hair"/>
      <right style="hair"/>
      <top style="medium"/>
      <bottom style="medium"/>
    </border>
    <border>
      <left style="hair"/>
      <right/>
      <top style="medium"/>
      <bottom style="medium"/>
    </border>
    <border>
      <left/>
      <right style="hair"/>
      <top style="medium"/>
      <bottom style="medium"/>
    </border>
    <border>
      <left style="medium"/>
      <right/>
      <top style="medium"/>
      <bottom style="thin"/>
    </border>
    <border>
      <left style="medium"/>
      <right style="thin"/>
      <top/>
      <bottom style="thin"/>
    </border>
    <border>
      <left style="medium"/>
      <right style="hair"/>
      <top style="medium"/>
      <bottom/>
    </border>
    <border>
      <left/>
      <right style="hair"/>
      <top style="medium"/>
      <bottom/>
    </border>
    <border>
      <left style="hair"/>
      <right style="hair"/>
      <top style="medium"/>
      <bottom/>
    </border>
    <border>
      <left/>
      <right/>
      <top style="thin"/>
      <bottom style="thin"/>
    </border>
    <border>
      <left style="medium"/>
      <right style="medium"/>
      <top style="thin"/>
      <bottom style="thin"/>
    </border>
    <border>
      <left/>
      <right/>
      <top/>
      <bottom style="thin"/>
    </border>
    <border>
      <left/>
      <right/>
      <top style="thin"/>
      <bottom/>
    </border>
    <border>
      <left style="thin"/>
      <right/>
      <top style="thin"/>
      <bottom/>
    </border>
    <border>
      <left style="thin"/>
      <right style="thin"/>
      <top/>
      <bottom style="medium"/>
    </border>
    <border>
      <left style="thin"/>
      <right/>
      <top style="medium"/>
      <bottom style="medium"/>
    </border>
    <border>
      <left/>
      <right style="thin"/>
      <top style="medium"/>
      <bottom/>
    </border>
    <border>
      <left style="thin"/>
      <right/>
      <top style="medium"/>
      <bottom/>
    </border>
    <border>
      <left style="thin"/>
      <right/>
      <top/>
      <bottom/>
    </border>
    <border>
      <left/>
      <right style="thin"/>
      <top/>
      <bottom/>
    </border>
    <border>
      <left style="thin"/>
      <right/>
      <top style="medium"/>
      <bottom style="thin"/>
    </border>
    <border>
      <left style="thin"/>
      <right/>
      <top style="thin"/>
      <bottom style="medium"/>
    </border>
    <border>
      <left style="thin"/>
      <right style="medium"/>
      <top style="thin"/>
      <bottom/>
    </border>
    <border>
      <left/>
      <right style="thin"/>
      <top style="medium"/>
      <bottom style="medium"/>
    </border>
    <border>
      <left style="thin"/>
      <right style="medium"/>
      <top style="medium"/>
      <bottom/>
    </border>
    <border>
      <left/>
      <right style="thin"/>
      <top/>
      <bottom style="medium"/>
    </border>
    <border>
      <left style="thin"/>
      <right/>
      <top/>
      <bottom style="medium"/>
    </border>
    <border>
      <left style="hair"/>
      <right style="medium"/>
      <top style="medium"/>
      <bottom style="medium"/>
    </border>
    <border>
      <left/>
      <right/>
      <top style="medium"/>
      <bottom style="thin"/>
    </border>
    <border>
      <left/>
      <right style="hair">
        <color indexed="8"/>
      </right>
      <top style="medium"/>
      <bottom style="medium"/>
    </border>
    <border>
      <left/>
      <right style="hair">
        <color indexed="18"/>
      </right>
      <top style="medium"/>
      <bottom style="medium"/>
    </border>
    <border>
      <left/>
      <right style="hair"/>
      <top/>
      <bottom style="medium"/>
    </border>
    <border>
      <left style="medium"/>
      <right style="thin"/>
      <top/>
      <bottom style="medium"/>
    </border>
    <border>
      <left style="thin"/>
      <right style="medium"/>
      <top/>
      <bottom style="medium"/>
    </border>
    <border>
      <left/>
      <right style="hair">
        <color indexed="18"/>
      </right>
      <top/>
      <bottom style="medium"/>
    </border>
    <border>
      <left/>
      <right style="hair"/>
      <top/>
      <bottom/>
    </border>
    <border>
      <left style="medium"/>
      <right style="medium"/>
      <top style="medium"/>
      <bottom style="thin"/>
    </border>
    <border>
      <left style="medium">
        <color indexed="8"/>
      </left>
      <right style="medium">
        <color indexed="8"/>
      </right>
      <top style="medium">
        <color indexed="8"/>
      </top>
      <bottom/>
    </border>
    <border>
      <left style="hair">
        <color indexed="8"/>
      </left>
      <right style="medium"/>
      <top/>
      <bottom style="medium"/>
    </border>
    <border>
      <left style="hair"/>
      <right/>
      <top/>
      <bottom style="medium"/>
    </border>
    <border>
      <left style="medium"/>
      <right style="thin"/>
      <top style="medium"/>
      <bottom/>
    </border>
    <border>
      <left style="hair">
        <color indexed="18"/>
      </left>
      <right/>
      <top/>
      <bottom style="medium"/>
    </border>
    <border>
      <left style="hair">
        <color indexed="8"/>
      </left>
      <right/>
      <top style="medium"/>
      <bottom style="medium"/>
    </border>
    <border>
      <left style="medium">
        <color indexed="8"/>
      </left>
      <right style="medium">
        <color indexed="8"/>
      </right>
      <top style="medium"/>
      <bottom style="medium"/>
    </border>
    <border>
      <left style="hair">
        <color indexed="62"/>
      </left>
      <right style="medium"/>
      <top/>
      <bottom style="mediu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thin">
        <color indexed="8"/>
      </top>
      <bottom/>
    </border>
    <border>
      <left style="thin">
        <color indexed="8"/>
      </left>
      <right style="medium">
        <color indexed="8"/>
      </right>
      <top style="thin">
        <color indexed="8"/>
      </top>
      <bottom/>
    </border>
    <border>
      <left style="hair"/>
      <right style="medium"/>
      <top/>
      <bottom style="medium"/>
    </border>
    <border>
      <left style="medium"/>
      <right style="medium">
        <color indexed="8"/>
      </right>
      <top/>
      <bottom/>
    </border>
    <border>
      <left style="medium">
        <color indexed="8"/>
      </left>
      <right style="medium">
        <color indexed="8"/>
      </right>
      <top/>
      <bottom/>
    </border>
    <border>
      <left style="medium">
        <color indexed="8"/>
      </left>
      <right/>
      <top/>
      <bottom/>
    </border>
    <border>
      <left style="medium">
        <color indexed="8"/>
      </left>
      <right style="medium"/>
      <top/>
      <bottom/>
    </border>
    <border>
      <left style="medium"/>
      <right style="medium">
        <color indexed="8"/>
      </right>
      <top/>
      <bottom style="medium">
        <color indexed="8"/>
      </bottom>
    </border>
    <border>
      <left style="medium">
        <color indexed="8"/>
      </left>
      <right style="medium">
        <color indexed="8"/>
      </right>
      <top/>
      <bottom style="medium">
        <color indexed="8"/>
      </bottom>
    </border>
    <border>
      <left style="medium">
        <color indexed="8"/>
      </left>
      <right/>
      <top/>
      <bottom style="medium">
        <color indexed="8"/>
      </bottom>
    </border>
    <border>
      <left style="medium">
        <color indexed="8"/>
      </left>
      <right style="medium"/>
      <top/>
      <bottom style="medium">
        <color indexed="8"/>
      </bottom>
    </border>
    <border>
      <left style="medium">
        <color indexed="8"/>
      </left>
      <right style="medium"/>
      <top style="medium"/>
      <bottom style="medium"/>
    </border>
    <border>
      <left style="medium"/>
      <right style="medium">
        <color indexed="8"/>
      </right>
      <top/>
      <bottom style="medium"/>
    </border>
    <border>
      <left style="medium">
        <color indexed="8"/>
      </left>
      <right style="medium"/>
      <top/>
      <bottom style="medium"/>
    </border>
    <border>
      <left style="medium"/>
      <right style="medium"/>
      <top/>
      <bottom style="thin"/>
    </border>
    <border>
      <left style="medium"/>
      <right style="medium"/>
      <top style="thin"/>
      <bottom/>
    </border>
    <border>
      <left/>
      <right style="medium">
        <color indexed="8"/>
      </right>
      <top style="medium">
        <color indexed="8"/>
      </top>
      <bottom style="medium">
        <color indexed="8"/>
      </bottom>
    </border>
    <border>
      <left style="medium"/>
      <right style="medium">
        <color indexed="8"/>
      </right>
      <top style="medium">
        <color indexed="8"/>
      </top>
      <bottom style="medium">
        <color indexed="8"/>
      </bottom>
    </border>
    <border>
      <left style="medium">
        <color indexed="8"/>
      </left>
      <right/>
      <top style="medium">
        <color indexed="8"/>
      </top>
      <bottom style="medium">
        <color indexed="8"/>
      </bottom>
    </border>
    <border>
      <left style="medium">
        <color indexed="8"/>
      </left>
      <right style="medium"/>
      <top style="medium">
        <color indexed="8"/>
      </top>
      <bottom style="medium">
        <color indexed="8"/>
      </bottom>
    </border>
    <border>
      <left style="medium"/>
      <right style="medium"/>
      <top style="thin"/>
      <bottom style="medium"/>
    </border>
    <border>
      <left style="medium"/>
      <right/>
      <top style="thin"/>
      <bottom style="medium"/>
    </border>
    <border>
      <left style="medium"/>
      <right style="medium"/>
      <top style="medium"/>
      <bottom style="hair">
        <color indexed="18"/>
      </bottom>
    </border>
  </borders>
  <cellStyleXfs count="9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89" fillId="4" borderId="0" applyNumberFormat="0" applyBorder="0" applyAlignment="0" applyProtection="0"/>
    <xf numFmtId="0" fontId="94" fillId="16" borderId="1" applyNumberFormat="0" applyAlignment="0" applyProtection="0"/>
    <xf numFmtId="0" fontId="77" fillId="17" borderId="2" applyNumberFormat="0" applyAlignment="0" applyProtection="0"/>
    <xf numFmtId="0" fontId="95" fillId="0" borderId="3" applyNumberFormat="0" applyFill="0" applyAlignment="0" applyProtection="0"/>
    <xf numFmtId="0" fontId="88" fillId="0" borderId="0" applyNumberFormat="0" applyFill="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21" borderId="0" applyNumberFormat="0" applyBorder="0" applyAlignment="0" applyProtection="0"/>
    <xf numFmtId="0" fontId="92" fillId="7" borderId="1" applyNumberFormat="0" applyAlignment="0" applyProtection="0"/>
    <xf numFmtId="0" fontId="0" fillId="0" borderId="0">
      <alignment/>
      <protection/>
    </xf>
    <xf numFmtId="0" fontId="0" fillId="0" borderId="0">
      <alignment/>
      <protection/>
    </xf>
    <xf numFmtId="0" fontId="90"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1" fontId="8" fillId="0" borderId="0" applyFont="0" applyFill="0" applyBorder="0" applyAlignment="0" applyProtection="0"/>
    <xf numFmtId="174" fontId="8" fillId="0" borderId="0" applyFont="0" applyFill="0" applyBorder="0" applyAlignment="0" applyProtection="0"/>
    <xf numFmtId="43" fontId="8" fillId="0" borderId="0" applyFont="0" applyFill="0" applyBorder="0" applyAlignment="0" applyProtection="0"/>
    <xf numFmtId="166" fontId="0" fillId="0" borderId="0">
      <alignment/>
      <protection/>
    </xf>
    <xf numFmtId="175" fontId="8" fillId="0" borderId="0" applyFont="0" applyFill="0" applyBorder="0" applyAlignment="0" applyProtection="0"/>
    <xf numFmtId="166" fontId="0" fillId="0" borderId="0">
      <alignment/>
      <protection/>
    </xf>
    <xf numFmtId="43" fontId="0" fillId="0" borderId="0" applyFont="0" applyFill="0" applyBorder="0" applyAlignment="0" applyProtection="0"/>
    <xf numFmtId="166" fontId="0" fillId="0" borderId="0">
      <alignment/>
      <protection/>
    </xf>
    <xf numFmtId="175" fontId="0" fillId="0" borderId="0" applyFont="0" applyFill="0" applyBorder="0" applyAlignment="0" applyProtection="0"/>
    <xf numFmtId="43"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2" fontId="0" fillId="0" borderId="0" applyFont="0" applyFill="0" applyBorder="0" applyAlignment="0" applyProtection="0"/>
    <xf numFmtId="167" fontId="0" fillId="0" borderId="0">
      <alignment/>
      <protection/>
    </xf>
    <xf numFmtId="44" fontId="0" fillId="0" borderId="0" applyFont="0" applyFill="0" applyBorder="0" applyAlignment="0" applyProtection="0"/>
    <xf numFmtId="0" fontId="91" fillId="22" borderId="0" applyNumberFormat="0" applyBorder="0" applyAlignment="0" applyProtection="0"/>
    <xf numFmtId="0" fontId="8" fillId="0" borderId="0">
      <alignment/>
      <protection/>
    </xf>
    <xf numFmtId="0" fontId="8" fillId="0" borderId="0">
      <alignment/>
      <protection/>
    </xf>
    <xf numFmtId="0" fontId="8" fillId="0" borderId="0">
      <alignment/>
      <protection/>
    </xf>
    <xf numFmtId="0" fontId="8" fillId="0" borderId="0">
      <alignment/>
      <protection/>
    </xf>
    <xf numFmtId="0" fontId="0" fillId="0" borderId="0">
      <alignment/>
      <protection/>
    </xf>
    <xf numFmtId="0" fontId="0" fillId="0" borderId="0">
      <alignment/>
      <protection/>
    </xf>
    <xf numFmtId="0" fontId="0" fillId="23" borderId="4" applyNumberFormat="0" applyFont="0" applyAlignment="0" applyProtection="0"/>
    <xf numFmtId="9" fontId="0" fillId="0" borderId="0" applyFont="0" applyFill="0" applyBorder="0" applyAlignment="0" applyProtection="0"/>
    <xf numFmtId="9" fontId="8" fillId="0" borderId="0" applyFont="0" applyFill="0" applyBorder="0" applyAlignment="0" applyProtection="0"/>
    <xf numFmtId="9" fontId="0" fillId="0" borderId="0">
      <alignment/>
      <protection/>
    </xf>
    <xf numFmtId="9" fontId="0" fillId="0" borderId="0">
      <alignment/>
      <protection/>
    </xf>
    <xf numFmtId="9" fontId="0" fillId="0" borderId="0" applyFont="0" applyFill="0" applyBorder="0" applyAlignment="0" applyProtection="0"/>
    <xf numFmtId="0" fontId="93" fillId="16" borderId="5" applyNumberFormat="0" applyAlignment="0" applyProtection="0"/>
    <xf numFmtId="0" fontId="96" fillId="0" borderId="0" applyNumberFormat="0" applyFill="0" applyBorder="0" applyAlignment="0" applyProtection="0"/>
    <xf numFmtId="0" fontId="97" fillId="0" borderId="0" applyNumberFormat="0" applyFill="0" applyBorder="0" applyAlignment="0" applyProtection="0"/>
    <xf numFmtId="0" fontId="85" fillId="0" borderId="0" applyNumberFormat="0" applyFill="0" applyBorder="0" applyAlignment="0" applyProtection="0"/>
    <xf numFmtId="0" fontId="86" fillId="0" borderId="6" applyNumberFormat="0" applyFill="0" applyAlignment="0" applyProtection="0"/>
    <xf numFmtId="0" fontId="87" fillId="0" borderId="7" applyNumberFormat="0" applyFill="0" applyAlignment="0" applyProtection="0"/>
    <xf numFmtId="0" fontId="88" fillId="0" borderId="8" applyNumberFormat="0" applyFill="0" applyAlignment="0" applyProtection="0"/>
    <xf numFmtId="0" fontId="52" fillId="0" borderId="9" applyNumberFormat="0" applyFill="0" applyAlignment="0" applyProtection="0"/>
  </cellStyleXfs>
  <cellXfs count="3795">
    <xf numFmtId="0" fontId="0" fillId="0" borderId="0" xfId="0" applyAlignment="1">
      <alignment/>
    </xf>
    <xf numFmtId="0" fontId="0" fillId="0" borderId="0" xfId="0" applyAlignment="1">
      <alignment/>
    </xf>
    <xf numFmtId="0" fontId="0" fillId="0" borderId="0" xfId="0" applyAlignment="1">
      <alignment horizontal="center" vertical="center"/>
    </xf>
    <xf numFmtId="0" fontId="6" fillId="0" borderId="0" xfId="0" applyFont="1" applyAlignment="1">
      <alignment horizontal="center" vertical="center" wrapText="1"/>
    </xf>
    <xf numFmtId="0" fontId="3" fillId="0" borderId="0" xfId="0" applyFont="1" applyAlignment="1">
      <alignment horizontal="center" vertical="center" wrapText="1"/>
    </xf>
    <xf numFmtId="0" fontId="6" fillId="0" borderId="0" xfId="0" applyFont="1" applyBorder="1" applyAlignment="1">
      <alignment horizontal="center" vertical="center" wrapText="1"/>
    </xf>
    <xf numFmtId="0" fontId="3" fillId="0" borderId="0" xfId="0" applyFont="1" applyBorder="1" applyAlignment="1">
      <alignment horizontal="center" vertical="center" wrapText="1"/>
    </xf>
    <xf numFmtId="0" fontId="9" fillId="18" borderId="10" xfId="70" applyFont="1" applyFill="1" applyBorder="1" applyAlignment="1" applyProtection="1">
      <alignment horizontal="center" vertical="center" wrapText="1"/>
      <protection hidden="1"/>
    </xf>
    <xf numFmtId="0" fontId="9" fillId="18" borderId="11" xfId="70" applyFont="1" applyFill="1" applyBorder="1" applyAlignment="1" applyProtection="1">
      <alignment horizontal="center" vertical="center" wrapText="1"/>
      <protection hidden="1"/>
    </xf>
    <xf numFmtId="0" fontId="9" fillId="18" borderId="12" xfId="70" applyFont="1" applyFill="1" applyBorder="1" applyAlignment="1" applyProtection="1">
      <alignment horizontal="center" vertical="center" wrapText="1"/>
      <protection hidden="1"/>
    </xf>
    <xf numFmtId="1" fontId="9" fillId="18" borderId="13" xfId="48" applyNumberFormat="1" applyFont="1" applyFill="1" applyBorder="1" applyAlignment="1" applyProtection="1">
      <alignment horizontal="center" vertical="center" wrapText="1"/>
      <protection hidden="1"/>
    </xf>
    <xf numFmtId="0" fontId="9" fillId="18" borderId="13" xfId="70" applyFont="1" applyFill="1" applyBorder="1" applyAlignment="1" applyProtection="1">
      <alignment horizontal="center" vertical="center" wrapText="1"/>
      <protection hidden="1"/>
    </xf>
    <xf numFmtId="0" fontId="9" fillId="18" borderId="13" xfId="70" applyFont="1" applyFill="1" applyBorder="1" applyAlignment="1" applyProtection="1">
      <alignment horizontal="center" vertical="center" textRotation="90" wrapText="1"/>
      <protection hidden="1"/>
    </xf>
    <xf numFmtId="1" fontId="9" fillId="18" borderId="13" xfId="70" applyNumberFormat="1" applyFont="1" applyFill="1" applyBorder="1" applyAlignment="1" applyProtection="1">
      <alignment horizontal="center" vertical="center" wrapText="1"/>
      <protection hidden="1"/>
    </xf>
    <xf numFmtId="0" fontId="9" fillId="18" borderId="14" xfId="70" applyFont="1" applyFill="1" applyBorder="1" applyAlignment="1" applyProtection="1">
      <alignment horizontal="center" vertical="center" wrapText="1"/>
      <protection hidden="1"/>
    </xf>
    <xf numFmtId="1" fontId="10" fillId="17" borderId="15" xfId="0" applyNumberFormat="1" applyFont="1" applyFill="1" applyBorder="1" applyAlignment="1">
      <alignment horizontal="center" vertical="center" wrapText="1"/>
    </xf>
    <xf numFmtId="0" fontId="14" fillId="24" borderId="10" xfId="0" applyFont="1" applyFill="1" applyBorder="1" applyAlignment="1">
      <alignment horizontal="center" vertical="center" wrapText="1"/>
    </xf>
    <xf numFmtId="9" fontId="14" fillId="24" borderId="10" xfId="0" applyNumberFormat="1" applyFont="1" applyFill="1" applyBorder="1" applyAlignment="1">
      <alignment horizontal="center" vertical="center" wrapText="1"/>
    </xf>
    <xf numFmtId="0" fontId="13" fillId="11" borderId="10" xfId="0" applyFont="1" applyFill="1" applyBorder="1" applyAlignment="1">
      <alignment horizontal="center" vertical="center" wrapText="1"/>
    </xf>
    <xf numFmtId="1" fontId="9" fillId="18" borderId="15" xfId="0" applyNumberFormat="1" applyFont="1" applyFill="1" applyBorder="1" applyAlignment="1">
      <alignment horizontal="center" vertical="center" wrapText="1"/>
    </xf>
    <xf numFmtId="0" fontId="9" fillId="18" borderId="16" xfId="0" applyFont="1" applyFill="1" applyBorder="1" applyAlignment="1">
      <alignment horizontal="center" vertical="center" wrapText="1"/>
    </xf>
    <xf numFmtId="0" fontId="6" fillId="10" borderId="17" xfId="0" applyFont="1" applyFill="1" applyBorder="1" applyAlignment="1">
      <alignment horizontal="center" vertical="center" wrapText="1"/>
    </xf>
    <xf numFmtId="0" fontId="3" fillId="10" borderId="18" xfId="0" applyFont="1" applyFill="1" applyBorder="1" applyAlignment="1">
      <alignment horizontal="center" vertical="center" wrapText="1"/>
    </xf>
    <xf numFmtId="0" fontId="6" fillId="10" borderId="18" xfId="0" applyFont="1" applyFill="1" applyBorder="1" applyAlignment="1">
      <alignment horizontal="center" vertical="center" wrapText="1"/>
    </xf>
    <xf numFmtId="0" fontId="9" fillId="18" borderId="19" xfId="0" applyFont="1" applyFill="1" applyBorder="1" applyAlignment="1">
      <alignment horizontal="center" vertical="center" wrapText="1"/>
    </xf>
    <xf numFmtId="0" fontId="9" fillId="18" borderId="15" xfId="0" applyFont="1" applyFill="1" applyBorder="1" applyAlignment="1">
      <alignment horizontal="center" vertical="center" wrapText="1"/>
    </xf>
    <xf numFmtId="1" fontId="6" fillId="0" borderId="0" xfId="48" applyNumberFormat="1" applyFont="1" applyAlignment="1">
      <alignment horizontal="center" vertical="center" wrapText="1"/>
    </xf>
    <xf numFmtId="165" fontId="6" fillId="0" borderId="0" xfId="0" applyNumberFormat="1" applyFont="1" applyAlignment="1">
      <alignment horizontal="center" vertical="center" wrapText="1"/>
    </xf>
    <xf numFmtId="1" fontId="6" fillId="0" borderId="0" xfId="0" applyNumberFormat="1" applyFont="1" applyAlignment="1">
      <alignment horizontal="center" vertical="center" wrapText="1"/>
    </xf>
    <xf numFmtId="0" fontId="1" fillId="0" borderId="0" xfId="0" applyFont="1" applyAlignment="1">
      <alignment/>
    </xf>
    <xf numFmtId="1" fontId="6" fillId="0" borderId="0" xfId="48" applyNumberFormat="1" applyFont="1" applyBorder="1" applyAlignment="1">
      <alignment horizontal="center" vertical="center" wrapText="1"/>
    </xf>
    <xf numFmtId="165" fontId="6" fillId="0" borderId="0" xfId="0" applyNumberFormat="1" applyFont="1" applyBorder="1" applyAlignment="1">
      <alignment horizontal="center" vertical="center" wrapText="1"/>
    </xf>
    <xf numFmtId="1" fontId="6" fillId="0" borderId="0" xfId="0" applyNumberFormat="1" applyFont="1" applyBorder="1" applyAlignment="1">
      <alignment horizontal="center" vertical="center" wrapText="1"/>
    </xf>
    <xf numFmtId="0" fontId="15" fillId="0" borderId="0" xfId="0" applyFont="1" applyBorder="1" applyAlignment="1">
      <alignment horizontal="center" vertical="center" wrapText="1"/>
    </xf>
    <xf numFmtId="0" fontId="9" fillId="18" borderId="20" xfId="70" applyFont="1" applyFill="1" applyBorder="1" applyAlignment="1" applyProtection="1">
      <alignment horizontal="center" vertical="center" wrapText="1"/>
      <protection hidden="1"/>
    </xf>
    <xf numFmtId="1" fontId="6" fillId="10" borderId="18" xfId="48" applyNumberFormat="1" applyFont="1" applyFill="1" applyBorder="1" applyAlignment="1">
      <alignment horizontal="center" vertical="center" wrapText="1"/>
    </xf>
    <xf numFmtId="165" fontId="6" fillId="10" borderId="18" xfId="0" applyNumberFormat="1" applyFont="1" applyFill="1" applyBorder="1" applyAlignment="1">
      <alignment horizontal="center" vertical="center" wrapText="1"/>
    </xf>
    <xf numFmtId="1" fontId="6" fillId="10" borderId="18" xfId="0" applyNumberFormat="1" applyFont="1" applyFill="1" applyBorder="1" applyAlignment="1">
      <alignment horizontal="center" vertical="center" wrapText="1"/>
    </xf>
    <xf numFmtId="1" fontId="14" fillId="24" borderId="10" xfId="0" applyNumberFormat="1" applyFont="1" applyFill="1" applyBorder="1" applyAlignment="1">
      <alignment horizontal="center" vertical="center" wrapText="1"/>
    </xf>
    <xf numFmtId="1" fontId="1" fillId="0" borderId="0" xfId="0" applyNumberFormat="1" applyFont="1" applyAlignment="1">
      <alignment/>
    </xf>
    <xf numFmtId="1" fontId="15" fillId="0" borderId="0" xfId="0" applyNumberFormat="1" applyFont="1" applyBorder="1" applyAlignment="1">
      <alignment horizontal="center" vertical="center" wrapText="1"/>
    </xf>
    <xf numFmtId="9" fontId="1" fillId="0" borderId="0" xfId="77" applyFont="1" applyAlignment="1">
      <alignment/>
    </xf>
    <xf numFmtId="9" fontId="15" fillId="0" borderId="0" xfId="77" applyFont="1" applyBorder="1" applyAlignment="1">
      <alignment horizontal="center" vertical="center" wrapText="1"/>
    </xf>
    <xf numFmtId="9" fontId="14" fillId="24" borderId="10" xfId="77" applyFont="1" applyFill="1" applyBorder="1" applyAlignment="1">
      <alignment horizontal="center" vertical="center" wrapText="1"/>
    </xf>
    <xf numFmtId="169" fontId="1" fillId="0" borderId="0" xfId="48" applyNumberFormat="1" applyFont="1" applyAlignment="1">
      <alignment/>
    </xf>
    <xf numFmtId="169" fontId="15" fillId="0" borderId="0" xfId="48" applyNumberFormat="1" applyFont="1" applyBorder="1" applyAlignment="1">
      <alignment horizontal="center" vertical="center" wrapText="1"/>
    </xf>
    <xf numFmtId="169" fontId="14" fillId="24" borderId="10" xfId="48" applyNumberFormat="1" applyFont="1" applyFill="1" applyBorder="1" applyAlignment="1">
      <alignment horizontal="center" vertical="center" wrapText="1"/>
    </xf>
    <xf numFmtId="0" fontId="18" fillId="19" borderId="10" xfId="0" applyFont="1" applyFill="1" applyBorder="1" applyAlignment="1">
      <alignment horizontal="center" vertical="center" wrapText="1"/>
    </xf>
    <xf numFmtId="169" fontId="18" fillId="19" borderId="10" xfId="48" applyNumberFormat="1" applyFont="1" applyFill="1" applyBorder="1" applyAlignment="1">
      <alignment horizontal="center" vertical="center" wrapText="1"/>
    </xf>
    <xf numFmtId="9" fontId="18" fillId="19" borderId="10" xfId="77" applyFont="1" applyFill="1" applyBorder="1" applyAlignment="1">
      <alignment horizontal="center" vertical="center" wrapText="1"/>
    </xf>
    <xf numFmtId="0" fontId="18" fillId="19" borderId="10" xfId="0" applyNumberFormat="1" applyFont="1" applyFill="1" applyBorder="1" applyAlignment="1">
      <alignment horizontal="center" vertical="center" wrapText="1"/>
    </xf>
    <xf numFmtId="44" fontId="18" fillId="19" borderId="10" xfId="64" applyFont="1" applyFill="1" applyBorder="1" applyAlignment="1">
      <alignment horizontal="center" vertical="center" wrapText="1"/>
    </xf>
    <xf numFmtId="0" fontId="17" fillId="11" borderId="10" xfId="0" applyFont="1" applyFill="1" applyBorder="1" applyAlignment="1">
      <alignment horizontal="center" vertical="center" wrapText="1"/>
    </xf>
    <xf numFmtId="0" fontId="11" fillId="11" borderId="10" xfId="0" applyFont="1" applyFill="1" applyBorder="1" applyAlignment="1">
      <alignment horizontal="center" vertical="center" wrapText="1"/>
    </xf>
    <xf numFmtId="9" fontId="11" fillId="11" borderId="10" xfId="77" applyFont="1" applyFill="1" applyBorder="1" applyAlignment="1">
      <alignment horizontal="center" vertical="center" wrapText="1"/>
    </xf>
    <xf numFmtId="44" fontId="17" fillId="11" borderId="10" xfId="64" applyFont="1" applyFill="1" applyBorder="1" applyAlignment="1">
      <alignment horizontal="center" vertical="center" wrapText="1"/>
    </xf>
    <xf numFmtId="0" fontId="17" fillId="18" borderId="10" xfId="0" applyFont="1" applyFill="1" applyBorder="1" applyAlignment="1">
      <alignment horizontal="center" vertical="center" wrapText="1"/>
    </xf>
    <xf numFmtId="44" fontId="17" fillId="18" borderId="10" xfId="64" applyFont="1" applyFill="1" applyBorder="1" applyAlignment="1">
      <alignment horizontal="center" vertical="center" wrapText="1"/>
    </xf>
    <xf numFmtId="0" fontId="11" fillId="18" borderId="10" xfId="0" applyFont="1" applyFill="1" applyBorder="1" applyAlignment="1">
      <alignment horizontal="center" vertical="center" wrapText="1"/>
    </xf>
    <xf numFmtId="9" fontId="11" fillId="18" borderId="10" xfId="77" applyFont="1" applyFill="1" applyBorder="1" applyAlignment="1">
      <alignment horizontal="center" vertical="center" wrapText="1"/>
    </xf>
    <xf numFmtId="0" fontId="13" fillId="18" borderId="10" xfId="0" applyFont="1" applyFill="1" applyBorder="1" applyAlignment="1">
      <alignment horizontal="center" vertical="center" wrapText="1"/>
    </xf>
    <xf numFmtId="0" fontId="16" fillId="13" borderId="10" xfId="0" applyFont="1" applyFill="1" applyBorder="1" applyAlignment="1">
      <alignment horizontal="center" vertical="center" wrapText="1"/>
    </xf>
    <xf numFmtId="0" fontId="9" fillId="13" borderId="10" xfId="0" applyFont="1" applyFill="1" applyBorder="1" applyAlignment="1">
      <alignment horizontal="center" vertical="center" wrapText="1"/>
    </xf>
    <xf numFmtId="9" fontId="9" fillId="13" borderId="10" xfId="77" applyFont="1" applyFill="1" applyBorder="1" applyAlignment="1">
      <alignment horizontal="center" vertical="center" wrapText="1"/>
    </xf>
    <xf numFmtId="44" fontId="16" fillId="13" borderId="10" xfId="64" applyFont="1" applyFill="1" applyBorder="1" applyAlignment="1">
      <alignment horizontal="center" vertical="center" wrapText="1"/>
    </xf>
    <xf numFmtId="0" fontId="14" fillId="13" borderId="10" xfId="0" applyFont="1" applyFill="1" applyBorder="1" applyAlignment="1">
      <alignment horizontal="center" vertical="center" wrapText="1"/>
    </xf>
    <xf numFmtId="0" fontId="9" fillId="25" borderId="10" xfId="0" applyFont="1" applyFill="1" applyBorder="1" applyAlignment="1">
      <alignment horizontal="center" vertical="center" wrapText="1"/>
    </xf>
    <xf numFmtId="9" fontId="9" fillId="25" borderId="10" xfId="77" applyFont="1" applyFill="1" applyBorder="1" applyAlignment="1">
      <alignment horizontal="center" vertical="center" wrapText="1"/>
    </xf>
    <xf numFmtId="44" fontId="16" fillId="25" borderId="10" xfId="64" applyFont="1" applyFill="1" applyBorder="1" applyAlignment="1">
      <alignment horizontal="center" vertical="center" wrapText="1"/>
    </xf>
    <xf numFmtId="0" fontId="16" fillId="25" borderId="10" xfId="0" applyFont="1" applyFill="1" applyBorder="1" applyAlignment="1">
      <alignment horizontal="center" vertical="center" wrapText="1"/>
    </xf>
    <xf numFmtId="0" fontId="14" fillId="25" borderId="10" xfId="0" applyFont="1" applyFill="1" applyBorder="1" applyAlignment="1">
      <alignment horizontal="center" vertical="center" wrapText="1"/>
    </xf>
    <xf numFmtId="0" fontId="20" fillId="26" borderId="21" xfId="0" applyFont="1" applyFill="1" applyBorder="1" applyAlignment="1">
      <alignment horizontal="left" vertical="center" wrapText="1"/>
    </xf>
    <xf numFmtId="0" fontId="20" fillId="26" borderId="21" xfId="0" applyFont="1" applyFill="1" applyBorder="1" applyAlignment="1">
      <alignment horizontal="left" vertical="center" wrapText="1"/>
    </xf>
    <xf numFmtId="0" fontId="21" fillId="26" borderId="21" xfId="0" applyFont="1" applyFill="1" applyBorder="1" applyAlignment="1">
      <alignment horizontal="center" vertical="center" wrapText="1"/>
    </xf>
    <xf numFmtId="0" fontId="20" fillId="26" borderId="21" xfId="0" applyFont="1" applyFill="1" applyBorder="1" applyAlignment="1">
      <alignment horizontal="center" vertical="center" wrapText="1"/>
    </xf>
    <xf numFmtId="14" fontId="20" fillId="26" borderId="21" xfId="52" applyNumberFormat="1" applyFont="1" applyFill="1" applyBorder="1" applyAlignment="1">
      <alignment horizontal="center" vertical="center" wrapText="1"/>
    </xf>
    <xf numFmtId="0" fontId="21" fillId="0" borderId="21"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26" borderId="21" xfId="0" applyFont="1" applyFill="1" applyBorder="1" applyAlignment="1">
      <alignment horizontal="center" vertical="center" wrapText="1"/>
    </xf>
    <xf numFmtId="0" fontId="20" fillId="26" borderId="21" xfId="70" applyFont="1" applyFill="1" applyBorder="1" applyAlignment="1" applyProtection="1">
      <alignment horizontal="center" vertical="center" wrapText="1"/>
      <protection hidden="1"/>
    </xf>
    <xf numFmtId="0" fontId="20" fillId="26" borderId="21" xfId="70" applyFont="1" applyFill="1" applyBorder="1" applyAlignment="1" applyProtection="1">
      <alignment horizontal="center" vertical="center" wrapText="1"/>
      <protection hidden="1"/>
    </xf>
    <xf numFmtId="164" fontId="6" fillId="0" borderId="0" xfId="64" applyNumberFormat="1" applyFont="1" applyAlignment="1">
      <alignment horizontal="center" vertical="center" wrapText="1"/>
    </xf>
    <xf numFmtId="164" fontId="6" fillId="0" borderId="0" xfId="64" applyNumberFormat="1" applyFont="1" applyBorder="1" applyAlignment="1">
      <alignment horizontal="center" vertical="center" wrapText="1"/>
    </xf>
    <xf numFmtId="164" fontId="9" fillId="18" borderId="13" xfId="64" applyNumberFormat="1" applyFont="1" applyFill="1" applyBorder="1" applyAlignment="1" applyProtection="1">
      <alignment horizontal="center" vertical="center" wrapText="1"/>
      <protection hidden="1"/>
    </xf>
    <xf numFmtId="164" fontId="0" fillId="0" borderId="0" xfId="64" applyNumberFormat="1" applyFont="1" applyAlignment="1">
      <alignment/>
    </xf>
    <xf numFmtId="9" fontId="22" fillId="27" borderId="22" xfId="77" applyFont="1" applyFill="1" applyBorder="1" applyAlignment="1" applyProtection="1">
      <alignment horizontal="center" vertical="center" wrapText="1"/>
      <protection hidden="1"/>
    </xf>
    <xf numFmtId="9" fontId="22" fillId="24" borderId="10" xfId="77" applyFont="1" applyFill="1" applyBorder="1" applyAlignment="1" applyProtection="1">
      <alignment horizontal="center" vertical="center" wrapText="1"/>
      <protection hidden="1"/>
    </xf>
    <xf numFmtId="1" fontId="22" fillId="24" borderId="10" xfId="70" applyNumberFormat="1" applyFont="1" applyFill="1" applyBorder="1" applyAlignment="1" applyProtection="1">
      <alignment horizontal="center" vertical="center" wrapText="1"/>
      <protection hidden="1"/>
    </xf>
    <xf numFmtId="169" fontId="22" fillId="24" borderId="10" xfId="48" applyNumberFormat="1" applyFont="1" applyFill="1" applyBorder="1" applyAlignment="1" applyProtection="1">
      <alignment horizontal="center" vertical="center" wrapText="1"/>
      <protection hidden="1"/>
    </xf>
    <xf numFmtId="0" fontId="22" fillId="24" borderId="10" xfId="70" applyFont="1" applyFill="1" applyBorder="1" applyAlignment="1" applyProtection="1">
      <alignment horizontal="center" vertical="center" wrapText="1"/>
      <protection hidden="1"/>
    </xf>
    <xf numFmtId="0" fontId="22" fillId="19" borderId="10" xfId="70" applyFont="1" applyFill="1" applyBorder="1" applyAlignment="1" applyProtection="1">
      <alignment horizontal="center" vertical="center" wrapText="1"/>
      <protection hidden="1"/>
    </xf>
    <xf numFmtId="0" fontId="23" fillId="11" borderId="10" xfId="70" applyFont="1" applyFill="1" applyBorder="1" applyAlignment="1" applyProtection="1">
      <alignment horizontal="center" vertical="center" wrapText="1"/>
      <protection hidden="1"/>
    </xf>
    <xf numFmtId="0" fontId="23" fillId="18" borderId="10" xfId="70" applyFont="1" applyFill="1" applyBorder="1" applyAlignment="1" applyProtection="1">
      <alignment horizontal="center" vertical="center" wrapText="1"/>
      <protection hidden="1"/>
    </xf>
    <xf numFmtId="0" fontId="22" fillId="13" borderId="10" xfId="70" applyFont="1" applyFill="1" applyBorder="1" applyAlignment="1" applyProtection="1">
      <alignment horizontal="center" vertical="center" wrapText="1"/>
      <protection hidden="1"/>
    </xf>
    <xf numFmtId="0" fontId="22" fillId="25" borderId="10" xfId="70" applyFont="1" applyFill="1" applyBorder="1" applyAlignment="1" applyProtection="1">
      <alignment horizontal="center" vertical="center" wrapText="1"/>
      <protection hidden="1"/>
    </xf>
    <xf numFmtId="14" fontId="20" fillId="26" borderId="21" xfId="52" applyNumberFormat="1" applyFont="1" applyFill="1" applyBorder="1" applyAlignment="1">
      <alignment horizontal="center" vertical="center" wrapText="1"/>
    </xf>
    <xf numFmtId="0" fontId="8" fillId="26" borderId="21" xfId="70" applyFont="1" applyFill="1" applyBorder="1" applyAlignment="1" applyProtection="1">
      <alignment horizontal="center" vertical="center" wrapText="1"/>
      <protection hidden="1"/>
    </xf>
    <xf numFmtId="0" fontId="20" fillId="26" borderId="21" xfId="70" applyFont="1" applyFill="1" applyBorder="1" applyAlignment="1" applyProtection="1">
      <alignment horizontal="left" vertical="center" wrapText="1"/>
      <protection hidden="1"/>
    </xf>
    <xf numFmtId="0" fontId="20" fillId="0" borderId="21" xfId="0" applyFont="1" applyFill="1" applyBorder="1" applyAlignment="1">
      <alignment horizontal="left" vertical="center" wrapText="1"/>
    </xf>
    <xf numFmtId="0" fontId="20" fillId="0" borderId="21" xfId="70" applyFont="1" applyFill="1" applyBorder="1" applyAlignment="1" applyProtection="1">
      <alignment horizontal="center" vertical="center" wrapText="1"/>
      <protection hidden="1"/>
    </xf>
    <xf numFmtId="9" fontId="20" fillId="0" borderId="21" xfId="0" applyNumberFormat="1" applyFont="1" applyFill="1" applyBorder="1" applyAlignment="1">
      <alignment horizontal="center" vertical="center" wrapText="1"/>
    </xf>
    <xf numFmtId="1" fontId="14" fillId="24" borderId="23" xfId="0" applyNumberFormat="1" applyFont="1" applyFill="1" applyBorder="1" applyAlignment="1">
      <alignment horizontal="center" vertical="center" wrapText="1"/>
    </xf>
    <xf numFmtId="9" fontId="14" fillId="24" borderId="23" xfId="77" applyFont="1" applyFill="1" applyBorder="1" applyAlignment="1">
      <alignment horizontal="center" vertical="center" wrapText="1"/>
    </xf>
    <xf numFmtId="0" fontId="11" fillId="17" borderId="18" xfId="0" applyFont="1" applyFill="1" applyBorder="1" applyAlignment="1">
      <alignment horizontal="center" vertical="center" wrapText="1"/>
    </xf>
    <xf numFmtId="1" fontId="10" fillId="17" borderId="18" xfId="0" applyNumberFormat="1" applyFont="1" applyFill="1" applyBorder="1" applyAlignment="1">
      <alignment horizontal="center" vertical="center" wrapText="1"/>
    </xf>
    <xf numFmtId="169" fontId="14" fillId="24" borderId="23" xfId="48" applyNumberFormat="1" applyFont="1" applyFill="1" applyBorder="1" applyAlignment="1">
      <alignment horizontal="center" vertical="center" wrapText="1"/>
    </xf>
    <xf numFmtId="9" fontId="14" fillId="24" borderId="23" xfId="0" applyNumberFormat="1" applyFont="1" applyFill="1" applyBorder="1" applyAlignment="1">
      <alignment horizontal="center" vertical="center" wrapText="1"/>
    </xf>
    <xf numFmtId="0" fontId="14" fillId="24" borderId="23" xfId="0" applyFont="1" applyFill="1" applyBorder="1" applyAlignment="1">
      <alignment horizontal="center" vertical="center" wrapText="1"/>
    </xf>
    <xf numFmtId="0" fontId="12" fillId="17" borderId="18" xfId="0" applyFont="1" applyFill="1" applyBorder="1" applyAlignment="1">
      <alignment horizontal="center" vertical="center" wrapText="1"/>
    </xf>
    <xf numFmtId="9" fontId="20" fillId="26" borderId="21" xfId="0" applyNumberFormat="1" applyFont="1" applyFill="1" applyBorder="1" applyAlignment="1">
      <alignment horizontal="center" vertical="center" wrapText="1"/>
    </xf>
    <xf numFmtId="0" fontId="10" fillId="17" borderId="15" xfId="0" applyFont="1" applyFill="1" applyBorder="1" applyAlignment="1">
      <alignment horizontal="center" vertical="center" wrapText="1"/>
    </xf>
    <xf numFmtId="0" fontId="27" fillId="0" borderId="0" xfId="0" applyFont="1" applyFill="1" applyBorder="1" applyAlignment="1">
      <alignment wrapText="1"/>
    </xf>
    <xf numFmtId="0" fontId="27" fillId="0" borderId="24" xfId="45" applyFont="1" applyFill="1" applyBorder="1" applyAlignment="1">
      <alignment horizontal="center" vertical="center" wrapText="1"/>
      <protection/>
    </xf>
    <xf numFmtId="0" fontId="30" fillId="0" borderId="0" xfId="45" applyFont="1" applyFill="1" applyBorder="1" applyAlignment="1">
      <alignment horizontal="center" vertical="center" wrapText="1"/>
      <protection/>
    </xf>
    <xf numFmtId="0" fontId="27" fillId="0" borderId="0" xfId="45" applyFont="1" applyFill="1" applyBorder="1" applyAlignment="1">
      <alignment horizontal="center" vertical="center" wrapText="1"/>
      <protection/>
    </xf>
    <xf numFmtId="1" fontId="27" fillId="0" borderId="0" xfId="48" applyNumberFormat="1" applyFont="1" applyFill="1" applyBorder="1" applyAlignment="1" applyProtection="1">
      <alignment horizontal="center" vertical="center" wrapText="1"/>
      <protection/>
    </xf>
    <xf numFmtId="165" fontId="27" fillId="0" borderId="0" xfId="45" applyNumberFormat="1" applyFont="1" applyFill="1" applyBorder="1" applyAlignment="1">
      <alignment horizontal="center" vertical="center" wrapText="1"/>
      <protection/>
    </xf>
    <xf numFmtId="1" fontId="30" fillId="0" borderId="0" xfId="45" applyNumberFormat="1" applyFont="1" applyFill="1" applyBorder="1" applyAlignment="1">
      <alignment horizontal="center" vertical="center" wrapText="1"/>
      <protection/>
    </xf>
    <xf numFmtId="168" fontId="27" fillId="0" borderId="0" xfId="45" applyNumberFormat="1" applyFont="1" applyFill="1" applyBorder="1" applyAlignment="1">
      <alignment horizontal="center" vertical="center" wrapText="1"/>
      <protection/>
    </xf>
    <xf numFmtId="0" fontId="27" fillId="0" borderId="25" xfId="45" applyFont="1" applyFill="1" applyBorder="1" applyAlignment="1">
      <alignment horizontal="center" vertical="center" wrapText="1"/>
      <protection/>
    </xf>
    <xf numFmtId="0" fontId="30" fillId="28" borderId="26" xfId="45" applyFont="1" applyFill="1" applyBorder="1" applyAlignment="1">
      <alignment horizontal="center" vertical="center" wrapText="1"/>
      <protection/>
    </xf>
    <xf numFmtId="0" fontId="30" fillId="29" borderId="15" xfId="0" applyFont="1" applyFill="1" applyBorder="1" applyAlignment="1">
      <alignment horizontal="center" vertical="center" wrapText="1"/>
    </xf>
    <xf numFmtId="0" fontId="35" fillId="0" borderId="27" xfId="70" applyFont="1" applyFill="1" applyBorder="1" applyAlignment="1" applyProtection="1">
      <alignment horizontal="center" vertical="center" wrapText="1"/>
      <protection hidden="1"/>
    </xf>
    <xf numFmtId="0" fontId="36" fillId="30" borderId="21" xfId="71" applyFont="1" applyFill="1" applyBorder="1" applyAlignment="1" applyProtection="1">
      <alignment horizontal="center" vertical="center" wrapText="1"/>
      <protection hidden="1"/>
    </xf>
    <xf numFmtId="0" fontId="37" fillId="30" borderId="21" xfId="71" applyFont="1" applyFill="1" applyBorder="1" applyAlignment="1" applyProtection="1">
      <alignment horizontal="center" vertical="center" wrapText="1"/>
      <protection hidden="1"/>
    </xf>
    <xf numFmtId="14" fontId="36" fillId="26" borderId="21" xfId="53" applyNumberFormat="1" applyFont="1" applyFill="1" applyBorder="1" applyAlignment="1" applyProtection="1">
      <alignment horizontal="center" vertical="center" wrapText="1"/>
      <protection/>
    </xf>
    <xf numFmtId="1" fontId="34" fillId="0" borderId="21" xfId="48" applyNumberFormat="1" applyFont="1" applyFill="1" applyBorder="1" applyAlignment="1" applyProtection="1">
      <alignment horizontal="center" vertical="center" wrapText="1"/>
      <protection/>
    </xf>
    <xf numFmtId="0" fontId="36" fillId="30" borderId="28" xfId="71" applyFont="1" applyFill="1" applyBorder="1" applyAlignment="1" applyProtection="1">
      <alignment horizontal="center" vertical="center" wrapText="1"/>
      <protection hidden="1"/>
    </xf>
    <xf numFmtId="9" fontId="36" fillId="30" borderId="21" xfId="71" applyNumberFormat="1" applyFont="1" applyFill="1" applyBorder="1" applyAlignment="1" applyProtection="1">
      <alignment horizontal="center" vertical="center" wrapText="1"/>
      <protection hidden="1"/>
    </xf>
    <xf numFmtId="9" fontId="34" fillId="0" borderId="21" xfId="77" applyFont="1" applyFill="1" applyBorder="1" applyAlignment="1" applyProtection="1">
      <alignment horizontal="center" vertical="center" wrapText="1"/>
      <protection/>
    </xf>
    <xf numFmtId="0" fontId="35" fillId="31" borderId="27" xfId="70" applyFont="1" applyFill="1" applyBorder="1" applyAlignment="1" applyProtection="1">
      <alignment horizontal="center" vertical="center" wrapText="1"/>
      <protection hidden="1"/>
    </xf>
    <xf numFmtId="0" fontId="36" fillId="30" borderId="28" xfId="71" applyFont="1" applyFill="1" applyBorder="1" applyAlignment="1" applyProtection="1">
      <alignment horizontal="center" vertical="center" wrapText="1"/>
      <protection hidden="1"/>
    </xf>
    <xf numFmtId="0" fontId="34" fillId="32" borderId="20" xfId="71" applyFont="1" applyFill="1" applyBorder="1" applyAlignment="1" applyProtection="1">
      <alignment horizontal="center" vertical="center" wrapText="1"/>
      <protection hidden="1"/>
    </xf>
    <xf numFmtId="0" fontId="35" fillId="31" borderId="27" xfId="0" applyFont="1" applyFill="1" applyBorder="1" applyAlignment="1">
      <alignment horizontal="center" vertical="center" wrapText="1"/>
    </xf>
    <xf numFmtId="0" fontId="32" fillId="28" borderId="0" xfId="45" applyFont="1" applyFill="1" applyBorder="1" applyAlignment="1">
      <alignment horizontal="center" vertical="center" wrapText="1"/>
      <protection/>
    </xf>
    <xf numFmtId="0" fontId="34" fillId="28" borderId="0" xfId="45" applyFont="1" applyFill="1" applyBorder="1" applyAlignment="1">
      <alignment horizontal="center" vertical="center" wrapText="1"/>
      <protection/>
    </xf>
    <xf numFmtId="0" fontId="19" fillId="28" borderId="0" xfId="45" applyFont="1" applyFill="1" applyBorder="1" applyAlignment="1">
      <alignment horizontal="center" vertical="center" wrapText="1"/>
      <protection/>
    </xf>
    <xf numFmtId="1" fontId="34" fillId="28" borderId="0" xfId="45" applyNumberFormat="1" applyFont="1" applyFill="1" applyBorder="1" applyAlignment="1">
      <alignment horizontal="center" vertical="center" wrapText="1"/>
      <protection/>
    </xf>
    <xf numFmtId="0" fontId="38" fillId="0" borderId="27" xfId="45" applyFont="1" applyFill="1" applyBorder="1" applyAlignment="1" applyProtection="1">
      <alignment horizontal="center" vertical="center" wrapText="1"/>
      <protection hidden="1"/>
    </xf>
    <xf numFmtId="0" fontId="39" fillId="0" borderId="21" xfId="0" applyFont="1" applyBorder="1" applyAlignment="1" applyProtection="1">
      <alignment horizontal="center" vertical="center" wrapText="1"/>
      <protection hidden="1"/>
    </xf>
    <xf numFmtId="0" fontId="38" fillId="30" borderId="21" xfId="70" applyFont="1" applyFill="1" applyBorder="1" applyAlignment="1" applyProtection="1">
      <alignment horizontal="center" vertical="center" wrapText="1"/>
      <protection hidden="1"/>
    </xf>
    <xf numFmtId="14" fontId="38" fillId="26" borderId="21" xfId="75" applyNumberFormat="1" applyFont="1" applyFill="1" applyBorder="1" applyAlignment="1">
      <alignment horizontal="center" vertical="center" wrapText="1"/>
      <protection/>
    </xf>
    <xf numFmtId="0" fontId="8" fillId="0" borderId="21" xfId="0" applyFont="1" applyFill="1" applyBorder="1" applyAlignment="1" applyProtection="1">
      <alignment horizontal="center" vertical="center" wrapText="1"/>
      <protection/>
    </xf>
    <xf numFmtId="0" fontId="38" fillId="0" borderId="21" xfId="45" applyFont="1" applyFill="1" applyBorder="1" applyAlignment="1">
      <alignment horizontal="center" vertical="center" wrapText="1"/>
      <protection/>
    </xf>
    <xf numFmtId="0" fontId="38" fillId="0" borderId="21" xfId="70" applyFont="1" applyFill="1" applyBorder="1" applyAlignment="1" applyProtection="1">
      <alignment horizontal="center" vertical="center" wrapText="1"/>
      <protection hidden="1"/>
    </xf>
    <xf numFmtId="0" fontId="10" fillId="33" borderId="18" xfId="0" applyFont="1" applyFill="1" applyBorder="1" applyAlignment="1" applyProtection="1">
      <alignment horizontal="center" vertical="center" wrapText="1"/>
      <protection/>
    </xf>
    <xf numFmtId="1" fontId="10" fillId="33" borderId="18" xfId="0" applyNumberFormat="1" applyFont="1" applyFill="1" applyBorder="1" applyAlignment="1" applyProtection="1">
      <alignment horizontal="center" vertical="center" wrapText="1"/>
      <protection/>
    </xf>
    <xf numFmtId="1" fontId="10" fillId="33" borderId="0" xfId="0" applyNumberFormat="1" applyFont="1" applyFill="1" applyBorder="1" applyAlignment="1" applyProtection="1">
      <alignment horizontal="center" vertical="center" wrapText="1"/>
      <protection/>
    </xf>
    <xf numFmtId="0" fontId="10" fillId="0" borderId="0" xfId="0" applyFont="1" applyFill="1" applyBorder="1" applyAlignment="1" applyProtection="1">
      <alignment horizontal="center" vertical="center" wrapText="1"/>
      <protection locked="0"/>
    </xf>
    <xf numFmtId="0" fontId="9" fillId="34" borderId="11" xfId="0" applyFont="1" applyFill="1" applyBorder="1" applyAlignment="1" applyProtection="1">
      <alignment horizontal="center" vertical="center" wrapText="1"/>
      <protection/>
    </xf>
    <xf numFmtId="0" fontId="9" fillId="34" borderId="29" xfId="0" applyFont="1" applyFill="1" applyBorder="1" applyAlignment="1" applyProtection="1">
      <alignment horizontal="center" vertical="center" wrapText="1"/>
      <protection/>
    </xf>
    <xf numFmtId="1" fontId="9" fillId="34" borderId="11" xfId="0" applyNumberFormat="1" applyFont="1" applyFill="1" applyBorder="1" applyAlignment="1" applyProtection="1">
      <alignment horizontal="center" vertical="center" wrapText="1"/>
      <protection/>
    </xf>
    <xf numFmtId="0" fontId="12" fillId="35" borderId="15" xfId="0" applyFont="1" applyFill="1" applyBorder="1" applyAlignment="1" applyProtection="1">
      <alignment horizontal="center" vertical="center" wrapText="1"/>
      <protection/>
    </xf>
    <xf numFmtId="1" fontId="12" fillId="35" borderId="15" xfId="48" applyNumberFormat="1" applyFont="1" applyFill="1" applyBorder="1" applyAlignment="1" applyProtection="1">
      <alignment horizontal="center" vertical="center" wrapText="1"/>
      <protection/>
    </xf>
    <xf numFmtId="165" fontId="12" fillId="35" borderId="15" xfId="0" applyNumberFormat="1" applyFont="1" applyFill="1" applyBorder="1" applyAlignment="1" applyProtection="1">
      <alignment horizontal="center" vertical="center" wrapText="1"/>
      <protection/>
    </xf>
    <xf numFmtId="1" fontId="10" fillId="35" borderId="15" xfId="0" applyNumberFormat="1" applyFont="1" applyFill="1" applyBorder="1" applyAlignment="1" applyProtection="1">
      <alignment horizontal="center" vertical="center" wrapText="1"/>
      <protection/>
    </xf>
    <xf numFmtId="44" fontId="10" fillId="35" borderId="15" xfId="64"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wrapText="1"/>
      <protection locked="0"/>
    </xf>
    <xf numFmtId="0" fontId="30" fillId="0" borderId="0" xfId="0" applyFont="1" applyFill="1" applyBorder="1" applyAlignment="1">
      <alignment wrapText="1"/>
    </xf>
    <xf numFmtId="0" fontId="12" fillId="0" borderId="0" xfId="0" applyFont="1" applyAlignment="1">
      <alignment/>
    </xf>
    <xf numFmtId="1" fontId="12" fillId="10" borderId="18" xfId="0" applyNumberFormat="1" applyFont="1" applyFill="1" applyBorder="1" applyAlignment="1" applyProtection="1">
      <alignment horizontal="center" vertical="center" wrapText="1"/>
      <protection/>
    </xf>
    <xf numFmtId="0" fontId="12" fillId="10" borderId="18" xfId="0" applyFont="1" applyFill="1" applyBorder="1" applyAlignment="1" applyProtection="1">
      <alignment horizontal="center" vertical="center" wrapText="1"/>
      <protection/>
    </xf>
    <xf numFmtId="165" fontId="12" fillId="10" borderId="18" xfId="0" applyNumberFormat="1" applyFont="1" applyFill="1" applyBorder="1" applyAlignment="1" applyProtection="1">
      <alignment horizontal="center" vertical="center" wrapText="1"/>
      <protection/>
    </xf>
    <xf numFmtId="1" fontId="12" fillId="10" borderId="18" xfId="48" applyNumberFormat="1" applyFont="1" applyFill="1" applyBorder="1" applyAlignment="1" applyProtection="1">
      <alignment horizontal="center" vertical="center" wrapText="1"/>
      <protection/>
    </xf>
    <xf numFmtId="0" fontId="10" fillId="10" borderId="18" xfId="0" applyFont="1" applyFill="1" applyBorder="1" applyAlignment="1" applyProtection="1">
      <alignment horizontal="center" vertical="center" wrapText="1"/>
      <protection/>
    </xf>
    <xf numFmtId="0" fontId="12" fillId="10" borderId="17" xfId="0" applyFont="1" applyFill="1" applyBorder="1" applyAlignment="1" applyProtection="1">
      <alignment horizontal="center" vertical="center" wrapText="1"/>
      <protection/>
    </xf>
    <xf numFmtId="1" fontId="9" fillId="18" borderId="15" xfId="0" applyNumberFormat="1" applyFont="1" applyFill="1" applyBorder="1" applyAlignment="1" applyProtection="1">
      <alignment horizontal="center" vertical="center" wrapText="1"/>
      <protection/>
    </xf>
    <xf numFmtId="0" fontId="9" fillId="18" borderId="15" xfId="0" applyFont="1" applyFill="1" applyBorder="1" applyAlignment="1" applyProtection="1">
      <alignment horizontal="center" vertical="center" wrapText="1"/>
      <protection/>
    </xf>
    <xf numFmtId="0" fontId="9" fillId="18" borderId="19" xfId="0" applyFont="1" applyFill="1" applyBorder="1" applyAlignment="1" applyProtection="1">
      <alignment horizontal="center" vertical="center" wrapText="1"/>
      <protection/>
    </xf>
    <xf numFmtId="1" fontId="10" fillId="17" borderId="18" xfId="0" applyNumberFormat="1" applyFont="1" applyFill="1" applyBorder="1" applyAlignment="1" applyProtection="1">
      <alignment horizontal="center" vertical="center" wrapText="1"/>
      <protection/>
    </xf>
    <xf numFmtId="0" fontId="10" fillId="17" borderId="18" xfId="0" applyFont="1" applyFill="1" applyBorder="1" applyAlignment="1" applyProtection="1">
      <alignment horizontal="center" vertical="center" wrapText="1"/>
      <protection/>
    </xf>
    <xf numFmtId="0" fontId="11" fillId="0" borderId="10" xfId="70" applyFont="1" applyFill="1" applyBorder="1" applyAlignment="1" applyProtection="1">
      <alignment horizontal="center" vertical="center" wrapText="1"/>
      <protection hidden="1"/>
    </xf>
    <xf numFmtId="1" fontId="10" fillId="17" borderId="15" xfId="0" applyNumberFormat="1"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2" fillId="17" borderId="15" xfId="0" applyFont="1" applyFill="1" applyBorder="1" applyAlignment="1" applyProtection="1">
      <alignment horizontal="center" vertical="center" wrapText="1"/>
      <protection/>
    </xf>
    <xf numFmtId="0" fontId="10" fillId="17" borderId="19" xfId="0" applyFont="1" applyFill="1" applyBorder="1" applyAlignment="1" applyProtection="1">
      <alignment horizontal="center" vertical="center" wrapText="1"/>
      <protection/>
    </xf>
    <xf numFmtId="0" fontId="8" fillId="26" borderId="28" xfId="70" applyFont="1" applyFill="1" applyBorder="1" applyAlignment="1" applyProtection="1">
      <alignment horizontal="center" vertical="center" wrapText="1"/>
      <protection hidden="1"/>
    </xf>
    <xf numFmtId="0" fontId="12" fillId="0" borderId="21" xfId="0" applyFont="1" applyBorder="1" applyAlignment="1" applyProtection="1">
      <alignment horizontal="center" vertical="center" wrapText="1"/>
      <protection/>
    </xf>
    <xf numFmtId="0" fontId="12" fillId="0" borderId="27" xfId="0" applyFont="1" applyFill="1" applyBorder="1" applyAlignment="1" applyProtection="1">
      <alignment horizontal="center" vertical="center" wrapText="1"/>
      <protection/>
    </xf>
    <xf numFmtId="1" fontId="8" fillId="26" borderId="21" xfId="48" applyNumberFormat="1" applyFont="1" applyFill="1" applyBorder="1" applyAlignment="1" applyProtection="1">
      <alignment horizontal="center" vertical="center" wrapText="1"/>
      <protection hidden="1"/>
    </xf>
    <xf numFmtId="14" fontId="8" fillId="0" borderId="21" xfId="52" applyNumberFormat="1" applyFont="1" applyFill="1" applyBorder="1" applyAlignment="1" applyProtection="1">
      <alignment horizontal="center" vertical="center" wrapText="1"/>
      <protection/>
    </xf>
    <xf numFmtId="0" fontId="12" fillId="26" borderId="21" xfId="70" applyFont="1" applyFill="1" applyBorder="1" applyAlignment="1" applyProtection="1">
      <alignment horizontal="center" vertical="center" wrapText="1"/>
      <protection hidden="1"/>
    </xf>
    <xf numFmtId="9" fontId="8" fillId="26" borderId="21" xfId="0" applyNumberFormat="1" applyFont="1" applyFill="1" applyBorder="1" applyAlignment="1" applyProtection="1">
      <alignment horizontal="center" vertical="center" wrapText="1"/>
      <protection/>
    </xf>
    <xf numFmtId="0" fontId="12" fillId="26" borderId="27" xfId="70" applyFont="1" applyFill="1" applyBorder="1" applyAlignment="1" applyProtection="1">
      <alignment horizontal="center" vertical="center" wrapText="1"/>
      <protection hidden="1"/>
    </xf>
    <xf numFmtId="0" fontId="12" fillId="0" borderId="27" xfId="70" applyFont="1" applyFill="1" applyBorder="1" applyAlignment="1" applyProtection="1">
      <alignment horizontal="center" vertical="center" wrapText="1"/>
      <protection hidden="1"/>
    </xf>
    <xf numFmtId="0" fontId="12" fillId="0" borderId="0" xfId="0" applyFont="1" applyFill="1" applyAlignment="1">
      <alignment/>
    </xf>
    <xf numFmtId="0" fontId="8" fillId="0" borderId="28" xfId="70" applyFont="1" applyFill="1" applyBorder="1" applyAlignment="1" applyProtection="1">
      <alignment horizontal="center" vertical="center" wrapText="1"/>
      <protection hidden="1"/>
    </xf>
    <xf numFmtId="0" fontId="8" fillId="0" borderId="21" xfId="70" applyFont="1" applyFill="1" applyBorder="1" applyAlignment="1" applyProtection="1">
      <alignment horizontal="center" vertical="center" wrapText="1"/>
      <protection hidden="1"/>
    </xf>
    <xf numFmtId="0" fontId="12" fillId="0" borderId="21" xfId="70" applyFont="1" applyFill="1" applyBorder="1" applyAlignment="1" applyProtection="1">
      <alignment horizontal="center" vertical="center" wrapText="1"/>
      <protection hidden="1"/>
    </xf>
    <xf numFmtId="0" fontId="11" fillId="36" borderId="10" xfId="70" applyFont="1" applyFill="1" applyBorder="1" applyAlignment="1" applyProtection="1">
      <alignment horizontal="center" vertical="center" wrapText="1"/>
      <protection hidden="1"/>
    </xf>
    <xf numFmtId="0" fontId="8" fillId="26" borderId="21" xfId="0" applyFont="1" applyFill="1" applyBorder="1" applyAlignment="1" applyProtection="1">
      <alignment horizontal="center" vertical="center" wrapText="1"/>
      <protection/>
    </xf>
    <xf numFmtId="0" fontId="8" fillId="0" borderId="27" xfId="0" applyFont="1" applyFill="1" applyBorder="1" applyAlignment="1" applyProtection="1">
      <alignment horizontal="center" vertical="center" wrapText="1"/>
      <protection/>
    </xf>
    <xf numFmtId="0" fontId="11" fillId="0" borderId="30" xfId="70" applyFont="1" applyFill="1" applyBorder="1" applyAlignment="1" applyProtection="1">
      <alignment horizontal="center" vertical="center" wrapText="1"/>
      <protection hidden="1"/>
    </xf>
    <xf numFmtId="9" fontId="8" fillId="26" borderId="21" xfId="70" applyNumberFormat="1" applyFont="1" applyFill="1" applyBorder="1" applyAlignment="1" applyProtection="1">
      <alignment horizontal="center" vertical="center" wrapText="1"/>
      <protection hidden="1"/>
    </xf>
    <xf numFmtId="0" fontId="8" fillId="0" borderId="27" xfId="70" applyFont="1" applyFill="1" applyBorder="1" applyAlignment="1" applyProtection="1">
      <alignment horizontal="center" vertical="center" wrapText="1"/>
      <protection hidden="1"/>
    </xf>
    <xf numFmtId="1" fontId="9" fillId="18" borderId="20" xfId="70" applyNumberFormat="1" applyFont="1" applyFill="1" applyBorder="1" applyAlignment="1" applyProtection="1">
      <alignment horizontal="center" vertical="center" wrapText="1"/>
      <protection hidden="1"/>
    </xf>
    <xf numFmtId="0" fontId="9" fillId="18" borderId="20" xfId="70" applyFont="1" applyFill="1" applyBorder="1" applyAlignment="1" applyProtection="1">
      <alignment horizontal="center" vertical="center" textRotation="90" wrapText="1"/>
      <protection hidden="1"/>
    </xf>
    <xf numFmtId="1" fontId="9" fillId="18" borderId="20" xfId="48" applyNumberFormat="1" applyFont="1" applyFill="1" applyBorder="1" applyAlignment="1" applyProtection="1">
      <alignment horizontal="center" vertical="center" wrapText="1"/>
      <protection hidden="1"/>
    </xf>
    <xf numFmtId="0" fontId="12" fillId="0" borderId="25" xfId="0" applyFont="1" applyBorder="1" applyAlignment="1" applyProtection="1">
      <alignment horizontal="center" vertical="center" wrapText="1"/>
      <protection/>
    </xf>
    <xf numFmtId="164" fontId="12" fillId="0" borderId="0" xfId="0" applyNumberFormat="1" applyFont="1" applyBorder="1" applyAlignment="1" applyProtection="1">
      <alignment horizontal="center" vertical="center" wrapText="1"/>
      <protection/>
    </xf>
    <xf numFmtId="1" fontId="12" fillId="0" borderId="0" xfId="0" applyNumberFormat="1" applyFont="1" applyBorder="1" applyAlignment="1" applyProtection="1">
      <alignment horizontal="center" vertical="center" wrapText="1"/>
      <protection/>
    </xf>
    <xf numFmtId="0" fontId="12" fillId="0" borderId="0" xfId="0" applyFont="1" applyBorder="1" applyAlignment="1" applyProtection="1">
      <alignment horizontal="center" vertical="center" wrapText="1"/>
      <protection/>
    </xf>
    <xf numFmtId="165" fontId="12" fillId="0" borderId="0" xfId="0" applyNumberFormat="1" applyFont="1" applyBorder="1" applyAlignment="1" applyProtection="1">
      <alignment horizontal="center" vertical="center" wrapText="1"/>
      <protection/>
    </xf>
    <xf numFmtId="1" fontId="12" fillId="0" borderId="0" xfId="48" applyNumberFormat="1" applyFont="1" applyBorder="1" applyAlignment="1" applyProtection="1">
      <alignment horizontal="center" vertical="center" wrapText="1"/>
      <protection/>
    </xf>
    <xf numFmtId="0" fontId="10" fillId="0" borderId="0" xfId="0" applyFont="1" applyBorder="1" applyAlignment="1" applyProtection="1">
      <alignment horizontal="center" vertical="center" wrapText="1"/>
      <protection/>
    </xf>
    <xf numFmtId="0" fontId="12" fillId="0" borderId="24" xfId="0" applyFont="1" applyBorder="1" applyAlignment="1" applyProtection="1">
      <alignment horizontal="center" vertical="center" wrapText="1"/>
      <protection/>
    </xf>
    <xf numFmtId="0" fontId="10" fillId="11" borderId="15" xfId="0" applyFont="1" applyFill="1" applyBorder="1" applyAlignment="1" applyProtection="1">
      <alignment horizontal="center" vertical="center" wrapText="1"/>
      <protection/>
    </xf>
    <xf numFmtId="14" fontId="8" fillId="26" borderId="21" xfId="52" applyNumberFormat="1" applyFont="1" applyFill="1" applyBorder="1" applyAlignment="1" applyProtection="1">
      <alignment horizontal="center" vertical="center" wrapText="1"/>
      <protection/>
    </xf>
    <xf numFmtId="0" fontId="8" fillId="0" borderId="21" xfId="45" applyFont="1" applyBorder="1" applyAlignment="1" applyProtection="1">
      <alignment horizontal="center" vertical="center" wrapText="1"/>
      <protection/>
    </xf>
    <xf numFmtId="0" fontId="8" fillId="30" borderId="21" xfId="71" applyFont="1" applyFill="1" applyBorder="1" applyAlignment="1" applyProtection="1">
      <alignment horizontal="center" vertical="center" wrapText="1"/>
      <protection hidden="1"/>
    </xf>
    <xf numFmtId="0" fontId="8" fillId="0" borderId="27" xfId="71" applyFont="1" applyFill="1" applyBorder="1" applyAlignment="1" applyProtection="1">
      <alignment horizontal="center" vertical="center" wrapText="1"/>
      <protection hidden="1"/>
    </xf>
    <xf numFmtId="0" fontId="11" fillId="0" borderId="31" xfId="45" applyFont="1" applyFill="1" applyBorder="1" applyAlignment="1" applyProtection="1">
      <alignment horizontal="center" vertical="center" wrapText="1"/>
      <protection/>
    </xf>
    <xf numFmtId="0" fontId="8" fillId="0" borderId="21" xfId="0" applyFont="1" applyBorder="1" applyAlignment="1" applyProtection="1">
      <alignment horizontal="center" vertical="center" wrapText="1"/>
      <protection/>
    </xf>
    <xf numFmtId="0" fontId="8" fillId="26" borderId="27" xfId="70" applyFont="1" applyFill="1" applyBorder="1" applyAlignment="1" applyProtection="1">
      <alignment horizontal="center" vertical="center" wrapText="1"/>
      <protection hidden="1"/>
    </xf>
    <xf numFmtId="172" fontId="9" fillId="18" borderId="14" xfId="70" applyNumberFormat="1" applyFont="1" applyFill="1" applyBorder="1" applyAlignment="1" applyProtection="1">
      <alignment horizontal="center" vertical="center" wrapText="1"/>
      <protection hidden="1"/>
    </xf>
    <xf numFmtId="0" fontId="9" fillId="18" borderId="14" xfId="70" applyFont="1" applyFill="1" applyBorder="1" applyAlignment="1" applyProtection="1">
      <alignment horizontal="center" vertical="center" textRotation="90" wrapText="1"/>
      <protection hidden="1"/>
    </xf>
    <xf numFmtId="0" fontId="12" fillId="0" borderId="25" xfId="0" applyFont="1" applyBorder="1" applyAlignment="1">
      <alignment horizontal="center" vertical="center" wrapText="1"/>
    </xf>
    <xf numFmtId="164" fontId="12" fillId="0" borderId="0" xfId="0" applyNumberFormat="1" applyFont="1" applyBorder="1" applyAlignment="1">
      <alignment horizontal="center" vertical="center" wrapText="1"/>
    </xf>
    <xf numFmtId="0" fontId="12" fillId="0" borderId="0" xfId="0" applyFont="1" applyBorder="1" applyAlignment="1">
      <alignment horizontal="center" vertical="center" wrapText="1"/>
    </xf>
    <xf numFmtId="165" fontId="12" fillId="0" borderId="0" xfId="0" applyNumberFormat="1" applyFont="1" applyBorder="1" applyAlignment="1">
      <alignment horizontal="center" vertical="center" wrapText="1"/>
    </xf>
    <xf numFmtId="1" fontId="12" fillId="0" borderId="0" xfId="48" applyNumberFormat="1" applyFont="1" applyBorder="1" applyAlignment="1">
      <alignment horizontal="center" vertical="center" wrapText="1"/>
    </xf>
    <xf numFmtId="0" fontId="10" fillId="0" borderId="0" xfId="0" applyFont="1" applyBorder="1" applyAlignment="1">
      <alignment horizontal="center" vertical="center" wrapText="1"/>
    </xf>
    <xf numFmtId="0" fontId="12" fillId="0" borderId="24" xfId="0" applyFont="1" applyBorder="1" applyAlignment="1">
      <alignment horizontal="center" vertical="center" wrapText="1"/>
    </xf>
    <xf numFmtId="0" fontId="10" fillId="11" borderId="15" xfId="0" applyFont="1" applyFill="1" applyBorder="1" applyAlignment="1">
      <alignment horizontal="center" vertical="center" wrapText="1"/>
    </xf>
    <xf numFmtId="0" fontId="42" fillId="17" borderId="15" xfId="0" applyFont="1" applyFill="1" applyBorder="1" applyAlignment="1">
      <alignment horizontal="center" vertical="center" wrapText="1"/>
    </xf>
    <xf numFmtId="1" fontId="12" fillId="0" borderId="0" xfId="0" applyNumberFormat="1" applyFont="1" applyBorder="1" applyAlignment="1">
      <alignment horizontal="center" vertical="center" wrapText="1"/>
    </xf>
    <xf numFmtId="0" fontId="12" fillId="0" borderId="0" xfId="0" applyFont="1" applyFill="1" applyBorder="1" applyAlignment="1" applyProtection="1">
      <alignment horizontal="center" vertical="center"/>
      <protection locked="0"/>
    </xf>
    <xf numFmtId="1" fontId="12" fillId="0" borderId="0" xfId="0" applyNumberFormat="1" applyFont="1" applyFill="1" applyBorder="1" applyAlignment="1" applyProtection="1">
      <alignment horizontal="center" vertical="center"/>
      <protection locked="0"/>
    </xf>
    <xf numFmtId="1" fontId="10" fillId="0" borderId="0" xfId="0" applyNumberFormat="1"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10" fillId="35" borderId="15" xfId="0" applyFont="1" applyFill="1" applyBorder="1" applyAlignment="1" applyProtection="1">
      <alignment horizontal="center" vertical="center" wrapText="1"/>
      <protection/>
    </xf>
    <xf numFmtId="0" fontId="8" fillId="31" borderId="0" xfId="0" applyFont="1" applyFill="1" applyBorder="1" applyAlignment="1" applyProtection="1">
      <alignment horizontal="center" vertical="center" wrapText="1"/>
      <protection locked="0"/>
    </xf>
    <xf numFmtId="0" fontId="11" fillId="31" borderId="32" xfId="0" applyFont="1" applyFill="1" applyBorder="1" applyAlignment="1" applyProtection="1">
      <alignment horizontal="center" vertical="center" wrapText="1"/>
      <protection locked="0"/>
    </xf>
    <xf numFmtId="0" fontId="11" fillId="0" borderId="23" xfId="70" applyFont="1" applyFill="1" applyBorder="1" applyAlignment="1" applyProtection="1">
      <alignment horizontal="center" vertical="center" wrapText="1"/>
      <protection hidden="1"/>
    </xf>
    <xf numFmtId="44" fontId="10" fillId="33" borderId="0" xfId="64" applyFont="1" applyFill="1" applyBorder="1" applyAlignment="1" applyProtection="1">
      <alignment horizontal="center" vertical="center" wrapText="1"/>
      <protection/>
    </xf>
    <xf numFmtId="0" fontId="10" fillId="33" borderId="0" xfId="0" applyFont="1" applyFill="1" applyBorder="1" applyAlignment="1" applyProtection="1">
      <alignment horizontal="center" vertical="center" wrapText="1"/>
      <protection/>
    </xf>
    <xf numFmtId="0" fontId="12" fillId="33" borderId="0" xfId="0" applyFont="1" applyFill="1" applyBorder="1" applyAlignment="1" applyProtection="1">
      <alignment horizontal="center" vertical="center" wrapText="1"/>
      <protection/>
    </xf>
    <xf numFmtId="0" fontId="11" fillId="0" borderId="33" xfId="70" applyFont="1" applyFill="1" applyBorder="1" applyAlignment="1" applyProtection="1">
      <alignment horizontal="center" vertical="center" wrapText="1"/>
      <protection hidden="1"/>
    </xf>
    <xf numFmtId="0" fontId="11" fillId="0" borderId="31" xfId="70" applyFont="1" applyFill="1" applyBorder="1" applyAlignment="1" applyProtection="1">
      <alignment horizontal="center" vertical="center" wrapText="1"/>
      <protection hidden="1"/>
    </xf>
    <xf numFmtId="0" fontId="11" fillId="0" borderId="18" xfId="70" applyFont="1" applyFill="1" applyBorder="1" applyAlignment="1" applyProtection="1">
      <alignment horizontal="center" vertical="center" wrapText="1"/>
      <protection hidden="1"/>
    </xf>
    <xf numFmtId="0" fontId="8" fillId="31" borderId="27" xfId="70" applyFont="1" applyFill="1" applyBorder="1" applyAlignment="1" applyProtection="1">
      <alignment horizontal="center" vertical="center" wrapText="1"/>
      <protection hidden="1"/>
    </xf>
    <xf numFmtId="0" fontId="11" fillId="0" borderId="25" xfId="70" applyFont="1" applyFill="1" applyBorder="1" applyAlignment="1" applyProtection="1">
      <alignment horizontal="center" vertical="center" wrapText="1"/>
      <protection hidden="1"/>
    </xf>
    <xf numFmtId="0" fontId="11" fillId="0" borderId="0" xfId="70" applyFont="1" applyFill="1" applyBorder="1" applyAlignment="1" applyProtection="1">
      <alignment horizontal="center" vertical="center" wrapText="1"/>
      <protection hidden="1"/>
    </xf>
    <xf numFmtId="1" fontId="12" fillId="0" borderId="28" xfId="48" applyNumberFormat="1" applyFont="1" applyFill="1" applyBorder="1" applyAlignment="1" applyProtection="1">
      <alignment horizontal="center" vertical="center" wrapText="1"/>
      <protection/>
    </xf>
    <xf numFmtId="44" fontId="12" fillId="0" borderId="21" xfId="64" applyFont="1" applyFill="1" applyBorder="1" applyAlignment="1" applyProtection="1">
      <alignment horizontal="center" vertical="center" wrapText="1"/>
      <protection/>
    </xf>
    <xf numFmtId="0" fontId="11" fillId="0" borderId="34" xfId="70" applyFont="1" applyFill="1" applyBorder="1" applyAlignment="1" applyProtection="1">
      <alignment horizontal="center" vertical="center" wrapText="1"/>
      <protection hidden="1"/>
    </xf>
    <xf numFmtId="0" fontId="11" fillId="0" borderId="20" xfId="70" applyFont="1" applyFill="1" applyBorder="1" applyAlignment="1" applyProtection="1">
      <alignment horizontal="center" vertical="center" wrapText="1"/>
      <protection hidden="1"/>
    </xf>
    <xf numFmtId="0" fontId="11" fillId="0" borderId="11" xfId="70" applyFont="1" applyFill="1" applyBorder="1" applyAlignment="1" applyProtection="1">
      <alignment horizontal="center" vertical="center" wrapText="1"/>
      <protection hidden="1"/>
    </xf>
    <xf numFmtId="0" fontId="9" fillId="34" borderId="13" xfId="70" applyFont="1" applyFill="1" applyBorder="1" applyAlignment="1" applyProtection="1">
      <alignment horizontal="center" vertical="center" textRotation="90" wrapText="1"/>
      <protection hidden="1"/>
    </xf>
    <xf numFmtId="0" fontId="9" fillId="34" borderId="13" xfId="70" applyFont="1" applyFill="1" applyBorder="1" applyAlignment="1" applyProtection="1">
      <alignment horizontal="center" vertical="center" wrapText="1"/>
      <protection hidden="1"/>
    </xf>
    <xf numFmtId="1" fontId="9" fillId="34" borderId="13" xfId="48" applyNumberFormat="1" applyFont="1" applyFill="1" applyBorder="1" applyAlignment="1" applyProtection="1">
      <alignment horizontal="center" vertical="center" wrapText="1"/>
      <protection hidden="1"/>
    </xf>
    <xf numFmtId="0" fontId="9" fillId="34" borderId="12" xfId="70" applyFont="1" applyFill="1" applyBorder="1" applyAlignment="1" applyProtection="1">
      <alignment horizontal="center" vertical="center" wrapText="1"/>
      <protection hidden="1"/>
    </xf>
    <xf numFmtId="0" fontId="9" fillId="34" borderId="20" xfId="70" applyFont="1" applyFill="1" applyBorder="1" applyAlignment="1" applyProtection="1">
      <alignment horizontal="center" vertical="center" wrapText="1"/>
      <protection hidden="1"/>
    </xf>
    <xf numFmtId="0" fontId="9" fillId="18" borderId="15" xfId="70" applyFont="1" applyFill="1" applyBorder="1" applyAlignment="1" applyProtection="1">
      <alignment horizontal="center" vertical="center" wrapText="1"/>
      <protection hidden="1"/>
    </xf>
    <xf numFmtId="0" fontId="9" fillId="18" borderId="23" xfId="70" applyFont="1" applyFill="1" applyBorder="1" applyAlignment="1" applyProtection="1">
      <alignment horizontal="center" vertical="center" wrapText="1"/>
      <protection hidden="1"/>
    </xf>
    <xf numFmtId="0" fontId="9" fillId="34" borderId="11" xfId="70" applyFont="1" applyFill="1" applyBorder="1" applyAlignment="1" applyProtection="1">
      <alignment horizontal="center" vertical="center" wrapText="1"/>
      <protection hidden="1"/>
    </xf>
    <xf numFmtId="0" fontId="9" fillId="34" borderId="10" xfId="70" applyFont="1" applyFill="1" applyBorder="1" applyAlignment="1" applyProtection="1">
      <alignment horizontal="center" vertical="center" wrapText="1"/>
      <protection hidden="1"/>
    </xf>
    <xf numFmtId="0" fontId="10" fillId="29" borderId="15" xfId="0" applyFont="1" applyFill="1" applyBorder="1" applyAlignment="1" applyProtection="1">
      <alignment horizontal="center" vertical="center" wrapText="1"/>
      <protection/>
    </xf>
    <xf numFmtId="1" fontId="12" fillId="0" borderId="25" xfId="0" applyNumberFormat="1" applyFont="1" applyFill="1" applyBorder="1" applyAlignment="1" applyProtection="1">
      <alignment horizontal="center" vertical="center" wrapText="1"/>
      <protection/>
    </xf>
    <xf numFmtId="1" fontId="10" fillId="0" borderId="0" xfId="0" applyNumberFormat="1"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wrapText="1"/>
      <protection/>
    </xf>
    <xf numFmtId="165" fontId="12" fillId="0" borderId="0" xfId="0" applyNumberFormat="1" applyFont="1" applyFill="1" applyBorder="1" applyAlignment="1" applyProtection="1">
      <alignment horizontal="center" vertical="center" wrapText="1"/>
      <protection/>
    </xf>
    <xf numFmtId="1" fontId="12" fillId="0" borderId="0" xfId="48" applyNumberFormat="1" applyFont="1" applyFill="1" applyBorder="1" applyAlignment="1" applyProtection="1">
      <alignment horizontal="center" vertical="center" wrapText="1"/>
      <protection/>
    </xf>
    <xf numFmtId="0" fontId="10" fillId="0" borderId="0" xfId="0" applyFont="1" applyFill="1" applyBorder="1" applyAlignment="1" applyProtection="1">
      <alignment horizontal="center" vertical="center" wrapText="1"/>
      <protection/>
    </xf>
    <xf numFmtId="0" fontId="12" fillId="0" borderId="24" xfId="0" applyFont="1" applyFill="1" applyBorder="1" applyAlignment="1" applyProtection="1">
      <alignment horizontal="center" vertical="center" wrapText="1"/>
      <protection/>
    </xf>
    <xf numFmtId="1" fontId="9" fillId="34" borderId="18" xfId="0" applyNumberFormat="1" applyFont="1" applyFill="1" applyBorder="1" applyAlignment="1" applyProtection="1">
      <alignment horizontal="center" vertical="center" wrapText="1"/>
      <protection/>
    </xf>
    <xf numFmtId="0" fontId="9" fillId="34" borderId="18" xfId="0" applyFont="1" applyFill="1" applyBorder="1" applyAlignment="1" applyProtection="1">
      <alignment horizontal="center" vertical="center" wrapText="1"/>
      <protection/>
    </xf>
    <xf numFmtId="0" fontId="9" fillId="34" borderId="15" xfId="0" applyFont="1" applyFill="1" applyBorder="1" applyAlignment="1" applyProtection="1">
      <alignment vertical="center" wrapText="1"/>
      <protection/>
    </xf>
    <xf numFmtId="0" fontId="9" fillId="34" borderId="15" xfId="0" applyFont="1" applyFill="1" applyBorder="1" applyAlignment="1" applyProtection="1">
      <alignment horizontal="center" vertical="center" wrapText="1"/>
      <protection/>
    </xf>
    <xf numFmtId="14" fontId="12" fillId="0" borderId="21" xfId="52" applyNumberFormat="1" applyFont="1" applyFill="1" applyBorder="1" applyAlignment="1" applyProtection="1">
      <alignment horizontal="center" vertical="center" wrapText="1"/>
      <protection/>
    </xf>
    <xf numFmtId="0" fontId="8" fillId="31" borderId="21" xfId="70" applyFont="1" applyFill="1" applyBorder="1" applyAlignment="1" applyProtection="1">
      <alignment horizontal="center" vertical="center" wrapText="1"/>
      <protection hidden="1"/>
    </xf>
    <xf numFmtId="0" fontId="8" fillId="31" borderId="27" xfId="70" applyFont="1" applyFill="1" applyBorder="1" applyAlignment="1" applyProtection="1">
      <alignment horizontal="center" vertical="center" wrapText="1"/>
      <protection hidden="1"/>
    </xf>
    <xf numFmtId="44" fontId="12" fillId="0" borderId="28" xfId="64" applyFont="1" applyFill="1" applyBorder="1" applyAlignment="1" applyProtection="1">
      <alignment horizontal="center" vertical="center" wrapText="1"/>
      <protection/>
    </xf>
    <xf numFmtId="0" fontId="12" fillId="31" borderId="21" xfId="70" applyFont="1" applyFill="1" applyBorder="1" applyAlignment="1" applyProtection="1">
      <alignment horizontal="center" vertical="center" wrapText="1"/>
      <protection hidden="1"/>
    </xf>
    <xf numFmtId="1" fontId="12" fillId="26" borderId="21" xfId="48" applyNumberFormat="1" applyFont="1" applyFill="1" applyBorder="1" applyAlignment="1" applyProtection="1">
      <alignment horizontal="center" vertical="center" wrapText="1"/>
      <protection hidden="1"/>
    </xf>
    <xf numFmtId="44" fontId="12" fillId="0" borderId="35" xfId="64" applyFont="1" applyFill="1" applyBorder="1" applyAlignment="1" applyProtection="1">
      <alignment horizontal="center" vertical="center" wrapText="1"/>
      <protection/>
    </xf>
    <xf numFmtId="44" fontId="12" fillId="0" borderId="32" xfId="64" applyFont="1" applyFill="1" applyBorder="1" applyAlignment="1" applyProtection="1">
      <alignment horizontal="center" vertical="center" wrapText="1"/>
      <protection/>
    </xf>
    <xf numFmtId="0" fontId="8" fillId="31" borderId="36" xfId="70" applyFont="1" applyFill="1" applyBorder="1" applyAlignment="1" applyProtection="1">
      <alignment horizontal="center" vertical="center" wrapText="1"/>
      <protection hidden="1"/>
    </xf>
    <xf numFmtId="1" fontId="9" fillId="34" borderId="37" xfId="70" applyNumberFormat="1" applyFont="1" applyFill="1" applyBorder="1" applyAlignment="1" applyProtection="1">
      <alignment horizontal="center" vertical="center" wrapText="1"/>
      <protection hidden="1"/>
    </xf>
    <xf numFmtId="0" fontId="9" fillId="34" borderId="37" xfId="70" applyFont="1" applyFill="1" applyBorder="1" applyAlignment="1" applyProtection="1">
      <alignment horizontal="center" vertical="center" textRotation="90" wrapText="1"/>
      <protection hidden="1"/>
    </xf>
    <xf numFmtId="0" fontId="9" fillId="34" borderId="37" xfId="70" applyFont="1" applyFill="1" applyBorder="1" applyAlignment="1" applyProtection="1">
      <alignment horizontal="center" vertical="center" wrapText="1"/>
      <protection hidden="1"/>
    </xf>
    <xf numFmtId="0" fontId="9" fillId="18" borderId="10" xfId="71" applyFont="1" applyFill="1" applyBorder="1" applyAlignment="1" applyProtection="1">
      <alignment horizontal="center" vertical="center" wrapText="1"/>
      <protection hidden="1"/>
    </xf>
    <xf numFmtId="1" fontId="12" fillId="0" borderId="25" xfId="0" applyNumberFormat="1" applyFont="1" applyFill="1" applyBorder="1" applyAlignment="1" applyProtection="1">
      <alignment horizontal="center" vertical="center" wrapText="1"/>
      <protection locked="0"/>
    </xf>
    <xf numFmtId="1" fontId="12" fillId="0" borderId="0" xfId="0" applyNumberFormat="1" applyFont="1" applyFill="1" applyBorder="1" applyAlignment="1" applyProtection="1">
      <alignment horizontal="center" vertical="center" wrapText="1"/>
      <protection locked="0"/>
    </xf>
    <xf numFmtId="1" fontId="10" fillId="0" borderId="0" xfId="0" applyNumberFormat="1" applyFont="1" applyFill="1" applyBorder="1" applyAlignment="1" applyProtection="1">
      <alignment horizontal="center" vertical="center" wrapText="1"/>
      <protection locked="0"/>
    </xf>
    <xf numFmtId="165" fontId="12" fillId="0" borderId="0" xfId="0" applyNumberFormat="1" applyFont="1" applyFill="1" applyBorder="1" applyAlignment="1" applyProtection="1">
      <alignment horizontal="center" vertical="center" wrapText="1"/>
      <protection locked="0"/>
    </xf>
    <xf numFmtId="1" fontId="12" fillId="0" borderId="0" xfId="48" applyNumberFormat="1" applyFont="1" applyFill="1" applyBorder="1" applyAlignment="1" applyProtection="1">
      <alignment horizontal="center" vertical="center" wrapText="1"/>
      <protection locked="0"/>
    </xf>
    <xf numFmtId="0" fontId="12" fillId="0" borderId="24" xfId="0" applyFont="1" applyFill="1" applyBorder="1" applyAlignment="1" applyProtection="1">
      <alignment horizontal="center" vertical="center" wrapText="1"/>
      <protection locked="0"/>
    </xf>
    <xf numFmtId="0" fontId="10" fillId="29" borderId="15" xfId="0" applyFont="1" applyFill="1" applyBorder="1" applyAlignment="1" applyProtection="1">
      <alignment horizontal="center" vertical="center" wrapText="1"/>
      <protection locked="0"/>
    </xf>
    <xf numFmtId="0" fontId="42" fillId="33" borderId="23" xfId="0" applyFont="1" applyFill="1" applyBorder="1" applyAlignment="1" applyProtection="1">
      <alignment horizontal="center" vertical="center" wrapText="1"/>
      <protection locked="0"/>
    </xf>
    <xf numFmtId="0" fontId="42" fillId="33" borderId="15" xfId="0" applyFont="1" applyFill="1" applyBorder="1" applyAlignment="1" applyProtection="1">
      <alignment horizontal="center" vertical="center" wrapText="1"/>
      <protection locked="0"/>
    </xf>
    <xf numFmtId="0" fontId="42" fillId="33" borderId="19" xfId="0" applyFont="1" applyFill="1" applyBorder="1" applyAlignment="1" applyProtection="1">
      <alignment horizontal="center" vertical="center" wrapText="1"/>
      <protection locked="0"/>
    </xf>
    <xf numFmtId="0" fontId="9" fillId="34" borderId="25" xfId="0" applyFont="1" applyFill="1" applyBorder="1" applyAlignment="1" applyProtection="1">
      <alignment horizontal="center" vertical="center" wrapText="1"/>
      <protection locked="0"/>
    </xf>
    <xf numFmtId="0" fontId="9" fillId="34" borderId="0" xfId="0" applyFont="1" applyFill="1" applyBorder="1" applyAlignment="1" applyProtection="1">
      <alignment horizontal="center" vertical="center" wrapText="1"/>
      <protection locked="0"/>
    </xf>
    <xf numFmtId="0" fontId="9" fillId="34" borderId="34" xfId="0" applyFont="1" applyFill="1" applyBorder="1" applyAlignment="1" applyProtection="1">
      <alignment horizontal="center" vertical="center" wrapText="1"/>
      <protection locked="0"/>
    </xf>
    <xf numFmtId="0" fontId="9" fillId="34" borderId="11" xfId="0" applyFont="1" applyFill="1" applyBorder="1" applyAlignment="1" applyProtection="1">
      <alignment horizontal="center" vertical="center" wrapText="1"/>
      <protection locked="0"/>
    </xf>
    <xf numFmtId="0" fontId="12" fillId="0" borderId="15" xfId="0" applyFont="1" applyFill="1" applyBorder="1" applyAlignment="1" applyProtection="1">
      <alignment horizontal="center" vertical="center"/>
      <protection locked="0"/>
    </xf>
    <xf numFmtId="0" fontId="8" fillId="26" borderId="21" xfId="70" applyFont="1" applyFill="1" applyBorder="1" applyAlignment="1" applyProtection="1">
      <alignment horizontal="center" vertical="center" wrapText="1"/>
      <protection hidden="1"/>
    </xf>
    <xf numFmtId="14" fontId="8" fillId="0" borderId="21" xfId="53" applyNumberFormat="1" applyFont="1" applyFill="1" applyBorder="1" applyAlignment="1" applyProtection="1">
      <alignment horizontal="center" vertical="center" wrapText="1"/>
      <protection/>
    </xf>
    <xf numFmtId="0" fontId="10" fillId="0" borderId="0" xfId="45" applyFont="1" applyBorder="1" applyAlignment="1" applyProtection="1">
      <alignment horizontal="center" vertical="center" wrapText="1"/>
      <protection/>
    </xf>
    <xf numFmtId="0" fontId="12" fillId="0" borderId="0" xfId="45" applyFont="1" applyBorder="1" applyAlignment="1" applyProtection="1">
      <alignment horizontal="center" vertical="center" wrapText="1"/>
      <protection/>
    </xf>
    <xf numFmtId="165" fontId="12" fillId="0" borderId="0" xfId="45" applyNumberFormat="1" applyFont="1" applyBorder="1" applyAlignment="1" applyProtection="1">
      <alignment horizontal="center" vertical="center" wrapText="1"/>
      <protection/>
    </xf>
    <xf numFmtId="9" fontId="12" fillId="0" borderId="0" xfId="45" applyNumberFormat="1" applyFont="1" applyBorder="1" applyAlignment="1" applyProtection="1">
      <alignment horizontal="center" vertical="center" wrapText="1"/>
      <protection/>
    </xf>
    <xf numFmtId="1" fontId="12" fillId="0" borderId="0" xfId="53" applyNumberFormat="1" applyFont="1" applyFill="1" applyBorder="1" applyAlignment="1" applyProtection="1">
      <alignment horizontal="center" vertical="center" wrapText="1"/>
      <protection/>
    </xf>
    <xf numFmtId="168" fontId="12" fillId="0" borderId="0" xfId="45" applyNumberFormat="1" applyFont="1" applyBorder="1" applyAlignment="1" applyProtection="1">
      <alignment horizontal="center" vertical="center" wrapText="1"/>
      <protection/>
    </xf>
    <xf numFmtId="0" fontId="0" fillId="0" borderId="0" xfId="0" applyBorder="1" applyAlignment="1">
      <alignment/>
    </xf>
    <xf numFmtId="0" fontId="10" fillId="37" borderId="0" xfId="45" applyFont="1" applyFill="1" applyBorder="1" applyAlignment="1" applyProtection="1">
      <alignment horizontal="center" vertical="center" wrapText="1"/>
      <protection/>
    </xf>
    <xf numFmtId="0" fontId="11" fillId="37" borderId="0" xfId="45" applyFont="1" applyFill="1" applyBorder="1" applyAlignment="1" applyProtection="1">
      <alignment horizontal="center" vertical="center" wrapText="1"/>
      <protection/>
    </xf>
    <xf numFmtId="0" fontId="0" fillId="26" borderId="0" xfId="0" applyFill="1" applyBorder="1" applyAlignment="1">
      <alignment/>
    </xf>
    <xf numFmtId="0" fontId="9" fillId="38" borderId="38" xfId="71" applyFont="1" applyFill="1" applyBorder="1" applyAlignment="1" applyProtection="1">
      <alignment horizontal="center" vertical="center" wrapText="1"/>
      <protection hidden="1"/>
    </xf>
    <xf numFmtId="0" fontId="9" fillId="38" borderId="39" xfId="71" applyFont="1" applyFill="1" applyBorder="1" applyAlignment="1" applyProtection="1">
      <alignment horizontal="center" vertical="center" wrapText="1"/>
      <protection hidden="1"/>
    </xf>
    <xf numFmtId="9" fontId="11" fillId="20" borderId="32" xfId="77" applyFont="1" applyFill="1" applyBorder="1" applyAlignment="1" applyProtection="1">
      <alignment horizontal="center" vertical="center" wrapText="1"/>
      <protection locked="0"/>
    </xf>
    <xf numFmtId="44" fontId="11" fillId="20" borderId="32" xfId="64" applyFont="1" applyFill="1" applyBorder="1" applyAlignment="1" applyProtection="1">
      <alignment horizontal="center" vertical="center" wrapText="1"/>
      <protection hidden="1" locked="0"/>
    </xf>
    <xf numFmtId="0" fontId="11" fillId="20" borderId="32" xfId="71" applyFont="1" applyFill="1" applyBorder="1" applyAlignment="1" applyProtection="1">
      <alignment horizontal="center" vertical="center" wrapText="1"/>
      <protection hidden="1" locked="0"/>
    </xf>
    <xf numFmtId="9" fontId="11" fillId="20" borderId="21" xfId="77" applyFont="1" applyFill="1" applyBorder="1" applyAlignment="1" applyProtection="1">
      <alignment horizontal="center" vertical="center" wrapText="1"/>
      <protection hidden="1" locked="0"/>
    </xf>
    <xf numFmtId="0" fontId="9" fillId="39" borderId="21" xfId="71" applyFont="1" applyFill="1" applyBorder="1" applyAlignment="1" applyProtection="1">
      <alignment horizontal="center" vertical="center" wrapText="1"/>
      <protection hidden="1" locked="0"/>
    </xf>
    <xf numFmtId="9" fontId="11" fillId="20" borderId="21" xfId="77" applyFont="1" applyFill="1" applyBorder="1" applyAlignment="1" applyProtection="1">
      <alignment horizontal="center" vertical="center" wrapText="1"/>
      <protection locked="0"/>
    </xf>
    <xf numFmtId="44" fontId="11" fillId="20" borderId="21" xfId="64" applyFont="1" applyFill="1" applyBorder="1" applyAlignment="1" applyProtection="1">
      <alignment horizontal="center" vertical="center" wrapText="1"/>
      <protection hidden="1" locked="0"/>
    </xf>
    <xf numFmtId="0" fontId="11" fillId="20" borderId="21" xfId="71" applyFont="1" applyFill="1" applyBorder="1" applyAlignment="1" applyProtection="1">
      <alignment horizontal="center" vertical="center" wrapText="1"/>
      <protection hidden="1" locked="0"/>
    </xf>
    <xf numFmtId="0" fontId="11" fillId="39" borderId="21" xfId="71" applyFont="1" applyFill="1" applyBorder="1" applyAlignment="1" applyProtection="1">
      <alignment horizontal="center" vertical="center" wrapText="1"/>
      <protection hidden="1" locked="0"/>
    </xf>
    <xf numFmtId="0" fontId="10" fillId="26" borderId="0" xfId="0" applyFont="1" applyFill="1" applyBorder="1" applyAlignment="1" applyProtection="1">
      <alignment horizontal="center" vertical="center" wrapText="1"/>
      <protection/>
    </xf>
    <xf numFmtId="0" fontId="10" fillId="26" borderId="0" xfId="0" applyFont="1" applyFill="1" applyBorder="1" applyAlignment="1" applyProtection="1">
      <alignment vertical="center" wrapText="1"/>
      <protection/>
    </xf>
    <xf numFmtId="0" fontId="10" fillId="26" borderId="0" xfId="0" applyFont="1" applyFill="1" applyBorder="1" applyAlignment="1" applyProtection="1">
      <alignment horizontal="center" vertical="center" wrapText="1"/>
      <protection hidden="1"/>
    </xf>
    <xf numFmtId="10" fontId="10" fillId="26" borderId="0" xfId="0" applyNumberFormat="1" applyFont="1" applyFill="1" applyBorder="1" applyAlignment="1" applyProtection="1">
      <alignment horizontal="center" vertical="center" wrapText="1"/>
      <protection hidden="1"/>
    </xf>
    <xf numFmtId="9" fontId="11" fillId="26" borderId="0" xfId="77" applyFont="1" applyFill="1" applyBorder="1" applyAlignment="1" applyProtection="1">
      <alignment horizontal="center" vertical="center" wrapText="1"/>
      <protection hidden="1" locked="0"/>
    </xf>
    <xf numFmtId="0" fontId="9" fillId="40" borderId="0" xfId="71" applyFont="1" applyFill="1" applyBorder="1" applyAlignment="1" applyProtection="1">
      <alignment horizontal="center" vertical="center" wrapText="1"/>
      <protection hidden="1" locked="0"/>
    </xf>
    <xf numFmtId="9" fontId="11" fillId="26" borderId="0" xfId="77" applyFont="1" applyFill="1" applyBorder="1" applyAlignment="1" applyProtection="1">
      <alignment horizontal="center" vertical="center" wrapText="1"/>
      <protection locked="0"/>
    </xf>
    <xf numFmtId="44" fontId="11" fillId="26" borderId="0" xfId="64" applyFont="1" applyFill="1" applyBorder="1" applyAlignment="1" applyProtection="1">
      <alignment horizontal="center" vertical="center" wrapText="1"/>
      <protection hidden="1" locked="0"/>
    </xf>
    <xf numFmtId="0" fontId="11" fillId="26" borderId="0" xfId="71" applyFont="1" applyFill="1" applyBorder="1" applyAlignment="1" applyProtection="1">
      <alignment horizontal="center" vertical="center" wrapText="1"/>
      <protection hidden="1" locked="0"/>
    </xf>
    <xf numFmtId="0" fontId="11" fillId="40" borderId="0" xfId="71" applyFont="1" applyFill="1" applyBorder="1" applyAlignment="1" applyProtection="1">
      <alignment horizontal="center" vertical="center" wrapText="1"/>
      <protection hidden="1" locked="0"/>
    </xf>
    <xf numFmtId="0" fontId="9" fillId="38" borderId="32" xfId="71" applyFont="1" applyFill="1" applyBorder="1" applyAlignment="1" applyProtection="1">
      <alignment horizontal="center" vertical="center" wrapText="1"/>
      <protection hidden="1"/>
    </xf>
    <xf numFmtId="0" fontId="9" fillId="38" borderId="32" xfId="71" applyFont="1" applyFill="1" applyBorder="1" applyAlignment="1" applyProtection="1">
      <alignment horizontal="center" vertical="center" textRotation="90" wrapText="1"/>
      <protection hidden="1"/>
    </xf>
    <xf numFmtId="171" fontId="9" fillId="38" borderId="32" xfId="71" applyNumberFormat="1" applyFont="1" applyFill="1" applyBorder="1" applyAlignment="1" applyProtection="1">
      <alignment horizontal="center" vertical="center" wrapText="1"/>
      <protection hidden="1"/>
    </xf>
    <xf numFmtId="0" fontId="9" fillId="20" borderId="32" xfId="70" applyFont="1" applyFill="1" applyBorder="1" applyAlignment="1" applyProtection="1">
      <alignment horizontal="center" vertical="center" wrapText="1"/>
      <protection hidden="1" locked="0"/>
    </xf>
    <xf numFmtId="0" fontId="9" fillId="20" borderId="40" xfId="70" applyFont="1" applyFill="1" applyBorder="1" applyAlignment="1" applyProtection="1">
      <alignment horizontal="center" vertical="center" wrapText="1"/>
      <protection hidden="1" locked="0"/>
    </xf>
    <xf numFmtId="0" fontId="8" fillId="26" borderId="27" xfId="0" applyFont="1" applyFill="1" applyBorder="1" applyAlignment="1">
      <alignment horizontal="center" vertical="center" wrapText="1"/>
    </xf>
    <xf numFmtId="0" fontId="8" fillId="30" borderId="27" xfId="71" applyFont="1" applyFill="1" applyBorder="1" applyAlignment="1" applyProtection="1">
      <alignment horizontal="center" vertical="center" wrapText="1"/>
      <protection hidden="1"/>
    </xf>
    <xf numFmtId="3" fontId="8" fillId="0" borderId="21" xfId="45" applyNumberFormat="1" applyFont="1" applyBorder="1" applyAlignment="1" applyProtection="1">
      <alignment horizontal="center" vertical="center" wrapText="1"/>
      <protection/>
    </xf>
    <xf numFmtId="9" fontId="8" fillId="30" borderId="27" xfId="80" applyNumberFormat="1" applyFont="1" applyFill="1" applyBorder="1" applyAlignment="1" applyProtection="1">
      <alignment horizontal="center" vertical="center" wrapText="1"/>
      <protection hidden="1"/>
    </xf>
    <xf numFmtId="14" fontId="12" fillId="0" borderId="21" xfId="0" applyNumberFormat="1" applyFont="1" applyBorder="1" applyAlignment="1">
      <alignment vertical="center"/>
    </xf>
    <xf numFmtId="0" fontId="8" fillId="41" borderId="27" xfId="71" applyFont="1" applyFill="1" applyBorder="1" applyAlignment="1" applyProtection="1">
      <alignment horizontal="center" vertical="center" wrapText="1"/>
      <protection hidden="1"/>
    </xf>
    <xf numFmtId="0" fontId="8" fillId="41" borderId="21" xfId="71" applyFont="1" applyFill="1" applyBorder="1" applyAlignment="1" applyProtection="1">
      <alignment horizontal="center" vertical="center" wrapText="1"/>
      <protection hidden="1"/>
    </xf>
    <xf numFmtId="3" fontId="8" fillId="41" borderId="27" xfId="45" applyNumberFormat="1" applyFont="1" applyFill="1" applyBorder="1" applyAlignment="1" applyProtection="1">
      <alignment horizontal="center" vertical="center" wrapText="1"/>
      <protection/>
    </xf>
    <xf numFmtId="3" fontId="8" fillId="41" borderId="21" xfId="45" applyNumberFormat="1" applyFont="1" applyFill="1" applyBorder="1" applyAlignment="1" applyProtection="1">
      <alignment horizontal="center" vertical="center" wrapText="1"/>
      <protection/>
    </xf>
    <xf numFmtId="1" fontId="8" fillId="41" borderId="21" xfId="45" applyNumberFormat="1" applyFont="1" applyFill="1" applyBorder="1" applyAlignment="1" applyProtection="1">
      <alignment horizontal="center" vertical="center" wrapText="1"/>
      <protection/>
    </xf>
    <xf numFmtId="0" fontId="8" fillId="26" borderId="36" xfId="71" applyFont="1" applyFill="1" applyBorder="1" applyAlignment="1" applyProtection="1">
      <alignment horizontal="center" vertical="center" wrapText="1"/>
      <protection hidden="1"/>
    </xf>
    <xf numFmtId="10" fontId="8" fillId="30" borderId="21" xfId="80" applyNumberFormat="1" applyFont="1" applyFill="1" applyBorder="1" applyAlignment="1" applyProtection="1">
      <alignment horizontal="center" vertical="center" wrapText="1"/>
      <protection hidden="1"/>
    </xf>
    <xf numFmtId="0" fontId="8" fillId="26" borderId="36" xfId="0" applyFont="1" applyFill="1" applyBorder="1" applyAlignment="1">
      <alignment horizontal="center" vertical="center"/>
    </xf>
    <xf numFmtId="0" fontId="8" fillId="26" borderId="27" xfId="0" applyFont="1" applyFill="1" applyBorder="1" applyAlignment="1">
      <alignment horizontal="center" vertical="center"/>
    </xf>
    <xf numFmtId="0" fontId="8" fillId="0" borderId="21" xfId="45" applyFont="1" applyFill="1" applyBorder="1" applyAlignment="1">
      <alignment horizontal="center" vertical="center" wrapText="1"/>
      <protection/>
    </xf>
    <xf numFmtId="0" fontId="8" fillId="0" borderId="32" xfId="0" applyFont="1" applyBorder="1" applyAlignment="1">
      <alignment horizontal="center" vertical="center" wrapText="1"/>
    </xf>
    <xf numFmtId="9" fontId="8" fillId="30" borderId="32" xfId="77" applyFont="1" applyFill="1" applyBorder="1" applyAlignment="1" applyProtection="1">
      <alignment horizontal="center" vertical="center" wrapText="1"/>
      <protection hidden="1"/>
    </xf>
    <xf numFmtId="0" fontId="8" fillId="30" borderId="32" xfId="71" applyFont="1" applyFill="1" applyBorder="1" applyAlignment="1" applyProtection="1">
      <alignment horizontal="center" vertical="center" wrapText="1"/>
      <protection hidden="1"/>
    </xf>
    <xf numFmtId="14" fontId="8" fillId="0" borderId="32" xfId="53" applyNumberFormat="1" applyFont="1" applyFill="1" applyBorder="1" applyAlignment="1" applyProtection="1">
      <alignment horizontal="center" vertical="center" wrapText="1"/>
      <protection/>
    </xf>
    <xf numFmtId="0" fontId="8" fillId="0" borderId="21" xfId="71" applyFont="1" applyFill="1" applyBorder="1" applyAlignment="1" applyProtection="1">
      <alignment horizontal="center" vertical="center" wrapText="1"/>
      <protection hidden="1"/>
    </xf>
    <xf numFmtId="9" fontId="11" fillId="20" borderId="32" xfId="77" applyFont="1" applyFill="1" applyBorder="1" applyAlignment="1" applyProtection="1">
      <alignment horizontal="center" vertical="center" wrapText="1"/>
      <protection hidden="1" locked="0"/>
    </xf>
    <xf numFmtId="0" fontId="11" fillId="39" borderId="32" xfId="71" applyFont="1" applyFill="1" applyBorder="1" applyAlignment="1" applyProtection="1">
      <alignment horizontal="center" vertical="center" wrapText="1"/>
      <protection hidden="1" locked="0"/>
    </xf>
    <xf numFmtId="0" fontId="8" fillId="26" borderId="21" xfId="0" applyFont="1" applyFill="1" applyBorder="1" applyAlignment="1">
      <alignment horizontal="center" vertical="center" wrapText="1"/>
    </xf>
    <xf numFmtId="14" fontId="8" fillId="26" borderId="21" xfId="52" applyNumberFormat="1" applyFont="1" applyFill="1" applyBorder="1" applyAlignment="1">
      <alignment horizontal="center" vertical="center" wrapText="1"/>
    </xf>
    <xf numFmtId="0" fontId="8" fillId="6" borderId="21" xfId="70" applyFont="1" applyFill="1" applyBorder="1" applyAlignment="1" applyProtection="1">
      <alignment horizontal="center" vertical="center" wrapText="1"/>
      <protection hidden="1"/>
    </xf>
    <xf numFmtId="3" fontId="8" fillId="6" borderId="21" xfId="0" applyNumberFormat="1" applyFont="1" applyFill="1" applyBorder="1" applyAlignment="1">
      <alignment horizontal="center" vertical="center" wrapText="1"/>
    </xf>
    <xf numFmtId="44" fontId="8" fillId="26" borderId="21" xfId="64" applyFont="1" applyFill="1" applyBorder="1" applyAlignment="1" applyProtection="1">
      <alignment horizontal="center" vertical="center" wrapText="1"/>
      <protection hidden="1"/>
    </xf>
    <xf numFmtId="44" fontId="8" fillId="26" borderId="21" xfId="68" applyFont="1" applyFill="1" applyBorder="1" applyAlignment="1" applyProtection="1">
      <alignment horizontal="center" vertical="center" wrapText="1"/>
      <protection hidden="1"/>
    </xf>
    <xf numFmtId="9" fontId="32" fillId="20" borderId="21" xfId="77" applyFont="1" applyFill="1" applyBorder="1" applyAlignment="1" applyProtection="1">
      <alignment horizontal="center" vertical="center" wrapText="1"/>
      <protection hidden="1" locked="0"/>
    </xf>
    <xf numFmtId="0" fontId="32" fillId="39" borderId="21" xfId="71" applyFont="1" applyFill="1" applyBorder="1" applyAlignment="1" applyProtection="1">
      <alignment horizontal="center" vertical="center" wrapText="1"/>
      <protection hidden="1" locked="0"/>
    </xf>
    <xf numFmtId="9" fontId="32" fillId="20" borderId="21" xfId="77" applyFont="1" applyFill="1" applyBorder="1" applyAlignment="1" applyProtection="1">
      <alignment horizontal="center" vertical="center" wrapText="1"/>
      <protection locked="0"/>
    </xf>
    <xf numFmtId="44" fontId="32" fillId="20" borderId="21" xfId="64" applyFont="1" applyFill="1" applyBorder="1" applyAlignment="1" applyProtection="1">
      <alignment horizontal="center" vertical="center" wrapText="1"/>
      <protection hidden="1" locked="0"/>
    </xf>
    <xf numFmtId="0" fontId="32" fillId="20" borderId="21" xfId="71" applyFont="1" applyFill="1" applyBorder="1" applyAlignment="1" applyProtection="1">
      <alignment horizontal="center" vertical="center" wrapText="1"/>
      <protection hidden="1" locked="0"/>
    </xf>
    <xf numFmtId="9" fontId="8" fillId="0" borderId="21" xfId="77" applyFont="1" applyFill="1" applyBorder="1" applyAlignment="1" applyProtection="1">
      <alignment horizontal="center" vertical="center" wrapText="1"/>
      <protection hidden="1"/>
    </xf>
    <xf numFmtId="9" fontId="11" fillId="15" borderId="21" xfId="77" applyFont="1" applyFill="1" applyBorder="1" applyAlignment="1" applyProtection="1">
      <alignment horizontal="center" vertical="center" wrapText="1"/>
      <protection hidden="1" locked="0"/>
    </xf>
    <xf numFmtId="0" fontId="11" fillId="42" borderId="21" xfId="71" applyFont="1" applyFill="1" applyBorder="1" applyAlignment="1" applyProtection="1">
      <alignment horizontal="center" vertical="center" wrapText="1"/>
      <protection hidden="1" locked="0"/>
    </xf>
    <xf numFmtId="9" fontId="11" fillId="15" borderId="21" xfId="77" applyFont="1" applyFill="1" applyBorder="1" applyAlignment="1" applyProtection="1">
      <alignment horizontal="center" vertical="center" wrapText="1"/>
      <protection locked="0"/>
    </xf>
    <xf numFmtId="44" fontId="11" fillId="15" borderId="21" xfId="64" applyFont="1" applyFill="1" applyBorder="1" applyAlignment="1" applyProtection="1">
      <alignment horizontal="center" vertical="center" wrapText="1"/>
      <protection hidden="1" locked="0"/>
    </xf>
    <xf numFmtId="0" fontId="11" fillId="15" borderId="21" xfId="71" applyFont="1" applyFill="1" applyBorder="1" applyAlignment="1" applyProtection="1">
      <alignment horizontal="center" vertical="center" wrapText="1"/>
      <protection hidden="1" locked="0"/>
    </xf>
    <xf numFmtId="0" fontId="10" fillId="28" borderId="32" xfId="45" applyFont="1" applyFill="1" applyBorder="1" applyAlignment="1" applyProtection="1">
      <alignment horizontal="center" vertical="center" wrapText="1"/>
      <protection/>
    </xf>
    <xf numFmtId="0" fontId="11" fillId="28" borderId="32" xfId="45" applyFont="1" applyFill="1" applyBorder="1" applyAlignment="1" applyProtection="1">
      <alignment horizontal="center" vertical="center" wrapText="1"/>
      <protection/>
    </xf>
    <xf numFmtId="9" fontId="11" fillId="28" borderId="32" xfId="80" applyFont="1" applyFill="1" applyBorder="1" applyAlignment="1" applyProtection="1">
      <alignment horizontal="center" vertical="center" wrapText="1"/>
      <protection/>
    </xf>
    <xf numFmtId="173" fontId="11" fillId="28" borderId="32" xfId="45" applyNumberFormat="1" applyFont="1" applyFill="1" applyBorder="1" applyAlignment="1" applyProtection="1">
      <alignment horizontal="center" vertical="center" wrapText="1"/>
      <protection/>
    </xf>
    <xf numFmtId="0" fontId="11" fillId="28" borderId="21" xfId="45" applyFont="1" applyFill="1" applyBorder="1" applyAlignment="1" applyProtection="1">
      <alignment horizontal="center" vertical="center" wrapText="1"/>
      <protection/>
    </xf>
    <xf numFmtId="0" fontId="9" fillId="38" borderId="21" xfId="45" applyFont="1" applyFill="1" applyBorder="1" applyAlignment="1" applyProtection="1">
      <alignment horizontal="center" vertical="center" wrapText="1"/>
      <protection/>
    </xf>
    <xf numFmtId="0" fontId="11" fillId="38" borderId="21" xfId="45" applyFont="1" applyFill="1" applyBorder="1" applyAlignment="1" applyProtection="1">
      <alignment horizontal="center" vertical="center" wrapText="1"/>
      <protection/>
    </xf>
    <xf numFmtId="9" fontId="9" fillId="38" borderId="21" xfId="77" applyFont="1" applyFill="1" applyBorder="1" applyAlignment="1" applyProtection="1">
      <alignment horizontal="center" vertical="center" wrapText="1"/>
      <protection/>
    </xf>
    <xf numFmtId="0" fontId="12" fillId="0" borderId="0" xfId="0" applyFont="1" applyAlignment="1">
      <alignment horizontal="center"/>
    </xf>
    <xf numFmtId="0" fontId="12" fillId="0" borderId="0" xfId="0" applyFont="1" applyAlignment="1">
      <alignment horizontal="center" vertical="center" wrapText="1"/>
    </xf>
    <xf numFmtId="0" fontId="11" fillId="0" borderId="21" xfId="70" applyFont="1" applyFill="1" applyBorder="1" applyAlignment="1" applyProtection="1">
      <alignment horizontal="center" vertical="center" wrapText="1"/>
      <protection hidden="1"/>
    </xf>
    <xf numFmtId="164" fontId="6" fillId="0" borderId="0" xfId="0" applyNumberFormat="1" applyFont="1" applyAlignment="1">
      <alignment horizontal="center" vertical="center" wrapText="1"/>
    </xf>
    <xf numFmtId="164" fontId="6" fillId="0" borderId="0" xfId="0" applyNumberFormat="1" applyFont="1" applyBorder="1" applyAlignment="1">
      <alignment horizontal="center" vertical="center" wrapText="1"/>
    </xf>
    <xf numFmtId="0" fontId="11" fillId="26" borderId="23" xfId="70" applyFont="1" applyFill="1" applyBorder="1" applyAlignment="1" applyProtection="1">
      <alignment horizontal="center" vertical="center" wrapText="1"/>
      <protection hidden="1"/>
    </xf>
    <xf numFmtId="0" fontId="9" fillId="18" borderId="23" xfId="70" applyFont="1" applyFill="1" applyBorder="1" applyAlignment="1" applyProtection="1">
      <alignment horizontal="center" vertical="center" wrapText="1"/>
      <protection hidden="1"/>
    </xf>
    <xf numFmtId="0" fontId="10" fillId="17" borderId="19"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9" fillId="18" borderId="15" xfId="0" applyFont="1" applyFill="1" applyBorder="1" applyAlignment="1" applyProtection="1">
      <alignment horizontal="center" vertical="center" wrapText="1"/>
      <protection/>
    </xf>
    <xf numFmtId="0" fontId="11" fillId="0" borderId="20" xfId="70" applyFont="1" applyFill="1" applyBorder="1" applyAlignment="1" applyProtection="1">
      <alignment horizontal="center" vertical="center" wrapText="1"/>
      <protection hidden="1"/>
    </xf>
    <xf numFmtId="0" fontId="11" fillId="0" borderId="31" xfId="70" applyFont="1" applyFill="1" applyBorder="1" applyAlignment="1" applyProtection="1">
      <alignment horizontal="center" vertical="center" wrapText="1"/>
      <protection hidden="1"/>
    </xf>
    <xf numFmtId="0" fontId="10" fillId="17" borderId="18" xfId="0" applyFont="1" applyFill="1" applyBorder="1" applyAlignment="1" applyProtection="1">
      <alignment horizontal="center" vertical="center" wrapText="1"/>
      <protection/>
    </xf>
    <xf numFmtId="0" fontId="8" fillId="26" borderId="21" xfId="70" applyFont="1" applyFill="1" applyBorder="1" applyAlignment="1" applyProtection="1">
      <alignment horizontal="center" vertical="center" wrapText="1"/>
      <protection hidden="1"/>
    </xf>
    <xf numFmtId="0" fontId="8" fillId="0" borderId="32" xfId="70" applyFont="1" applyFill="1" applyBorder="1" applyAlignment="1" applyProtection="1">
      <alignment horizontal="center" vertical="center" wrapText="1"/>
      <protection hidden="1"/>
    </xf>
    <xf numFmtId="0" fontId="12" fillId="0" borderId="11" xfId="0" applyFont="1" applyBorder="1" applyAlignment="1" applyProtection="1">
      <alignment horizontal="center" vertical="center"/>
      <protection/>
    </xf>
    <xf numFmtId="0" fontId="12" fillId="0" borderId="0" xfId="0" applyFont="1" applyAlignment="1" applyProtection="1">
      <alignment horizontal="center" vertical="center"/>
      <protection/>
    </xf>
    <xf numFmtId="0" fontId="12" fillId="0" borderId="0" xfId="0" applyFont="1" applyBorder="1" applyAlignment="1" applyProtection="1">
      <alignment horizontal="center" vertical="center"/>
      <protection/>
    </xf>
    <xf numFmtId="0" fontId="12" fillId="0" borderId="18" xfId="0" applyFont="1" applyBorder="1" applyAlignment="1" applyProtection="1">
      <alignment horizontal="center" vertical="center"/>
      <protection/>
    </xf>
    <xf numFmtId="0" fontId="42" fillId="17" borderId="19" xfId="0" applyFont="1" applyFill="1" applyBorder="1" applyAlignment="1" applyProtection="1">
      <alignment horizontal="center" vertical="center" wrapText="1"/>
      <protection/>
    </xf>
    <xf numFmtId="0" fontId="42" fillId="17" borderId="15" xfId="0" applyFont="1" applyFill="1" applyBorder="1" applyAlignment="1" applyProtection="1">
      <alignment horizontal="center" vertical="center" wrapText="1"/>
      <protection/>
    </xf>
    <xf numFmtId="0" fontId="42" fillId="17" borderId="23" xfId="0" applyFont="1" applyFill="1" applyBorder="1" applyAlignment="1" applyProtection="1">
      <alignment horizontal="center" vertical="center" wrapText="1"/>
      <protection/>
    </xf>
    <xf numFmtId="0" fontId="12" fillId="0" borderId="0" xfId="0" applyFont="1" applyAlignment="1" applyProtection="1">
      <alignment horizontal="center" vertical="center" wrapText="1"/>
      <protection/>
    </xf>
    <xf numFmtId="0" fontId="10" fillId="11" borderId="15" xfId="0" applyFont="1" applyFill="1" applyBorder="1" applyAlignment="1" applyProtection="1">
      <alignment horizontal="center" vertical="center" wrapText="1"/>
      <protection/>
    </xf>
    <xf numFmtId="0" fontId="10" fillId="0" borderId="0" xfId="0" applyFont="1" applyAlignment="1" applyProtection="1">
      <alignment horizontal="center" vertical="center" wrapText="1"/>
      <protection/>
    </xf>
    <xf numFmtId="0" fontId="9" fillId="18" borderId="29" xfId="70" applyFont="1" applyFill="1" applyBorder="1" applyAlignment="1" applyProtection="1">
      <alignment horizontal="center" vertical="center" wrapText="1"/>
      <protection hidden="1"/>
    </xf>
    <xf numFmtId="0" fontId="9" fillId="18" borderId="41" xfId="70" applyFont="1" applyFill="1" applyBorder="1" applyAlignment="1" applyProtection="1">
      <alignment horizontal="center" vertical="center" wrapText="1"/>
      <protection hidden="1"/>
    </xf>
    <xf numFmtId="0" fontId="16" fillId="18" borderId="42" xfId="70" applyFont="1" applyFill="1" applyBorder="1" applyAlignment="1" applyProtection="1">
      <alignment horizontal="center" vertical="center" wrapText="1"/>
      <protection hidden="1"/>
    </xf>
    <xf numFmtId="0" fontId="8" fillId="26" borderId="0" xfId="0" applyFont="1" applyFill="1" applyAlignment="1" applyProtection="1">
      <alignment horizontal="center" vertical="center" wrapText="1"/>
      <protection/>
    </xf>
    <xf numFmtId="0" fontId="8" fillId="0" borderId="43" xfId="0" applyFont="1" applyFill="1" applyBorder="1" applyAlignment="1" applyProtection="1">
      <alignment horizontal="center" vertical="center" wrapText="1"/>
      <protection/>
    </xf>
    <xf numFmtId="1" fontId="8" fillId="0" borderId="43" xfId="48" applyNumberFormat="1" applyFont="1" applyFill="1" applyBorder="1" applyAlignment="1" applyProtection="1">
      <alignment horizontal="center" vertical="center" wrapText="1"/>
      <protection hidden="1"/>
    </xf>
    <xf numFmtId="0" fontId="8" fillId="6" borderId="43" xfId="70" applyFont="1" applyFill="1" applyBorder="1" applyAlignment="1" applyProtection="1">
      <alignment horizontal="center" vertical="center" wrapText="1"/>
      <protection hidden="1"/>
    </xf>
    <xf numFmtId="0" fontId="11" fillId="0" borderId="30" xfId="70" applyFont="1" applyFill="1" applyBorder="1" applyAlignment="1" applyProtection="1">
      <alignment horizontal="center" vertical="center" wrapText="1"/>
      <protection hidden="1"/>
    </xf>
    <xf numFmtId="1" fontId="8" fillId="0" borderId="21" xfId="48" applyNumberFormat="1" applyFont="1" applyFill="1" applyBorder="1" applyAlignment="1" applyProtection="1">
      <alignment horizontal="center" vertical="center" wrapText="1"/>
      <protection hidden="1"/>
    </xf>
    <xf numFmtId="9" fontId="8" fillId="6" borderId="21" xfId="77" applyFont="1" applyFill="1" applyBorder="1" applyAlignment="1" applyProtection="1">
      <alignment horizontal="center" vertical="center" wrapText="1"/>
      <protection hidden="1"/>
    </xf>
    <xf numFmtId="0" fontId="11" fillId="36" borderId="19" xfId="70" applyFont="1" applyFill="1" applyBorder="1" applyAlignment="1" applyProtection="1">
      <alignment horizontal="center" vertical="center" wrapText="1"/>
      <protection hidden="1"/>
    </xf>
    <xf numFmtId="49" fontId="8" fillId="26" borderId="21" xfId="48" applyNumberFormat="1" applyFont="1" applyFill="1" applyBorder="1" applyAlignment="1" applyProtection="1">
      <alignment horizontal="center" vertical="center" wrapText="1"/>
      <protection hidden="1"/>
    </xf>
    <xf numFmtId="1" fontId="8" fillId="30" borderId="32" xfId="57" applyNumberFormat="1" applyFont="1" applyFill="1" applyBorder="1" applyAlignment="1" applyProtection="1">
      <alignment horizontal="center" vertical="center" wrapText="1"/>
      <protection hidden="1"/>
    </xf>
    <xf numFmtId="1" fontId="8" fillId="30" borderId="21" xfId="57" applyNumberFormat="1" applyFont="1" applyFill="1" applyBorder="1" applyAlignment="1" applyProtection="1">
      <alignment horizontal="center" vertical="center" wrapText="1"/>
      <protection hidden="1"/>
    </xf>
    <xf numFmtId="0" fontId="11" fillId="17" borderId="15" xfId="0" applyFont="1" applyFill="1" applyBorder="1" applyAlignment="1" applyProtection="1">
      <alignment horizontal="center" vertical="center" wrapText="1"/>
      <protection/>
    </xf>
    <xf numFmtId="0" fontId="11" fillId="17" borderId="17" xfId="0" applyFont="1" applyFill="1" applyBorder="1" applyAlignment="1" applyProtection="1">
      <alignment horizontal="center" vertical="center" wrapText="1"/>
      <protection/>
    </xf>
    <xf numFmtId="0" fontId="11" fillId="17" borderId="18" xfId="0" applyFont="1" applyFill="1" applyBorder="1" applyAlignment="1" applyProtection="1">
      <alignment horizontal="center" vertical="center" wrapText="1"/>
      <protection/>
    </xf>
    <xf numFmtId="0" fontId="11" fillId="0" borderId="29" xfId="70" applyFont="1" applyFill="1" applyBorder="1" applyAlignment="1" applyProtection="1">
      <alignment horizontal="center" vertical="center" wrapText="1"/>
      <protection hidden="1"/>
    </xf>
    <xf numFmtId="0" fontId="11" fillId="0" borderId="24" xfId="70" applyFont="1" applyFill="1" applyBorder="1" applyAlignment="1" applyProtection="1">
      <alignment horizontal="center" vertical="center" wrapText="1"/>
      <protection hidden="1"/>
    </xf>
    <xf numFmtId="1" fontId="11" fillId="17" borderId="18" xfId="0" applyNumberFormat="1" applyFont="1" applyFill="1" applyBorder="1" applyAlignment="1" applyProtection="1">
      <alignment horizontal="center" vertical="center" wrapText="1"/>
      <protection/>
    </xf>
    <xf numFmtId="0" fontId="9" fillId="18" borderId="15" xfId="0" applyFont="1" applyFill="1" applyBorder="1" applyAlignment="1" applyProtection="1">
      <alignment vertical="center" wrapText="1"/>
      <protection/>
    </xf>
    <xf numFmtId="0" fontId="9" fillId="18" borderId="18" xfId="0" applyFont="1" applyFill="1" applyBorder="1" applyAlignment="1" applyProtection="1">
      <alignment horizontal="center" vertical="center" wrapText="1"/>
      <protection/>
    </xf>
    <xf numFmtId="1" fontId="9" fillId="18" borderId="18" xfId="0" applyNumberFormat="1" applyFont="1" applyFill="1" applyBorder="1" applyAlignment="1" applyProtection="1">
      <alignment horizontal="center" vertical="center" wrapText="1"/>
      <protection/>
    </xf>
    <xf numFmtId="0" fontId="10" fillId="0" borderId="0" xfId="0" applyFont="1" applyAlignment="1" applyProtection="1">
      <alignment horizontal="center" vertical="center"/>
      <protection/>
    </xf>
    <xf numFmtId="1" fontId="12" fillId="0" borderId="0" xfId="0" applyNumberFormat="1" applyFont="1" applyAlignment="1" applyProtection="1">
      <alignment horizontal="center" vertical="center"/>
      <protection/>
    </xf>
    <xf numFmtId="14" fontId="8" fillId="0" borderId="21" xfId="52" applyNumberFormat="1" applyFont="1" applyFill="1" applyBorder="1" applyAlignment="1" applyProtection="1">
      <alignment horizontal="center" vertical="center" wrapText="1"/>
      <protection hidden="1"/>
    </xf>
    <xf numFmtId="0" fontId="8" fillId="6" borderId="21" xfId="77" applyNumberFormat="1" applyFont="1" applyFill="1" applyBorder="1" applyAlignment="1" applyProtection="1">
      <alignment horizontal="center" vertical="center" wrapText="1"/>
      <protection hidden="1"/>
    </xf>
    <xf numFmtId="0" fontId="9" fillId="18" borderId="19" xfId="0" applyFont="1" applyFill="1" applyBorder="1" applyAlignment="1">
      <alignment horizontal="center" vertical="center" wrapText="1"/>
    </xf>
    <xf numFmtId="0" fontId="9" fillId="18" borderId="15" xfId="0" applyFont="1" applyFill="1" applyBorder="1" applyAlignment="1">
      <alignment horizontal="center" vertical="center" wrapText="1"/>
    </xf>
    <xf numFmtId="0" fontId="10" fillId="17" borderId="19" xfId="0" applyFont="1" applyFill="1" applyBorder="1" applyAlignment="1">
      <alignment horizontal="center" vertical="center" wrapText="1"/>
    </xf>
    <xf numFmtId="0" fontId="10" fillId="17" borderId="15" xfId="0" applyFont="1" applyFill="1" applyBorder="1" applyAlignment="1">
      <alignment horizontal="center" vertical="center" wrapText="1"/>
    </xf>
    <xf numFmtId="0" fontId="10" fillId="17" borderId="23" xfId="0" applyFont="1" applyFill="1" applyBorder="1" applyAlignment="1">
      <alignment horizontal="center" vertical="center" wrapText="1"/>
    </xf>
    <xf numFmtId="0" fontId="10" fillId="11" borderId="15" xfId="0" applyFont="1" applyFill="1" applyBorder="1" applyAlignment="1">
      <alignment horizontal="center" vertical="center" wrapText="1"/>
    </xf>
    <xf numFmtId="0" fontId="42" fillId="17" borderId="15" xfId="0" applyFont="1" applyFill="1" applyBorder="1" applyAlignment="1">
      <alignment horizontal="center" vertical="center" wrapText="1"/>
    </xf>
    <xf numFmtId="0" fontId="17" fillId="36" borderId="23" xfId="70" applyFont="1" applyFill="1" applyBorder="1" applyAlignment="1" applyProtection="1">
      <alignment horizontal="center" vertical="center" wrapText="1"/>
      <protection hidden="1"/>
    </xf>
    <xf numFmtId="0" fontId="17" fillId="43" borderId="23" xfId="45" applyFont="1" applyFill="1" applyBorder="1" applyAlignment="1" applyProtection="1">
      <alignment horizontal="center" vertical="center" wrapText="1"/>
      <protection/>
    </xf>
    <xf numFmtId="14" fontId="8" fillId="26" borderId="21" xfId="52" applyNumberFormat="1" applyFont="1" applyFill="1" applyBorder="1" applyAlignment="1" applyProtection="1">
      <alignment horizontal="center" vertical="center" wrapText="1"/>
      <protection/>
    </xf>
    <xf numFmtId="0" fontId="8" fillId="0" borderId="44" xfId="70" applyFont="1" applyFill="1" applyBorder="1" applyAlignment="1" applyProtection="1">
      <alignment horizontal="center" vertical="center" wrapText="1"/>
      <protection hidden="1"/>
    </xf>
    <xf numFmtId="0" fontId="8" fillId="0" borderId="43" xfId="70" applyFont="1" applyFill="1" applyBorder="1" applyAlignment="1" applyProtection="1">
      <alignment horizontal="center" vertical="center" wrapText="1"/>
      <protection hidden="1"/>
    </xf>
    <xf numFmtId="0" fontId="8" fillId="0" borderId="43" xfId="0" applyFont="1" applyFill="1" applyBorder="1" applyAlignment="1" applyProtection="1">
      <alignment horizontal="center" vertical="center" wrapText="1"/>
      <protection hidden="1"/>
    </xf>
    <xf numFmtId="14" fontId="8" fillId="0" borderId="43" xfId="52" applyNumberFormat="1" applyFont="1" applyFill="1" applyBorder="1" applyAlignment="1" applyProtection="1">
      <alignment horizontal="center" vertical="center" wrapText="1"/>
      <protection hidden="1"/>
    </xf>
    <xf numFmtId="1" fontId="10" fillId="0" borderId="45" xfId="45" applyNumberFormat="1" applyFont="1" applyFill="1" applyBorder="1" applyAlignment="1" applyProtection="1">
      <alignment horizontal="center" vertical="center" wrapText="1"/>
      <protection/>
    </xf>
    <xf numFmtId="44" fontId="38" fillId="26" borderId="43" xfId="64" applyFont="1" applyFill="1" applyBorder="1" applyAlignment="1" applyProtection="1">
      <alignment horizontal="center" vertical="center" wrapText="1"/>
      <protection hidden="1"/>
    </xf>
    <xf numFmtId="0" fontId="8" fillId="0" borderId="21" xfId="0" applyFont="1" applyFill="1" applyBorder="1" applyAlignment="1" applyProtection="1">
      <alignment horizontal="center" vertical="center" wrapText="1"/>
      <protection hidden="1"/>
    </xf>
    <xf numFmtId="44" fontId="8" fillId="26" borderId="21" xfId="64" applyFont="1" applyFill="1" applyBorder="1" applyAlignment="1" applyProtection="1">
      <alignment horizontal="center" vertical="center" wrapText="1"/>
      <protection hidden="1"/>
    </xf>
    <xf numFmtId="0" fontId="8" fillId="0" borderId="46" xfId="70" applyFont="1" applyFill="1" applyBorder="1" applyAlignment="1" applyProtection="1">
      <alignment horizontal="center" vertical="center" wrapText="1"/>
      <protection hidden="1"/>
    </xf>
    <xf numFmtId="0" fontId="8" fillId="0" borderId="47" xfId="70" applyFont="1" applyFill="1" applyBorder="1" applyAlignment="1" applyProtection="1">
      <alignment horizontal="center" vertical="center" wrapText="1"/>
      <protection hidden="1"/>
    </xf>
    <xf numFmtId="9" fontId="8" fillId="0" borderId="47" xfId="77" applyNumberFormat="1" applyFont="1" applyFill="1" applyBorder="1" applyAlignment="1" applyProtection="1">
      <alignment horizontal="center" vertical="center" wrapText="1"/>
      <protection hidden="1"/>
    </xf>
    <xf numFmtId="0" fontId="8" fillId="0" borderId="47" xfId="0" applyFont="1" applyFill="1" applyBorder="1" applyAlignment="1" applyProtection="1">
      <alignment horizontal="center" vertical="center" wrapText="1"/>
      <protection hidden="1"/>
    </xf>
    <xf numFmtId="14" fontId="8" fillId="0" borderId="47" xfId="52" applyNumberFormat="1" applyFont="1" applyFill="1" applyBorder="1" applyAlignment="1" applyProtection="1">
      <alignment horizontal="center" vertical="center" wrapText="1"/>
      <protection hidden="1"/>
    </xf>
    <xf numFmtId="9" fontId="11" fillId="0" borderId="47" xfId="70" applyNumberFormat="1" applyFont="1" applyFill="1" applyBorder="1" applyAlignment="1" applyProtection="1">
      <alignment horizontal="center" vertical="center" wrapText="1"/>
      <protection hidden="1"/>
    </xf>
    <xf numFmtId="44" fontId="8" fillId="26" borderId="47" xfId="64" applyFont="1" applyFill="1" applyBorder="1" applyAlignment="1" applyProtection="1">
      <alignment horizontal="center" vertical="center" wrapText="1"/>
      <protection hidden="1"/>
    </xf>
    <xf numFmtId="0" fontId="9" fillId="18" borderId="34" xfId="70" applyFont="1" applyFill="1" applyBorder="1" applyAlignment="1" applyProtection="1">
      <alignment horizontal="center" vertical="center" wrapText="1"/>
      <protection hidden="1"/>
    </xf>
    <xf numFmtId="0" fontId="8" fillId="0" borderId="36" xfId="70" applyFont="1" applyFill="1" applyBorder="1" applyAlignment="1" applyProtection="1">
      <alignment horizontal="center" vertical="center" wrapText="1"/>
      <protection hidden="1"/>
    </xf>
    <xf numFmtId="0" fontId="8" fillId="0" borderId="32" xfId="0" applyFont="1" applyFill="1" applyBorder="1" applyAlignment="1" applyProtection="1">
      <alignment horizontal="center" vertical="center" wrapText="1"/>
      <protection hidden="1"/>
    </xf>
    <xf numFmtId="14" fontId="8" fillId="0" borderId="32" xfId="52" applyNumberFormat="1" applyFont="1" applyFill="1" applyBorder="1" applyAlignment="1" applyProtection="1">
      <alignment horizontal="center" vertical="center" wrapText="1"/>
      <protection hidden="1"/>
    </xf>
    <xf numFmtId="44" fontId="38" fillId="26" borderId="32" xfId="64" applyFont="1" applyFill="1" applyBorder="1" applyAlignment="1" applyProtection="1">
      <alignment horizontal="center" vertical="center" wrapText="1"/>
      <protection hidden="1"/>
    </xf>
    <xf numFmtId="0" fontId="11" fillId="0" borderId="43" xfId="70" applyFont="1" applyFill="1" applyBorder="1" applyAlignment="1" applyProtection="1">
      <alignment horizontal="center" vertical="center" wrapText="1"/>
      <protection hidden="1"/>
    </xf>
    <xf numFmtId="0" fontId="11" fillId="0" borderId="47" xfId="70" applyFont="1" applyFill="1" applyBorder="1" applyAlignment="1" applyProtection="1">
      <alignment horizontal="center" vertical="center" wrapText="1"/>
      <protection hidden="1"/>
    </xf>
    <xf numFmtId="0" fontId="10" fillId="17" borderId="24" xfId="0" applyFont="1" applyFill="1" applyBorder="1" applyAlignment="1">
      <alignment horizontal="center" vertical="center" wrapText="1"/>
    </xf>
    <xf numFmtId="0" fontId="10" fillId="17" borderId="0" xfId="0" applyFont="1" applyFill="1" applyBorder="1" applyAlignment="1">
      <alignment horizontal="center" vertical="center" wrapText="1"/>
    </xf>
    <xf numFmtId="0" fontId="11" fillId="17" borderId="0" xfId="0" applyFont="1" applyFill="1" applyBorder="1" applyAlignment="1">
      <alignment horizontal="center" vertical="center" wrapText="1"/>
    </xf>
    <xf numFmtId="1" fontId="10" fillId="17" borderId="0" xfId="0" applyNumberFormat="1" applyFont="1" applyFill="1" applyBorder="1" applyAlignment="1">
      <alignment horizontal="center" vertical="center" wrapText="1"/>
    </xf>
    <xf numFmtId="164" fontId="10" fillId="17" borderId="0" xfId="64" applyNumberFormat="1" applyFont="1" applyFill="1" applyBorder="1" applyAlignment="1">
      <alignment horizontal="center" vertical="center" wrapText="1"/>
    </xf>
    <xf numFmtId="0" fontId="8" fillId="0" borderId="48" xfId="70" applyFont="1" applyFill="1" applyBorder="1" applyAlignment="1" applyProtection="1">
      <alignment horizontal="center" vertical="center" wrapText="1"/>
      <protection hidden="1"/>
    </xf>
    <xf numFmtId="0" fontId="8" fillId="26" borderId="49" xfId="70" applyFont="1" applyFill="1" applyBorder="1" applyAlignment="1" applyProtection="1">
      <alignment horizontal="center" vertical="center" wrapText="1"/>
      <protection hidden="1"/>
    </xf>
    <xf numFmtId="0" fontId="8" fillId="0" borderId="50" xfId="70" applyFont="1" applyFill="1" applyBorder="1" applyAlignment="1" applyProtection="1">
      <alignment horizontal="center" vertical="center" wrapText="1"/>
      <protection hidden="1"/>
    </xf>
    <xf numFmtId="0" fontId="8" fillId="26" borderId="51" xfId="70" applyFont="1" applyFill="1" applyBorder="1" applyAlignment="1" applyProtection="1">
      <alignment horizontal="center" vertical="center" wrapText="1"/>
      <protection hidden="1"/>
    </xf>
    <xf numFmtId="0" fontId="8" fillId="0" borderId="52" xfId="70" applyFont="1" applyFill="1" applyBorder="1" applyAlignment="1" applyProtection="1">
      <alignment horizontal="center" vertical="center" wrapText="1"/>
      <protection hidden="1"/>
    </xf>
    <xf numFmtId="0" fontId="8" fillId="26" borderId="53" xfId="70" applyFont="1" applyFill="1" applyBorder="1" applyAlignment="1" applyProtection="1">
      <alignment horizontal="center" vertical="center" wrapText="1"/>
      <protection hidden="1"/>
    </xf>
    <xf numFmtId="164" fontId="9" fillId="18" borderId="42" xfId="64" applyNumberFormat="1" applyFont="1" applyFill="1" applyBorder="1" applyAlignment="1" applyProtection="1">
      <alignment horizontal="center" vertical="center" wrapText="1"/>
      <protection hidden="1"/>
    </xf>
    <xf numFmtId="9" fontId="8" fillId="26" borderId="47" xfId="70" applyNumberFormat="1" applyFont="1" applyFill="1" applyBorder="1" applyAlignment="1" applyProtection="1">
      <alignment horizontal="center" vertical="center" wrapText="1"/>
      <protection hidden="1"/>
    </xf>
    <xf numFmtId="9" fontId="11" fillId="20" borderId="27" xfId="77" applyFont="1" applyFill="1" applyBorder="1" applyAlignment="1" applyProtection="1">
      <alignment horizontal="center" vertical="center" wrapText="1"/>
      <protection hidden="1" locked="0"/>
    </xf>
    <xf numFmtId="9" fontId="11" fillId="15" borderId="27" xfId="77" applyFont="1" applyFill="1" applyBorder="1" applyAlignment="1" applyProtection="1">
      <alignment horizontal="center" vertical="center" wrapText="1"/>
      <protection hidden="1" locked="0"/>
    </xf>
    <xf numFmtId="3" fontId="8" fillId="0" borderId="54" xfId="45" applyNumberFormat="1" applyFont="1" applyBorder="1" applyAlignment="1" applyProtection="1">
      <alignment horizontal="center" vertical="center" wrapText="1"/>
      <protection/>
    </xf>
    <xf numFmtId="0" fontId="8" fillId="0" borderId="54" xfId="45" applyFont="1" applyBorder="1" applyAlignment="1" applyProtection="1">
      <alignment horizontal="center" vertical="center" wrapText="1"/>
      <protection/>
    </xf>
    <xf numFmtId="0" fontId="8" fillId="30" borderId="54" xfId="71" applyFont="1" applyFill="1" applyBorder="1" applyAlignment="1" applyProtection="1">
      <alignment horizontal="center" vertical="center" wrapText="1"/>
      <protection hidden="1"/>
    </xf>
    <xf numFmtId="14" fontId="8" fillId="0" borderId="54" xfId="53" applyNumberFormat="1" applyFont="1" applyFill="1" applyBorder="1" applyAlignment="1" applyProtection="1">
      <alignment horizontal="center" vertical="center" wrapText="1"/>
      <protection/>
    </xf>
    <xf numFmtId="0" fontId="8" fillId="0" borderId="54" xfId="71" applyFont="1" applyFill="1" applyBorder="1" applyAlignment="1" applyProtection="1">
      <alignment horizontal="center" vertical="center" wrapText="1"/>
      <protection hidden="1"/>
    </xf>
    <xf numFmtId="0" fontId="8" fillId="0" borderId="32" xfId="45" applyFont="1" applyFill="1" applyBorder="1" applyAlignment="1">
      <alignment horizontal="center" vertical="center" wrapText="1"/>
      <protection/>
    </xf>
    <xf numFmtId="3" fontId="8" fillId="0" borderId="32" xfId="45" applyNumberFormat="1" applyFont="1" applyBorder="1" applyAlignment="1" applyProtection="1">
      <alignment horizontal="center" vertical="center" wrapText="1"/>
      <protection/>
    </xf>
    <xf numFmtId="0" fontId="8" fillId="0" borderId="32" xfId="71" applyFont="1" applyFill="1" applyBorder="1" applyAlignment="1" applyProtection="1">
      <alignment horizontal="center" vertical="center" wrapText="1"/>
      <protection hidden="1"/>
    </xf>
    <xf numFmtId="0" fontId="9" fillId="18" borderId="17" xfId="0" applyFont="1" applyFill="1" applyBorder="1" applyAlignment="1">
      <alignment horizontal="center" vertical="center" wrapText="1"/>
    </xf>
    <xf numFmtId="0" fontId="9" fillId="18" borderId="18" xfId="0" applyFont="1" applyFill="1" applyBorder="1" applyAlignment="1">
      <alignment horizontal="center" vertical="center" wrapText="1"/>
    </xf>
    <xf numFmtId="0" fontId="12" fillId="0" borderId="0" xfId="0" applyFont="1" applyAlignment="1">
      <alignment/>
    </xf>
    <xf numFmtId="0" fontId="53" fillId="0" borderId="0" xfId="0" applyFont="1" applyAlignment="1">
      <alignment/>
    </xf>
    <xf numFmtId="0" fontId="12" fillId="0" borderId="24" xfId="45" applyFont="1" applyBorder="1" applyAlignment="1" applyProtection="1">
      <alignment horizontal="center" vertical="center" wrapText="1"/>
      <protection/>
    </xf>
    <xf numFmtId="170" fontId="12" fillId="0" borderId="0" xfId="68" applyNumberFormat="1" applyFont="1" applyBorder="1" applyAlignment="1" applyProtection="1">
      <alignment horizontal="center" vertical="center" wrapText="1"/>
      <protection/>
    </xf>
    <xf numFmtId="0" fontId="12" fillId="0" borderId="25" xfId="45" applyFont="1" applyBorder="1" applyAlignment="1" applyProtection="1">
      <alignment horizontal="center" vertical="center" wrapText="1"/>
      <protection/>
    </xf>
    <xf numFmtId="0" fontId="10" fillId="44" borderId="19" xfId="45" applyFont="1" applyFill="1" applyBorder="1" applyAlignment="1" applyProtection="1">
      <alignment horizontal="center" vertical="center" wrapText="1"/>
      <protection/>
    </xf>
    <xf numFmtId="0" fontId="10" fillId="44" borderId="23" xfId="45" applyFont="1" applyFill="1" applyBorder="1" applyAlignment="1" applyProtection="1">
      <alignment horizontal="center" vertical="center" wrapText="1"/>
      <protection/>
    </xf>
    <xf numFmtId="0" fontId="10" fillId="44" borderId="10" xfId="45" applyFont="1" applyFill="1" applyBorder="1" applyAlignment="1" applyProtection="1">
      <alignment horizontal="center" vertical="center" wrapText="1"/>
      <protection/>
    </xf>
    <xf numFmtId="0" fontId="10" fillId="44" borderId="15" xfId="45" applyFont="1" applyFill="1" applyBorder="1" applyAlignment="1" applyProtection="1">
      <alignment horizontal="center" vertical="center" wrapText="1"/>
      <protection/>
    </xf>
    <xf numFmtId="0" fontId="9" fillId="45" borderId="55" xfId="71" applyFont="1" applyFill="1" applyBorder="1" applyAlignment="1" applyProtection="1">
      <alignment horizontal="center" vertical="center" wrapText="1"/>
      <protection hidden="1"/>
    </xf>
    <xf numFmtId="0" fontId="9" fillId="45" borderId="15" xfId="71" applyFont="1" applyFill="1" applyBorder="1" applyAlignment="1" applyProtection="1">
      <alignment horizontal="center" vertical="center" wrapText="1"/>
      <protection hidden="1"/>
    </xf>
    <xf numFmtId="0" fontId="9" fillId="45" borderId="56" xfId="71" applyFont="1" applyFill="1" applyBorder="1" applyAlignment="1" applyProtection="1">
      <alignment horizontal="center" vertical="center" wrapText="1"/>
      <protection hidden="1"/>
    </xf>
    <xf numFmtId="0" fontId="9" fillId="46" borderId="15" xfId="70" applyFont="1" applyFill="1" applyBorder="1" applyAlignment="1" applyProtection="1">
      <alignment horizontal="center" vertical="center" wrapText="1"/>
      <protection hidden="1"/>
    </xf>
    <xf numFmtId="0" fontId="9" fillId="45" borderId="10" xfId="71" applyFont="1" applyFill="1" applyBorder="1" applyAlignment="1" applyProtection="1">
      <alignment horizontal="center" vertical="center" wrapText="1"/>
      <protection hidden="1"/>
    </xf>
    <xf numFmtId="0" fontId="9" fillId="45" borderId="57" xfId="71" applyFont="1" applyFill="1" applyBorder="1" applyAlignment="1" applyProtection="1">
      <alignment horizontal="center" vertical="center" wrapText="1"/>
      <protection hidden="1"/>
    </xf>
    <xf numFmtId="0" fontId="9" fillId="45" borderId="58" xfId="71" applyFont="1" applyFill="1" applyBorder="1" applyAlignment="1" applyProtection="1">
      <alignment horizontal="center" vertical="center" wrapText="1"/>
      <protection hidden="1"/>
    </xf>
    <xf numFmtId="0" fontId="9" fillId="45" borderId="58" xfId="71" applyFont="1" applyFill="1" applyBorder="1" applyAlignment="1" applyProtection="1">
      <alignment horizontal="center" vertical="center" textRotation="90" wrapText="1"/>
      <protection hidden="1"/>
    </xf>
    <xf numFmtId="170" fontId="9" fillId="45" borderId="58" xfId="68" applyNumberFormat="1" applyFont="1" applyFill="1" applyBorder="1" applyAlignment="1" applyProtection="1">
      <alignment horizontal="center" vertical="center" wrapText="1"/>
      <protection hidden="1"/>
    </xf>
    <xf numFmtId="0" fontId="9" fillId="45" borderId="59" xfId="71" applyFont="1" applyFill="1" applyBorder="1" applyAlignment="1" applyProtection="1">
      <alignment horizontal="center" vertical="center" wrapText="1"/>
      <protection hidden="1"/>
    </xf>
    <xf numFmtId="0" fontId="10" fillId="0" borderId="24" xfId="45" applyFont="1" applyFill="1" applyBorder="1" applyAlignment="1" applyProtection="1">
      <alignment horizontal="center" vertical="center" wrapText="1"/>
      <protection/>
    </xf>
    <xf numFmtId="0" fontId="10" fillId="0" borderId="30" xfId="45" applyFont="1" applyFill="1" applyBorder="1" applyAlignment="1" applyProtection="1">
      <alignment horizontal="center" vertical="center" wrapText="1"/>
      <protection/>
    </xf>
    <xf numFmtId="0" fontId="8" fillId="26" borderId="60" xfId="45" applyFont="1" applyFill="1" applyBorder="1" applyAlignment="1" applyProtection="1">
      <alignment horizontal="center" vertical="center" wrapText="1"/>
      <protection/>
    </xf>
    <xf numFmtId="0" fontId="12" fillId="0" borderId="32" xfId="45" applyFont="1" applyFill="1" applyBorder="1" applyAlignment="1" applyProtection="1">
      <alignment horizontal="center" vertical="center" wrapText="1"/>
      <protection/>
    </xf>
    <xf numFmtId="0" fontId="10" fillId="0" borderId="17" xfId="45" applyFont="1" applyFill="1" applyBorder="1" applyAlignment="1" applyProtection="1">
      <alignment horizontal="center" vertical="center" wrapText="1"/>
      <protection/>
    </xf>
    <xf numFmtId="0" fontId="10" fillId="0" borderId="31" xfId="45" applyFont="1" applyFill="1" applyBorder="1" applyAlignment="1" applyProtection="1">
      <alignment horizontal="center" vertical="center" wrapText="1"/>
      <protection/>
    </xf>
    <xf numFmtId="0" fontId="8" fillId="0" borderId="61" xfId="45" applyFont="1" applyBorder="1" applyAlignment="1" applyProtection="1">
      <alignment horizontal="center" vertical="center" wrapText="1"/>
      <protection/>
    </xf>
    <xf numFmtId="0" fontId="12" fillId="0" borderId="21" xfId="45" applyFont="1" applyFill="1" applyBorder="1" applyAlignment="1" applyProtection="1">
      <alignment horizontal="center" vertical="center" wrapText="1"/>
      <protection/>
    </xf>
    <xf numFmtId="0" fontId="10" fillId="43" borderId="62" xfId="45" applyFont="1" applyFill="1" applyBorder="1" applyAlignment="1" applyProtection="1">
      <alignment horizontal="center" vertical="center" wrapText="1"/>
      <protection/>
    </xf>
    <xf numFmtId="0" fontId="10" fillId="43" borderId="19" xfId="45" applyFont="1" applyFill="1" applyBorder="1" applyAlignment="1" applyProtection="1">
      <alignment horizontal="center" vertical="center" wrapText="1"/>
      <protection/>
    </xf>
    <xf numFmtId="0" fontId="10" fillId="0" borderId="19" xfId="45" applyFont="1" applyFill="1" applyBorder="1" applyAlignment="1" applyProtection="1">
      <alignment horizontal="center" vertical="center" wrapText="1"/>
      <protection/>
    </xf>
    <xf numFmtId="0" fontId="10" fillId="0" borderId="10" xfId="45" applyFont="1" applyFill="1" applyBorder="1" applyAlignment="1" applyProtection="1">
      <alignment horizontal="center" vertical="center" wrapText="1"/>
      <protection/>
    </xf>
    <xf numFmtId="0" fontId="8" fillId="0" borderId="61" xfId="45" applyFont="1" applyFill="1" applyBorder="1" applyAlignment="1" applyProtection="1">
      <alignment horizontal="center" vertical="center" wrapText="1"/>
      <protection/>
    </xf>
    <xf numFmtId="0" fontId="10" fillId="0" borderId="29" xfId="45" applyFont="1" applyFill="1" applyBorder="1" applyAlignment="1" applyProtection="1">
      <alignment horizontal="center" vertical="center" wrapText="1"/>
      <protection/>
    </xf>
    <xf numFmtId="0" fontId="10" fillId="0" borderId="20" xfId="45" applyFont="1" applyFill="1" applyBorder="1" applyAlignment="1" applyProtection="1">
      <alignment horizontal="center" vertical="center" wrapText="1"/>
      <protection/>
    </xf>
    <xf numFmtId="0" fontId="8" fillId="0" borderId="21" xfId="45" applyFont="1" applyFill="1" applyBorder="1" applyAlignment="1" applyProtection="1">
      <alignment horizontal="center" vertical="center" wrapText="1"/>
      <protection/>
    </xf>
    <xf numFmtId="0" fontId="8" fillId="0" borderId="63" xfId="45" applyFont="1" applyBorder="1" applyAlignment="1" applyProtection="1">
      <alignment horizontal="center" vertical="center" wrapText="1"/>
      <protection/>
    </xf>
    <xf numFmtId="0" fontId="8" fillId="0" borderId="64" xfId="45" applyFont="1" applyBorder="1" applyAlignment="1" applyProtection="1">
      <alignment horizontal="center" vertical="center" wrapText="1"/>
      <protection/>
    </xf>
    <xf numFmtId="0" fontId="8" fillId="0" borderId="65" xfId="45" applyFont="1" applyBorder="1" applyAlignment="1" applyProtection="1">
      <alignment horizontal="center" vertical="center" wrapText="1"/>
      <protection/>
    </xf>
    <xf numFmtId="0" fontId="12" fillId="0" borderId="54" xfId="45" applyFont="1" applyFill="1" applyBorder="1" applyAlignment="1" applyProtection="1">
      <alignment horizontal="center" vertical="center" wrapText="1"/>
      <protection/>
    </xf>
    <xf numFmtId="0" fontId="8" fillId="0" borderId="54" xfId="45" applyFont="1" applyFill="1" applyBorder="1" applyAlignment="1" applyProtection="1">
      <alignment horizontal="center" vertical="center" wrapText="1"/>
      <protection/>
    </xf>
    <xf numFmtId="0" fontId="10" fillId="28" borderId="10" xfId="45" applyFont="1" applyFill="1" applyBorder="1" applyAlignment="1" applyProtection="1">
      <alignment horizontal="center" vertical="center" wrapText="1"/>
      <protection/>
    </xf>
    <xf numFmtId="0" fontId="10" fillId="28" borderId="66" xfId="45" applyFont="1" applyFill="1" applyBorder="1" applyAlignment="1" applyProtection="1">
      <alignment horizontal="center" vertical="center" wrapText="1"/>
      <protection/>
    </xf>
    <xf numFmtId="170" fontId="10" fillId="28" borderId="66" xfId="68" applyNumberFormat="1" applyFont="1" applyFill="1" applyBorder="1" applyAlignment="1" applyProtection="1">
      <alignment horizontal="center" vertical="center" wrapText="1"/>
      <protection/>
    </xf>
    <xf numFmtId="0" fontId="12" fillId="0" borderId="24" xfId="45" applyFont="1" applyFill="1" applyBorder="1" applyAlignment="1" applyProtection="1">
      <alignment horizontal="center" vertical="center" wrapText="1"/>
      <protection/>
    </xf>
    <xf numFmtId="0" fontId="10" fillId="17" borderId="15" xfId="45" applyFont="1" applyFill="1" applyBorder="1" applyAlignment="1" applyProtection="1">
      <alignment horizontal="center" vertical="center" wrapText="1"/>
      <protection/>
    </xf>
    <xf numFmtId="0" fontId="10" fillId="47" borderId="23" xfId="45" applyFont="1" applyFill="1" applyBorder="1" applyAlignment="1" applyProtection="1">
      <alignment horizontal="center" vertical="center" wrapText="1"/>
      <protection/>
    </xf>
    <xf numFmtId="0" fontId="9" fillId="45" borderId="15" xfId="45" applyFont="1" applyFill="1" applyBorder="1" applyAlignment="1" applyProtection="1">
      <alignment horizontal="center" vertical="center" wrapText="1"/>
      <protection/>
    </xf>
    <xf numFmtId="170" fontId="9" fillId="45" borderId="67" xfId="68" applyNumberFormat="1" applyFont="1" applyFill="1" applyBorder="1" applyAlignment="1" applyProtection="1">
      <alignment horizontal="center" vertical="center" wrapText="1"/>
      <protection/>
    </xf>
    <xf numFmtId="0" fontId="9" fillId="45" borderId="59" xfId="45" applyFont="1" applyFill="1" applyBorder="1" applyAlignment="1" applyProtection="1">
      <alignment horizontal="center" vertical="center" wrapText="1"/>
      <protection/>
    </xf>
    <xf numFmtId="0" fontId="12" fillId="0" borderId="68" xfId="45" applyFont="1" applyBorder="1" applyAlignment="1" applyProtection="1">
      <alignment vertical="center" wrapText="1"/>
      <protection/>
    </xf>
    <xf numFmtId="0" fontId="12" fillId="0" borderId="69" xfId="45" applyFont="1" applyBorder="1" applyAlignment="1" applyProtection="1">
      <alignment vertical="center" wrapText="1"/>
      <protection/>
    </xf>
    <xf numFmtId="0" fontId="12" fillId="0" borderId="0" xfId="45" applyFont="1" applyBorder="1" applyAlignment="1" applyProtection="1">
      <alignment vertical="center" wrapText="1"/>
      <protection/>
    </xf>
    <xf numFmtId="0" fontId="10" fillId="0" borderId="69" xfId="45" applyFont="1" applyBorder="1" applyAlignment="1" applyProtection="1">
      <alignment vertical="center" wrapText="1"/>
      <protection/>
    </xf>
    <xf numFmtId="170" fontId="12" fillId="0" borderId="69" xfId="68" applyNumberFormat="1" applyFont="1" applyBorder="1" applyAlignment="1" applyProtection="1">
      <alignment vertical="center" wrapText="1"/>
      <protection/>
    </xf>
    <xf numFmtId="0" fontId="12" fillId="0" borderId="70" xfId="45" applyFont="1" applyBorder="1" applyAlignment="1" applyProtection="1">
      <alignment vertical="center" wrapText="1"/>
      <protection/>
    </xf>
    <xf numFmtId="0" fontId="10" fillId="44" borderId="57" xfId="45" applyFont="1" applyFill="1" applyBorder="1" applyAlignment="1" applyProtection="1">
      <alignment horizontal="center" vertical="center" wrapText="1"/>
      <protection/>
    </xf>
    <xf numFmtId="0" fontId="12" fillId="0" borderId="71" xfId="45" applyFont="1" applyBorder="1" applyAlignment="1" applyProtection="1">
      <alignment vertical="center" wrapText="1"/>
      <protection/>
    </xf>
    <xf numFmtId="0" fontId="12" fillId="0" borderId="26" xfId="45" applyFont="1" applyBorder="1" applyAlignment="1" applyProtection="1">
      <alignment vertical="center" wrapText="1"/>
      <protection/>
    </xf>
    <xf numFmtId="0" fontId="10" fillId="0" borderId="26" xfId="45" applyFont="1" applyBorder="1" applyAlignment="1" applyProtection="1">
      <alignment vertical="center" wrapText="1"/>
      <protection/>
    </xf>
    <xf numFmtId="170" fontId="12" fillId="0" borderId="26" xfId="68" applyNumberFormat="1" applyFont="1" applyBorder="1" applyAlignment="1" applyProtection="1">
      <alignment vertical="center" wrapText="1"/>
      <protection/>
    </xf>
    <xf numFmtId="0" fontId="12" fillId="0" borderId="72" xfId="45" applyFont="1" applyBorder="1" applyAlignment="1" applyProtection="1">
      <alignment vertical="center" wrapText="1"/>
      <protection/>
    </xf>
    <xf numFmtId="0" fontId="9" fillId="45" borderId="73" xfId="71" applyFont="1" applyFill="1" applyBorder="1" applyAlignment="1" applyProtection="1">
      <alignment horizontal="center" vertical="center" wrapText="1"/>
      <protection hidden="1"/>
    </xf>
    <xf numFmtId="0" fontId="9" fillId="45" borderId="74" xfId="71" applyFont="1" applyFill="1" applyBorder="1" applyAlignment="1" applyProtection="1">
      <alignment horizontal="center" vertical="center" wrapText="1"/>
      <protection hidden="1"/>
    </xf>
    <xf numFmtId="0" fontId="9" fillId="45" borderId="75" xfId="71" applyFont="1" applyFill="1" applyBorder="1" applyAlignment="1" applyProtection="1">
      <alignment horizontal="center" vertical="center" wrapText="1"/>
      <protection hidden="1"/>
    </xf>
    <xf numFmtId="0" fontId="9" fillId="46" borderId="11" xfId="70" applyFont="1" applyFill="1" applyBorder="1" applyAlignment="1" applyProtection="1">
      <alignment horizontal="center" vertical="center" wrapText="1"/>
      <protection hidden="1"/>
    </xf>
    <xf numFmtId="0" fontId="9" fillId="45" borderId="20" xfId="71" applyFont="1" applyFill="1" applyBorder="1" applyAlignment="1" applyProtection="1">
      <alignment horizontal="center" vertical="center" wrapText="1"/>
      <protection hidden="1"/>
    </xf>
    <xf numFmtId="0" fontId="9" fillId="45" borderId="76" xfId="71" applyFont="1" applyFill="1" applyBorder="1" applyAlignment="1" applyProtection="1">
      <alignment horizontal="center" vertical="center" wrapText="1"/>
      <protection hidden="1"/>
    </xf>
    <xf numFmtId="0" fontId="9" fillId="45" borderId="77" xfId="71" applyFont="1" applyFill="1" applyBorder="1" applyAlignment="1" applyProtection="1">
      <alignment horizontal="center" vertical="center" wrapText="1"/>
      <protection hidden="1"/>
    </xf>
    <xf numFmtId="0" fontId="9" fillId="45" borderId="77" xfId="71" applyFont="1" applyFill="1" applyBorder="1" applyAlignment="1" applyProtection="1">
      <alignment horizontal="center" vertical="center" textRotation="90" wrapText="1"/>
      <protection hidden="1"/>
    </xf>
    <xf numFmtId="170" fontId="9" fillId="45" borderId="77" xfId="68" applyNumberFormat="1" applyFont="1" applyFill="1" applyBorder="1" applyAlignment="1" applyProtection="1">
      <alignment horizontal="center" vertical="center" wrapText="1"/>
      <protection hidden="1"/>
    </xf>
    <xf numFmtId="170" fontId="9" fillId="45" borderId="78" xfId="68" applyNumberFormat="1" applyFont="1" applyFill="1" applyBorder="1" applyAlignment="1" applyProtection="1">
      <alignment horizontal="center" vertical="center" wrapText="1"/>
      <protection hidden="1"/>
    </xf>
    <xf numFmtId="0" fontId="10" fillId="30" borderId="30" xfId="71" applyFont="1" applyFill="1" applyBorder="1" applyAlignment="1" applyProtection="1">
      <alignment horizontal="center" vertical="center" wrapText="1"/>
      <protection hidden="1"/>
    </xf>
    <xf numFmtId="0" fontId="12" fillId="0" borderId="39" xfId="45" applyFont="1" applyFill="1" applyBorder="1" applyAlignment="1" applyProtection="1">
      <alignment horizontal="center" vertical="center" wrapText="1"/>
      <protection/>
    </xf>
    <xf numFmtId="0" fontId="12" fillId="0" borderId="0" xfId="45" applyFont="1" applyFill="1" applyBorder="1" applyAlignment="1" applyProtection="1">
      <alignment horizontal="center" vertical="center" wrapText="1"/>
      <protection/>
    </xf>
    <xf numFmtId="0" fontId="8" fillId="26" borderId="39" xfId="70" applyFont="1" applyFill="1" applyBorder="1" applyAlignment="1" applyProtection="1">
      <alignment horizontal="center" vertical="center" wrapText="1"/>
      <protection hidden="1"/>
    </xf>
    <xf numFmtId="170" fontId="8" fillId="0" borderId="39" xfId="68" applyNumberFormat="1" applyFont="1" applyFill="1" applyBorder="1" applyAlignment="1" applyProtection="1">
      <alignment horizontal="center" vertical="center" wrapText="1"/>
      <protection hidden="1"/>
    </xf>
    <xf numFmtId="0" fontId="12" fillId="0" borderId="79" xfId="45" applyFont="1" applyBorder="1" applyAlignment="1" applyProtection="1">
      <alignment vertical="center" wrapText="1"/>
      <protection/>
    </xf>
    <xf numFmtId="0" fontId="12" fillId="0" borderId="74" xfId="45" applyFont="1" applyBorder="1" applyAlignment="1" applyProtection="1">
      <alignment vertical="center" wrapText="1"/>
      <protection/>
    </xf>
    <xf numFmtId="0" fontId="10" fillId="0" borderId="74" xfId="45" applyFont="1" applyBorder="1" applyAlignment="1" applyProtection="1">
      <alignment vertical="center" wrapText="1"/>
      <protection/>
    </xf>
    <xf numFmtId="170" fontId="12" fillId="0" borderId="74" xfId="68" applyNumberFormat="1" applyFont="1" applyBorder="1" applyAlignment="1" applyProtection="1">
      <alignment vertical="center" wrapText="1"/>
      <protection/>
    </xf>
    <xf numFmtId="0" fontId="12" fillId="0" borderId="80" xfId="45" applyFont="1" applyBorder="1" applyAlignment="1" applyProtection="1">
      <alignment vertical="center" wrapText="1"/>
      <protection/>
    </xf>
    <xf numFmtId="170" fontId="9" fillId="45" borderId="81" xfId="68" applyNumberFormat="1" applyFont="1" applyFill="1" applyBorder="1" applyAlignment="1" applyProtection="1">
      <alignment horizontal="center" vertical="center" wrapText="1"/>
      <protection hidden="1"/>
    </xf>
    <xf numFmtId="0" fontId="10" fillId="0" borderId="24" xfId="71" applyFont="1" applyFill="1" applyBorder="1" applyAlignment="1" applyProtection="1">
      <alignment horizontal="center" vertical="center" wrapText="1"/>
      <protection hidden="1"/>
    </xf>
    <xf numFmtId="0" fontId="10" fillId="0" borderId="30" xfId="71" applyFont="1" applyFill="1" applyBorder="1" applyAlignment="1" applyProtection="1">
      <alignment horizontal="center" vertical="center" wrapText="1"/>
      <protection hidden="1"/>
    </xf>
    <xf numFmtId="0" fontId="12" fillId="0" borderId="60" xfId="45" applyFont="1" applyFill="1" applyBorder="1" applyAlignment="1" applyProtection="1">
      <alignment horizontal="center" vertical="center" wrapText="1"/>
      <protection/>
    </xf>
    <xf numFmtId="0" fontId="10" fillId="0" borderId="20" xfId="71" applyFont="1" applyFill="1" applyBorder="1" applyAlignment="1" applyProtection="1">
      <alignment horizontal="center" vertical="center" wrapText="1"/>
      <protection hidden="1"/>
    </xf>
    <xf numFmtId="0" fontId="8" fillId="0" borderId="61" xfId="70" applyFont="1" applyFill="1" applyBorder="1" applyAlignment="1" applyProtection="1">
      <alignment horizontal="center" vertical="center" wrapText="1"/>
      <protection hidden="1" locked="0"/>
    </xf>
    <xf numFmtId="0" fontId="8" fillId="0" borderId="63" xfId="70" applyFont="1" applyFill="1" applyBorder="1" applyAlignment="1" applyProtection="1">
      <alignment horizontal="center" vertical="center" wrapText="1"/>
      <protection hidden="1" locked="0"/>
    </xf>
    <xf numFmtId="9" fontId="8" fillId="0" borderId="21" xfId="77" applyNumberFormat="1" applyFont="1" applyFill="1" applyBorder="1" applyAlignment="1" applyProtection="1">
      <alignment horizontal="center" vertical="center" wrapText="1"/>
      <protection hidden="1"/>
    </xf>
    <xf numFmtId="1" fontId="10" fillId="47" borderId="15" xfId="45" applyNumberFormat="1" applyFont="1" applyFill="1" applyBorder="1" applyAlignment="1" applyProtection="1">
      <alignment horizontal="center" vertical="center" wrapText="1"/>
      <protection/>
    </xf>
    <xf numFmtId="0" fontId="10" fillId="47" borderId="82" xfId="45" applyFont="1" applyFill="1" applyBorder="1" applyAlignment="1" applyProtection="1">
      <alignment horizontal="center" vertical="center" wrapText="1"/>
      <protection/>
    </xf>
    <xf numFmtId="0" fontId="9" fillId="45" borderId="0" xfId="45" applyFont="1" applyFill="1" applyBorder="1" applyAlignment="1" applyProtection="1">
      <alignment horizontal="center" vertical="center" wrapText="1"/>
      <protection/>
    </xf>
    <xf numFmtId="0" fontId="9" fillId="45" borderId="83" xfId="45" applyFont="1" applyFill="1" applyBorder="1" applyAlignment="1" applyProtection="1">
      <alignment horizontal="center" vertical="center" wrapText="1"/>
      <protection/>
    </xf>
    <xf numFmtId="0" fontId="12" fillId="48" borderId="23" xfId="45" applyFont="1" applyFill="1" applyBorder="1" applyAlignment="1" applyProtection="1">
      <alignment horizontal="center" vertical="center" wrapText="1"/>
      <protection/>
    </xf>
    <xf numFmtId="0" fontId="12" fillId="48" borderId="15" xfId="45" applyFont="1" applyFill="1" applyBorder="1" applyAlignment="1" applyProtection="1">
      <alignment horizontal="center" vertical="center" wrapText="1"/>
      <protection/>
    </xf>
    <xf numFmtId="1" fontId="12" fillId="48" borderId="15" xfId="53" applyNumberFormat="1" applyFont="1" applyFill="1" applyBorder="1" applyAlignment="1" applyProtection="1">
      <alignment horizontal="center" vertical="center" wrapText="1"/>
      <protection/>
    </xf>
    <xf numFmtId="165" fontId="12" fillId="48" borderId="15" xfId="45" applyNumberFormat="1" applyFont="1" applyFill="1" applyBorder="1" applyAlignment="1" applyProtection="1">
      <alignment horizontal="center" vertical="center" wrapText="1"/>
      <protection/>
    </xf>
    <xf numFmtId="0" fontId="10" fillId="48" borderId="15" xfId="45" applyFont="1" applyFill="1" applyBorder="1" applyAlignment="1" applyProtection="1">
      <alignment horizontal="center" vertical="center" wrapText="1"/>
      <protection/>
    </xf>
    <xf numFmtId="0" fontId="12" fillId="48" borderId="82" xfId="45" applyFont="1" applyFill="1" applyBorder="1" applyAlignment="1" applyProtection="1">
      <alignment horizontal="center" vertical="center" wrapText="1"/>
      <protection/>
    </xf>
    <xf numFmtId="0" fontId="12" fillId="0" borderId="0" xfId="0" applyFont="1" applyBorder="1" applyAlignment="1">
      <alignment/>
    </xf>
    <xf numFmtId="0" fontId="10" fillId="0" borderId="0" xfId="0" applyFont="1" applyAlignment="1">
      <alignment/>
    </xf>
    <xf numFmtId="170" fontId="12" fillId="0" borderId="0" xfId="68" applyNumberFormat="1" applyFont="1" applyAlignment="1">
      <alignment/>
    </xf>
    <xf numFmtId="0" fontId="54" fillId="0" borderId="34" xfId="0" applyFont="1" applyBorder="1" applyAlignment="1">
      <alignment vertical="center"/>
    </xf>
    <xf numFmtId="0" fontId="0" fillId="0" borderId="0" xfId="0" applyFill="1" applyAlignment="1">
      <alignment horizontal="center" vertical="center"/>
    </xf>
    <xf numFmtId="0" fontId="6" fillId="0" borderId="24" xfId="0" applyFont="1" applyBorder="1" applyAlignment="1">
      <alignment horizontal="center" vertical="center" wrapText="1"/>
    </xf>
    <xf numFmtId="0" fontId="3" fillId="0" borderId="0" xfId="0" applyFont="1" applyBorder="1" applyAlignment="1">
      <alignment horizontal="center" vertical="center" wrapText="1"/>
    </xf>
    <xf numFmtId="0" fontId="6" fillId="0" borderId="0" xfId="0" applyFont="1" applyBorder="1" applyAlignment="1">
      <alignment horizontal="center" vertical="center" wrapText="1"/>
    </xf>
    <xf numFmtId="1" fontId="6" fillId="0" borderId="0" xfId="56" applyNumberFormat="1" applyFont="1" applyBorder="1" applyAlignment="1">
      <alignment horizontal="center" vertical="center" wrapText="1"/>
    </xf>
    <xf numFmtId="165" fontId="6" fillId="0" borderId="0" xfId="0" applyNumberFormat="1" applyFont="1" applyBorder="1" applyAlignment="1">
      <alignment horizontal="center" vertical="center" wrapText="1"/>
    </xf>
    <xf numFmtId="172" fontId="6" fillId="0" borderId="0" xfId="0" applyNumberFormat="1" applyFont="1" applyBorder="1" applyAlignment="1">
      <alignment horizontal="center" vertical="center" wrapText="1"/>
    </xf>
    <xf numFmtId="0" fontId="6" fillId="0" borderId="25" xfId="0" applyFont="1" applyBorder="1" applyAlignment="1">
      <alignment horizontal="center" vertical="center" wrapText="1"/>
    </xf>
    <xf numFmtId="0" fontId="53" fillId="0" borderId="0" xfId="0" applyFont="1" applyAlignment="1">
      <alignment horizontal="center" vertical="center" wrapText="1"/>
    </xf>
    <xf numFmtId="0" fontId="3" fillId="0" borderId="0" xfId="0" applyFont="1" applyAlignment="1">
      <alignment horizontal="center" vertical="center" wrapText="1"/>
    </xf>
    <xf numFmtId="0" fontId="9" fillId="46" borderId="10" xfId="70" applyFont="1" applyFill="1" applyBorder="1" applyAlignment="1" applyProtection="1">
      <alignment horizontal="center" vertical="center" wrapText="1"/>
      <protection hidden="1" locked="0"/>
    </xf>
    <xf numFmtId="0" fontId="55" fillId="0" borderId="0" xfId="0" applyFont="1" applyAlignment="1">
      <alignment horizontal="center" vertical="center" wrapText="1"/>
    </xf>
    <xf numFmtId="0" fontId="11" fillId="0" borderId="43" xfId="0" applyFont="1" applyFill="1" applyBorder="1" applyAlignment="1">
      <alignment horizontal="center" vertical="center" wrapText="1"/>
    </xf>
    <xf numFmtId="0" fontId="8" fillId="0" borderId="43" xfId="0" applyFont="1" applyFill="1" applyBorder="1" applyAlignment="1">
      <alignment vertical="center" wrapText="1"/>
    </xf>
    <xf numFmtId="0" fontId="8" fillId="0" borderId="43" xfId="0" applyFont="1" applyFill="1" applyBorder="1" applyAlignment="1">
      <alignment horizontal="center" vertical="center" wrapText="1"/>
    </xf>
    <xf numFmtId="0" fontId="8" fillId="0" borderId="43" xfId="0" applyFont="1" applyBorder="1" applyAlignment="1">
      <alignment horizontal="center" vertical="center" wrapText="1"/>
    </xf>
    <xf numFmtId="0" fontId="12" fillId="0" borderId="43" xfId="0" applyFont="1" applyBorder="1" applyAlignment="1">
      <alignment horizontal="center" vertical="center" wrapText="1"/>
    </xf>
    <xf numFmtId="14" fontId="8" fillId="0" borderId="43" xfId="0" applyNumberFormat="1" applyFont="1" applyBorder="1" applyAlignment="1">
      <alignment horizontal="center" vertical="center" wrapText="1"/>
    </xf>
    <xf numFmtId="1" fontId="8" fillId="6" borderId="43" xfId="70" applyNumberFormat="1" applyFont="1" applyFill="1" applyBorder="1" applyAlignment="1" applyProtection="1">
      <alignment horizontal="center" vertical="center" wrapText="1"/>
      <protection hidden="1"/>
    </xf>
    <xf numFmtId="1" fontId="11" fillId="26" borderId="43" xfId="70" applyNumberFormat="1" applyFont="1" applyFill="1" applyBorder="1" applyAlignment="1" applyProtection="1">
      <alignment horizontal="center" vertical="center" wrapText="1"/>
      <protection hidden="1"/>
    </xf>
    <xf numFmtId="0" fontId="56" fillId="0" borderId="0" xfId="0" applyFont="1" applyAlignment="1">
      <alignment horizontal="center" vertical="center" wrapText="1"/>
    </xf>
    <xf numFmtId="0" fontId="11" fillId="0" borderId="21" xfId="0" applyFont="1" applyFill="1" applyBorder="1" applyAlignment="1">
      <alignment horizontal="center" vertical="center" wrapText="1"/>
    </xf>
    <xf numFmtId="0" fontId="8" fillId="0" borderId="21" xfId="0" applyFont="1" applyFill="1" applyBorder="1" applyAlignment="1">
      <alignment vertical="center" wrapText="1"/>
    </xf>
    <xf numFmtId="0" fontId="8" fillId="0" borderId="21" xfId="0" applyFont="1" applyFill="1" applyBorder="1" applyAlignment="1">
      <alignment horizontal="center" vertical="center" wrapText="1"/>
    </xf>
    <xf numFmtId="0" fontId="12" fillId="0" borderId="21" xfId="0" applyFont="1" applyBorder="1" applyAlignment="1">
      <alignment horizontal="center" vertical="center" wrapText="1"/>
    </xf>
    <xf numFmtId="14" fontId="8" fillId="0" borderId="21" xfId="0" applyNumberFormat="1" applyFont="1" applyBorder="1" applyAlignment="1">
      <alignment horizontal="center" vertical="center" wrapText="1"/>
    </xf>
    <xf numFmtId="9" fontId="8" fillId="6" borderId="21" xfId="81" applyFont="1" applyFill="1" applyBorder="1" applyAlignment="1" applyProtection="1">
      <alignment vertical="center" wrapText="1"/>
      <protection hidden="1"/>
    </xf>
    <xf numFmtId="9" fontId="11" fillId="26" borderId="21" xfId="70" applyNumberFormat="1" applyFont="1" applyFill="1" applyBorder="1" applyAlignment="1" applyProtection="1">
      <alignment horizontal="center" vertical="center" wrapText="1"/>
      <protection hidden="1"/>
    </xf>
    <xf numFmtId="0" fontId="11" fillId="36" borderId="47" xfId="0" applyFont="1" applyFill="1" applyBorder="1" applyAlignment="1">
      <alignment horizontal="center" vertical="center" wrapText="1"/>
    </xf>
    <xf numFmtId="0" fontId="11" fillId="0" borderId="47" xfId="0" applyFont="1" applyFill="1" applyBorder="1" applyAlignment="1">
      <alignment horizontal="center" vertical="center" wrapText="1"/>
    </xf>
    <xf numFmtId="0" fontId="8" fillId="0" borderId="47" xfId="0" applyFont="1" applyFill="1" applyBorder="1" applyAlignment="1">
      <alignment vertical="center" wrapText="1"/>
    </xf>
    <xf numFmtId="0" fontId="8" fillId="0" borderId="47" xfId="0" applyFont="1" applyFill="1" applyBorder="1" applyAlignment="1">
      <alignment horizontal="center" vertical="center" wrapText="1"/>
    </xf>
    <xf numFmtId="0" fontId="12" fillId="0" borderId="47" xfId="0" applyFont="1" applyBorder="1" applyAlignment="1">
      <alignment horizontal="center" vertical="center" wrapText="1"/>
    </xf>
    <xf numFmtId="14" fontId="8" fillId="0" borderId="47" xfId="0" applyNumberFormat="1" applyFont="1" applyBorder="1" applyAlignment="1">
      <alignment horizontal="center" vertical="center" wrapText="1"/>
    </xf>
    <xf numFmtId="1" fontId="57" fillId="6" borderId="47" xfId="81" applyNumberFormat="1" applyFont="1" applyFill="1" applyBorder="1" applyAlignment="1" applyProtection="1">
      <alignment horizontal="center" vertical="center" wrapText="1"/>
      <protection hidden="1"/>
    </xf>
    <xf numFmtId="1" fontId="58" fillId="6" borderId="47" xfId="81" applyNumberFormat="1" applyFont="1" applyFill="1" applyBorder="1" applyAlignment="1" applyProtection="1">
      <alignment horizontal="center" vertical="center" wrapText="1"/>
      <protection hidden="1"/>
    </xf>
    <xf numFmtId="1" fontId="59" fillId="6" borderId="47" xfId="70" applyNumberFormat="1" applyFont="1" applyFill="1" applyBorder="1" applyAlignment="1" applyProtection="1">
      <alignment horizontal="center" vertical="center" wrapText="1"/>
      <protection hidden="1"/>
    </xf>
    <xf numFmtId="1" fontId="8" fillId="6" borderId="47" xfId="70" applyNumberFormat="1" applyFont="1" applyFill="1" applyBorder="1" applyAlignment="1" applyProtection="1">
      <alignment horizontal="center" vertical="center" wrapText="1"/>
      <protection hidden="1"/>
    </xf>
    <xf numFmtId="1" fontId="11" fillId="0" borderId="47" xfId="56" applyNumberFormat="1" applyFont="1" applyBorder="1" applyAlignment="1">
      <alignment horizontal="center" vertical="center" wrapText="1"/>
    </xf>
    <xf numFmtId="0" fontId="11" fillId="26" borderId="84" xfId="0" applyFont="1" applyFill="1" applyBorder="1" applyAlignment="1">
      <alignment horizontal="center" vertical="center" wrapText="1"/>
    </xf>
    <xf numFmtId="0" fontId="11" fillId="26" borderId="85" xfId="70" applyFont="1" applyFill="1" applyBorder="1" applyAlignment="1" applyProtection="1">
      <alignment horizontal="center" vertical="center" wrapText="1"/>
      <protection hidden="1"/>
    </xf>
    <xf numFmtId="0" fontId="11" fillId="36" borderId="85" xfId="0" applyFont="1" applyFill="1" applyBorder="1" applyAlignment="1">
      <alignment horizontal="center" vertical="center" wrapText="1"/>
    </xf>
    <xf numFmtId="0" fontId="11" fillId="26" borderId="85" xfId="0" applyFont="1" applyFill="1" applyBorder="1" applyAlignment="1">
      <alignment horizontal="center" vertical="center" wrapText="1"/>
    </xf>
    <xf numFmtId="0" fontId="8" fillId="26" borderId="85" xfId="0" applyFont="1" applyFill="1" applyBorder="1" applyAlignment="1">
      <alignment horizontal="center" vertical="center" wrapText="1"/>
    </xf>
    <xf numFmtId="0" fontId="8" fillId="26" borderId="85" xfId="0" applyFont="1" applyFill="1" applyBorder="1" applyAlignment="1" quotePrefix="1">
      <alignment horizontal="center" vertical="center" wrapText="1"/>
    </xf>
    <xf numFmtId="0" fontId="8" fillId="26" borderId="85" xfId="0" applyFont="1" applyFill="1" applyBorder="1" applyAlignment="1">
      <alignment horizontal="center" vertical="center" wrapText="1"/>
    </xf>
    <xf numFmtId="0" fontId="8" fillId="0" borderId="85" xfId="0" applyFont="1" applyFill="1" applyBorder="1" applyAlignment="1">
      <alignment horizontal="center" vertical="center" wrapText="1"/>
    </xf>
    <xf numFmtId="14" fontId="8" fillId="0" borderId="85" xfId="0" applyNumberFormat="1" applyFont="1" applyBorder="1" applyAlignment="1">
      <alignment horizontal="center" vertical="center" wrapText="1"/>
    </xf>
    <xf numFmtId="1" fontId="8" fillId="6" borderId="85" xfId="81" applyNumberFormat="1" applyFont="1" applyFill="1" applyBorder="1" applyAlignment="1" applyProtection="1">
      <alignment horizontal="center" vertical="center" wrapText="1"/>
      <protection hidden="1"/>
    </xf>
    <xf numFmtId="1" fontId="11" fillId="26" borderId="85" xfId="0" applyNumberFormat="1" applyFont="1" applyFill="1" applyBorder="1" applyAlignment="1">
      <alignment horizontal="center" vertical="center" wrapText="1"/>
    </xf>
    <xf numFmtId="0" fontId="56" fillId="26" borderId="0" xfId="0" applyFont="1" applyFill="1" applyAlignment="1">
      <alignment horizontal="center" vertical="center" wrapText="1"/>
    </xf>
    <xf numFmtId="49" fontId="8" fillId="26" borderId="43" xfId="0" applyNumberFormat="1" applyFont="1" applyFill="1" applyBorder="1" applyAlignment="1">
      <alignment horizontal="center" vertical="center" wrapText="1"/>
    </xf>
    <xf numFmtId="49" fontId="8" fillId="0" borderId="43" xfId="0" applyNumberFormat="1" applyFont="1" applyFill="1" applyBorder="1" applyAlignment="1">
      <alignment horizontal="center" vertical="center" wrapText="1"/>
    </xf>
    <xf numFmtId="49" fontId="11" fillId="0" borderId="43" xfId="0" applyNumberFormat="1" applyFont="1" applyFill="1" applyBorder="1" applyAlignment="1">
      <alignment horizontal="center" vertical="center" wrapText="1"/>
    </xf>
    <xf numFmtId="49" fontId="8" fillId="26" borderId="43" xfId="0" applyNumberFormat="1" applyFont="1" applyFill="1" applyBorder="1" applyAlignment="1">
      <alignment horizontal="center" vertical="center" wrapText="1"/>
    </xf>
    <xf numFmtId="0" fontId="8" fillId="26" borderId="43" xfId="70" applyFont="1" applyFill="1" applyBorder="1" applyAlignment="1" applyProtection="1">
      <alignment horizontal="center" vertical="center" wrapText="1"/>
      <protection hidden="1"/>
    </xf>
    <xf numFmtId="1" fontId="8" fillId="6" borderId="43" xfId="0" applyNumberFormat="1" applyFont="1" applyFill="1" applyBorder="1" applyAlignment="1">
      <alignment horizontal="center" vertical="center" wrapText="1"/>
    </xf>
    <xf numFmtId="1" fontId="11" fillId="0" borderId="45" xfId="81" applyNumberFormat="1" applyFont="1" applyBorder="1" applyAlignment="1">
      <alignment horizontal="center" vertical="center" wrapText="1"/>
    </xf>
    <xf numFmtId="0" fontId="13" fillId="26" borderId="0" xfId="0" applyFont="1" applyFill="1" applyAlignment="1">
      <alignment horizontal="center" vertical="center" wrapText="1"/>
    </xf>
    <xf numFmtId="49" fontId="8" fillId="26" borderId="21" xfId="0" applyNumberFormat="1" applyFont="1" applyFill="1" applyBorder="1" applyAlignment="1">
      <alignment horizontal="center" vertical="center" wrapText="1"/>
    </xf>
    <xf numFmtId="49" fontId="8" fillId="0" borderId="21" xfId="0" applyNumberFormat="1" applyFont="1" applyFill="1" applyBorder="1" applyAlignment="1">
      <alignment horizontal="center" vertical="center" wrapText="1"/>
    </xf>
    <xf numFmtId="49" fontId="11" fillId="0" borderId="21" xfId="0" applyNumberFormat="1" applyFont="1" applyFill="1" applyBorder="1" applyAlignment="1">
      <alignment horizontal="center" vertical="center" wrapText="1"/>
    </xf>
    <xf numFmtId="49" fontId="8" fillId="26" borderId="21" xfId="0" applyNumberFormat="1" applyFont="1" applyFill="1" applyBorder="1" applyAlignment="1">
      <alignment horizontal="center" vertical="center" wrapText="1"/>
    </xf>
    <xf numFmtId="1" fontId="8" fillId="6" borderId="21" xfId="0" applyNumberFormat="1" applyFont="1" applyFill="1" applyBorder="1" applyAlignment="1">
      <alignment horizontal="center" vertical="center" wrapText="1"/>
    </xf>
    <xf numFmtId="1" fontId="11" fillId="0" borderId="21" xfId="81" applyNumberFormat="1" applyFont="1" applyBorder="1" applyAlignment="1">
      <alignment horizontal="center" vertical="center" wrapText="1"/>
    </xf>
    <xf numFmtId="49" fontId="11" fillId="26" borderId="21" xfId="0" applyNumberFormat="1" applyFont="1" applyFill="1" applyBorder="1" applyAlignment="1">
      <alignment horizontal="center" vertical="center" wrapText="1"/>
    </xf>
    <xf numFmtId="0" fontId="8" fillId="26" borderId="21" xfId="0" applyFont="1" applyFill="1" applyBorder="1" applyAlignment="1">
      <alignment horizontal="center" vertical="center" wrapText="1"/>
    </xf>
    <xf numFmtId="0" fontId="11" fillId="49" borderId="54" xfId="0" applyFont="1" applyFill="1" applyBorder="1" applyAlignment="1">
      <alignment horizontal="center" vertical="center" wrapText="1"/>
    </xf>
    <xf numFmtId="49" fontId="8" fillId="49" borderId="54" xfId="0" applyNumberFormat="1" applyFont="1" applyFill="1" applyBorder="1" applyAlignment="1">
      <alignment horizontal="center" vertical="center" wrapText="1"/>
    </xf>
    <xf numFmtId="49" fontId="11" fillId="49" borderId="54" xfId="0" applyNumberFormat="1" applyFont="1" applyFill="1" applyBorder="1" applyAlignment="1">
      <alignment horizontal="center" vertical="center" wrapText="1"/>
    </xf>
    <xf numFmtId="0" fontId="8" fillId="49" borderId="54" xfId="0" applyFont="1" applyFill="1" applyBorder="1" applyAlignment="1">
      <alignment horizontal="center" vertical="center" wrapText="1"/>
    </xf>
    <xf numFmtId="49" fontId="8" fillId="26" borderId="47" xfId="0" applyNumberFormat="1" applyFont="1" applyFill="1" applyBorder="1" applyAlignment="1">
      <alignment horizontal="center" vertical="center" wrapText="1"/>
    </xf>
    <xf numFmtId="49" fontId="11" fillId="26" borderId="47" xfId="0" applyNumberFormat="1" applyFont="1" applyFill="1" applyBorder="1" applyAlignment="1">
      <alignment horizontal="center" vertical="center" wrapText="1"/>
    </xf>
    <xf numFmtId="49" fontId="11" fillId="26" borderId="54" xfId="0" applyNumberFormat="1" applyFont="1" applyFill="1" applyBorder="1" applyAlignment="1">
      <alignment horizontal="center" vertical="center" wrapText="1"/>
    </xf>
    <xf numFmtId="0" fontId="8" fillId="26" borderId="54" xfId="0" applyFont="1" applyFill="1" applyBorder="1" applyAlignment="1">
      <alignment horizontal="center" vertical="center" wrapText="1"/>
    </xf>
    <xf numFmtId="0" fontId="8" fillId="0" borderId="54" xfId="0" applyFont="1" applyFill="1" applyBorder="1" applyAlignment="1">
      <alignment horizontal="center" vertical="center" wrapText="1"/>
    </xf>
    <xf numFmtId="14" fontId="8" fillId="0" borderId="54" xfId="0" applyNumberFormat="1" applyFont="1" applyBorder="1" applyAlignment="1">
      <alignment horizontal="center" vertical="center" wrapText="1"/>
    </xf>
    <xf numFmtId="1" fontId="8" fillId="6" borderId="54" xfId="0" applyNumberFormat="1" applyFont="1" applyFill="1" applyBorder="1" applyAlignment="1">
      <alignment horizontal="center" vertical="center" wrapText="1"/>
    </xf>
    <xf numFmtId="1" fontId="11" fillId="0" borderId="39" xfId="81" applyNumberFormat="1" applyFont="1" applyBorder="1" applyAlignment="1">
      <alignment horizontal="center" vertical="center" wrapText="1"/>
    </xf>
    <xf numFmtId="0" fontId="10" fillId="17" borderId="35" xfId="0" applyFont="1" applyFill="1" applyBorder="1" applyAlignment="1">
      <alignment horizontal="center" vertical="center" wrapText="1"/>
    </xf>
    <xf numFmtId="0" fontId="10" fillId="17" borderId="84" xfId="0" applyFont="1" applyFill="1" applyBorder="1" applyAlignment="1">
      <alignment horizontal="center" vertical="center" wrapText="1"/>
    </xf>
    <xf numFmtId="0" fontId="10" fillId="17" borderId="85" xfId="0" applyFont="1" applyFill="1" applyBorder="1" applyAlignment="1">
      <alignment horizontal="center" vertical="center" wrapText="1"/>
    </xf>
    <xf numFmtId="172" fontId="10" fillId="17" borderId="86" xfId="0" applyNumberFormat="1" applyFont="1" applyFill="1" applyBorder="1" applyAlignment="1">
      <alignment horizontal="center" vertical="center" wrapText="1"/>
    </xf>
    <xf numFmtId="0" fontId="9" fillId="46" borderId="21" xfId="0" applyFont="1" applyFill="1" applyBorder="1" applyAlignment="1">
      <alignment horizontal="center" vertical="center" wrapText="1"/>
    </xf>
    <xf numFmtId="0" fontId="9" fillId="46" borderId="32" xfId="0" applyFont="1" applyFill="1" applyBorder="1" applyAlignment="1">
      <alignment horizontal="center" vertical="center" wrapText="1"/>
    </xf>
    <xf numFmtId="172" fontId="9" fillId="46" borderId="40" xfId="0" applyNumberFormat="1" applyFont="1" applyFill="1" applyBorder="1" applyAlignment="1">
      <alignment horizontal="center" vertical="center" wrapText="1"/>
    </xf>
    <xf numFmtId="0" fontId="6" fillId="0" borderId="19" xfId="0" applyFont="1" applyBorder="1" applyAlignment="1">
      <alignment horizontal="center" vertical="center" wrapText="1"/>
    </xf>
    <xf numFmtId="0" fontId="3" fillId="0" borderId="15" xfId="0" applyFont="1" applyBorder="1" applyAlignment="1">
      <alignment horizontal="center" vertical="center" wrapText="1"/>
    </xf>
    <xf numFmtId="0" fontId="6" fillId="0" borderId="15" xfId="0" applyFont="1" applyBorder="1" applyAlignment="1">
      <alignment horizontal="center" vertical="center" wrapText="1"/>
    </xf>
    <xf numFmtId="1" fontId="6" fillId="0" borderId="15" xfId="56" applyNumberFormat="1" applyFont="1" applyBorder="1" applyAlignment="1">
      <alignment horizontal="center" vertical="center" wrapText="1"/>
    </xf>
    <xf numFmtId="165" fontId="6" fillId="0" borderId="15" xfId="0" applyNumberFormat="1" applyFont="1" applyBorder="1" applyAlignment="1">
      <alignment horizontal="center" vertical="center" wrapText="1"/>
    </xf>
    <xf numFmtId="172" fontId="6" fillId="0" borderId="15" xfId="0" applyNumberFormat="1" applyFont="1" applyBorder="1" applyAlignment="1">
      <alignment horizontal="center" vertical="center" wrapText="1"/>
    </xf>
    <xf numFmtId="0" fontId="6" fillId="0" borderId="23" xfId="0" applyFont="1" applyBorder="1" applyAlignment="1">
      <alignment horizontal="center" vertical="center" wrapText="1"/>
    </xf>
    <xf numFmtId="0" fontId="9" fillId="46" borderId="38" xfId="70" applyFont="1" applyFill="1" applyBorder="1" applyAlignment="1" applyProtection="1">
      <alignment horizontal="center" vertical="center" wrapText="1"/>
      <protection hidden="1"/>
    </xf>
    <xf numFmtId="1" fontId="9" fillId="46" borderId="39" xfId="56" applyNumberFormat="1" applyFont="1" applyFill="1" applyBorder="1" applyAlignment="1" applyProtection="1">
      <alignment horizontal="center" vertical="center" wrapText="1"/>
      <protection hidden="1"/>
    </xf>
    <xf numFmtId="0" fontId="9" fillId="46" borderId="30" xfId="70" applyFont="1" applyFill="1" applyBorder="1" applyAlignment="1" applyProtection="1">
      <alignment horizontal="center" vertical="center" wrapText="1"/>
      <protection hidden="1" locked="0"/>
    </xf>
    <xf numFmtId="0" fontId="9" fillId="46" borderId="39" xfId="70" applyFont="1" applyFill="1" applyBorder="1" applyAlignment="1" applyProtection="1">
      <alignment horizontal="center" vertical="center" textRotation="90" wrapText="1"/>
      <protection hidden="1"/>
    </xf>
    <xf numFmtId="172" fontId="9" fillId="46" borderId="39" xfId="70" applyNumberFormat="1" applyFont="1" applyFill="1" applyBorder="1" applyAlignment="1" applyProtection="1">
      <alignment horizontal="center" vertical="center" wrapText="1"/>
      <protection hidden="1"/>
    </xf>
    <xf numFmtId="172" fontId="9" fillId="46" borderId="39" xfId="70" applyNumberFormat="1" applyFont="1" applyFill="1" applyBorder="1" applyAlignment="1" applyProtection="1">
      <alignment horizontal="center" vertical="center" wrapText="1"/>
      <protection hidden="1" locked="0"/>
    </xf>
    <xf numFmtId="0" fontId="9" fillId="46" borderId="87" xfId="70" applyFont="1" applyFill="1" applyBorder="1" applyAlignment="1" applyProtection="1">
      <alignment horizontal="center" vertical="center" wrapText="1"/>
      <protection hidden="1"/>
    </xf>
    <xf numFmtId="0" fontId="13" fillId="26" borderId="43" xfId="0" applyFont="1" applyFill="1" applyBorder="1" applyAlignment="1">
      <alignment horizontal="center" vertical="center" wrapText="1"/>
    </xf>
    <xf numFmtId="9" fontId="8" fillId="0" borderId="43" xfId="81" applyFont="1" applyFill="1" applyBorder="1" applyAlignment="1" applyProtection="1">
      <alignment horizontal="center" vertical="center" wrapText="1"/>
      <protection hidden="1"/>
    </xf>
    <xf numFmtId="0" fontId="8" fillId="26" borderId="43" xfId="70" applyFont="1" applyFill="1" applyBorder="1" applyAlignment="1" applyProtection="1">
      <alignment horizontal="center" vertical="center" wrapText="1"/>
      <protection hidden="1"/>
    </xf>
    <xf numFmtId="9" fontId="8" fillId="6" borderId="43" xfId="81" applyFont="1" applyFill="1" applyBorder="1" applyAlignment="1" applyProtection="1">
      <alignment vertical="center" wrapText="1"/>
      <protection hidden="1"/>
    </xf>
    <xf numFmtId="9" fontId="11" fillId="0" borderId="43" xfId="81" applyFont="1" applyBorder="1" applyAlignment="1">
      <alignment horizontal="center" vertical="center" wrapText="1"/>
    </xf>
    <xf numFmtId="9" fontId="8" fillId="0" borderId="21" xfId="81" applyFont="1" applyFill="1" applyBorder="1" applyAlignment="1" applyProtection="1">
      <alignment horizontal="center" vertical="center" wrapText="1"/>
      <protection hidden="1"/>
    </xf>
    <xf numFmtId="9" fontId="11" fillId="0" borderId="21" xfId="81" applyFont="1" applyBorder="1" applyAlignment="1">
      <alignment horizontal="center" vertical="center" wrapText="1"/>
    </xf>
    <xf numFmtId="0" fontId="11" fillId="36" borderId="47" xfId="70" applyFont="1" applyFill="1" applyBorder="1" applyAlignment="1" applyProtection="1">
      <alignment horizontal="center" vertical="center" wrapText="1"/>
      <protection hidden="1"/>
    </xf>
    <xf numFmtId="0" fontId="8" fillId="26" borderId="47" xfId="0" applyFont="1" applyFill="1" applyBorder="1" applyAlignment="1">
      <alignment horizontal="center" vertical="center" wrapText="1"/>
    </xf>
    <xf numFmtId="0" fontId="8" fillId="26" borderId="47" xfId="70" applyFont="1" applyFill="1" applyBorder="1" applyAlignment="1" applyProtection="1">
      <alignment horizontal="center" vertical="center" wrapText="1"/>
      <protection hidden="1"/>
    </xf>
    <xf numFmtId="0" fontId="8" fillId="26" borderId="47" xfId="70" applyFont="1" applyFill="1" applyBorder="1" applyAlignment="1" applyProtection="1">
      <alignment horizontal="center" vertical="center" wrapText="1"/>
      <protection hidden="1"/>
    </xf>
    <xf numFmtId="14" fontId="8" fillId="0" borderId="47" xfId="52" applyNumberFormat="1" applyFont="1" applyFill="1" applyBorder="1" applyAlignment="1">
      <alignment horizontal="center" vertical="center" wrapText="1"/>
    </xf>
    <xf numFmtId="9" fontId="8" fillId="6" borderId="47" xfId="81" applyFont="1" applyFill="1" applyBorder="1" applyAlignment="1" applyProtection="1">
      <alignment vertical="center" wrapText="1"/>
      <protection hidden="1"/>
    </xf>
    <xf numFmtId="9" fontId="11" fillId="0" borderId="47" xfId="81" applyFont="1" applyBorder="1" applyAlignment="1">
      <alignment horizontal="center" vertical="center" wrapText="1"/>
    </xf>
    <xf numFmtId="0" fontId="11" fillId="26" borderId="43" xfId="0" applyFont="1" applyFill="1" applyBorder="1" applyAlignment="1">
      <alignment horizontal="center" vertical="center" wrapText="1"/>
    </xf>
    <xf numFmtId="0" fontId="8" fillId="26" borderId="43" xfId="0" applyFont="1" applyFill="1" applyBorder="1" applyAlignment="1">
      <alignment horizontal="center" vertical="center" wrapText="1"/>
    </xf>
    <xf numFmtId="9" fontId="8" fillId="26" borderId="43" xfId="81" applyFont="1" applyFill="1" applyBorder="1" applyAlignment="1">
      <alignment horizontal="center" vertical="center" wrapText="1"/>
    </xf>
    <xf numFmtId="0" fontId="8" fillId="26" borderId="43" xfId="0" applyFont="1" applyFill="1" applyBorder="1" applyAlignment="1">
      <alignment horizontal="center" vertical="center" wrapText="1"/>
    </xf>
    <xf numFmtId="14" fontId="8" fillId="26" borderId="43" xfId="70" applyNumberFormat="1" applyFont="1" applyFill="1" applyBorder="1" applyAlignment="1" applyProtection="1">
      <alignment horizontal="center" vertical="center" wrapText="1"/>
      <protection hidden="1"/>
    </xf>
    <xf numFmtId="14" fontId="8" fillId="0" borderId="43" xfId="52" applyNumberFormat="1" applyFont="1" applyFill="1" applyBorder="1" applyAlignment="1">
      <alignment horizontal="center" vertical="center" wrapText="1"/>
    </xf>
    <xf numFmtId="9" fontId="11" fillId="26" borderId="43" xfId="77" applyFont="1" applyFill="1" applyBorder="1" applyAlignment="1">
      <alignment horizontal="center" vertical="center" wrapText="1"/>
    </xf>
    <xf numFmtId="0" fontId="11" fillId="26" borderId="21" xfId="0" applyFont="1" applyFill="1" applyBorder="1" applyAlignment="1">
      <alignment horizontal="center" vertical="center" wrapText="1"/>
    </xf>
    <xf numFmtId="14" fontId="8" fillId="26" borderId="21" xfId="70" applyNumberFormat="1" applyFont="1" applyFill="1" applyBorder="1" applyAlignment="1" applyProtection="1">
      <alignment horizontal="center" vertical="center" wrapText="1"/>
      <protection hidden="1"/>
    </xf>
    <xf numFmtId="14" fontId="8" fillId="0" borderId="21" xfId="52" applyNumberFormat="1" applyFont="1" applyFill="1" applyBorder="1" applyAlignment="1">
      <alignment horizontal="center" vertical="center" wrapText="1"/>
    </xf>
    <xf numFmtId="0" fontId="8" fillId="6" borderId="21" xfId="0" applyFont="1" applyFill="1" applyBorder="1" applyAlignment="1">
      <alignment horizontal="center" vertical="center" wrapText="1"/>
    </xf>
    <xf numFmtId="1" fontId="8" fillId="6" borderId="21" xfId="81" applyNumberFormat="1" applyFont="1" applyFill="1" applyBorder="1" applyAlignment="1">
      <alignment horizontal="center" vertical="center" wrapText="1"/>
    </xf>
    <xf numFmtId="3" fontId="11" fillId="0" borderId="21" xfId="0" applyNumberFormat="1" applyFont="1" applyBorder="1" applyAlignment="1">
      <alignment horizontal="center" vertical="center" wrapText="1"/>
    </xf>
    <xf numFmtId="0" fontId="11" fillId="0" borderId="21" xfId="70" applyFont="1" applyFill="1" applyBorder="1" applyAlignment="1" applyProtection="1" quotePrefix="1">
      <alignment horizontal="center" vertical="center" wrapText="1"/>
      <protection hidden="1"/>
    </xf>
    <xf numFmtId="14" fontId="8" fillId="0" borderId="21" xfId="70" applyNumberFormat="1" applyFont="1" applyFill="1" applyBorder="1" applyAlignment="1" applyProtection="1">
      <alignment horizontal="center" vertical="center" wrapText="1"/>
      <protection hidden="1"/>
    </xf>
    <xf numFmtId="0" fontId="11" fillId="36" borderId="21" xfId="70" applyFont="1" applyFill="1" applyBorder="1" applyAlignment="1" applyProtection="1" quotePrefix="1">
      <alignment horizontal="center" vertical="center" wrapText="1"/>
      <protection hidden="1"/>
    </xf>
    <xf numFmtId="0" fontId="8" fillId="49" borderId="21" xfId="0" applyFont="1" applyFill="1" applyBorder="1" applyAlignment="1">
      <alignment horizontal="center" vertical="center" wrapText="1"/>
    </xf>
    <xf numFmtId="9" fontId="8" fillId="0" borderId="21" xfId="81" applyFont="1" applyFill="1" applyBorder="1" applyAlignment="1">
      <alignment horizontal="center" vertical="center" wrapText="1"/>
    </xf>
    <xf numFmtId="9" fontId="8" fillId="6" borderId="21" xfId="0" applyNumberFormat="1" applyFont="1" applyFill="1" applyBorder="1" applyAlignment="1">
      <alignment horizontal="center" vertical="center" wrapText="1"/>
    </xf>
    <xf numFmtId="9" fontId="11" fillId="26" borderId="21" xfId="81" applyFont="1" applyFill="1" applyBorder="1" applyAlignment="1">
      <alignment horizontal="center" vertical="center" wrapText="1"/>
    </xf>
    <xf numFmtId="9" fontId="11" fillId="0" borderId="21" xfId="0" applyNumberFormat="1" applyFont="1" applyBorder="1" applyAlignment="1">
      <alignment horizontal="center" vertical="center" wrapText="1"/>
    </xf>
    <xf numFmtId="0" fontId="8" fillId="26" borderId="47" xfId="0" applyFont="1" applyFill="1" applyBorder="1" applyAlignment="1">
      <alignment horizontal="center" vertical="center" wrapText="1"/>
    </xf>
    <xf numFmtId="14" fontId="8" fillId="26" borderId="47" xfId="70" applyNumberFormat="1" applyFont="1" applyFill="1" applyBorder="1" applyAlignment="1" applyProtection="1">
      <alignment horizontal="center" vertical="center" wrapText="1"/>
      <protection hidden="1"/>
    </xf>
    <xf numFmtId="0" fontId="8" fillId="6" borderId="47" xfId="0" applyFont="1" applyFill="1" applyBorder="1" applyAlignment="1">
      <alignment horizontal="center" vertical="center" wrapText="1"/>
    </xf>
    <xf numFmtId="1" fontId="8" fillId="6" borderId="47" xfId="81" applyNumberFormat="1" applyFont="1" applyFill="1" applyBorder="1" applyAlignment="1">
      <alignment horizontal="center" vertical="center" wrapText="1"/>
    </xf>
    <xf numFmtId="3" fontId="11" fillId="0" borderId="47" xfId="0" applyNumberFormat="1" applyFont="1" applyFill="1" applyBorder="1" applyAlignment="1">
      <alignment horizontal="center" vertical="center" wrapText="1"/>
    </xf>
    <xf numFmtId="0" fontId="11" fillId="0" borderId="43" xfId="70" applyFont="1" applyFill="1" applyBorder="1" applyAlignment="1" applyProtection="1" quotePrefix="1">
      <alignment horizontal="center" vertical="center" wrapText="1"/>
      <protection hidden="1"/>
    </xf>
    <xf numFmtId="14" fontId="8" fillId="26" borderId="43" xfId="70" applyNumberFormat="1" applyFont="1" applyFill="1" applyBorder="1" applyAlignment="1" applyProtection="1">
      <alignment horizontal="center" vertical="center" wrapText="1"/>
      <protection hidden="1"/>
    </xf>
    <xf numFmtId="0" fontId="8" fillId="6" borderId="43" xfId="0" applyFont="1" applyFill="1" applyBorder="1" applyAlignment="1">
      <alignment horizontal="center" vertical="center" wrapText="1"/>
    </xf>
    <xf numFmtId="1" fontId="11" fillId="26" borderId="43" xfId="81" applyNumberFormat="1" applyFont="1" applyFill="1" applyBorder="1" applyAlignment="1">
      <alignment horizontal="center" vertical="center" wrapText="1"/>
    </xf>
    <xf numFmtId="14" fontId="8" fillId="26" borderId="21" xfId="70" applyNumberFormat="1" applyFont="1" applyFill="1" applyBorder="1" applyAlignment="1" applyProtection="1">
      <alignment horizontal="center" vertical="center" wrapText="1"/>
      <protection hidden="1"/>
    </xf>
    <xf numFmtId="1" fontId="11" fillId="26" borderId="21" xfId="81" applyNumberFormat="1" applyFont="1" applyFill="1" applyBorder="1" applyAlignment="1">
      <alignment horizontal="center" vertical="center" wrapText="1"/>
    </xf>
    <xf numFmtId="14" fontId="8" fillId="26" borderId="47" xfId="70" applyNumberFormat="1" applyFont="1" applyFill="1" applyBorder="1" applyAlignment="1" applyProtection="1">
      <alignment horizontal="center" vertical="center" wrapText="1"/>
      <protection hidden="1"/>
    </xf>
    <xf numFmtId="1" fontId="11" fillId="26" borderId="47" xfId="81" applyNumberFormat="1" applyFont="1" applyFill="1" applyBorder="1" applyAlignment="1">
      <alignment horizontal="center" vertical="center" wrapText="1"/>
    </xf>
    <xf numFmtId="0" fontId="0" fillId="50" borderId="32" xfId="0" applyFill="1" applyBorder="1" applyAlignment="1">
      <alignment horizontal="left" vertical="center" wrapText="1"/>
    </xf>
    <xf numFmtId="172" fontId="11" fillId="17" borderId="32" xfId="0" applyNumberFormat="1" applyFont="1" applyFill="1" applyBorder="1" applyAlignment="1">
      <alignment horizontal="center" vertical="center" wrapText="1"/>
    </xf>
    <xf numFmtId="172" fontId="11" fillId="17" borderId="40" xfId="0" applyNumberFormat="1" applyFont="1" applyFill="1" applyBorder="1" applyAlignment="1">
      <alignment horizontal="center" vertical="center" wrapText="1"/>
    </xf>
    <xf numFmtId="0" fontId="9" fillId="46" borderId="21" xfId="0" applyFont="1" applyFill="1" applyBorder="1" applyAlignment="1">
      <alignment vertical="center" wrapText="1"/>
    </xf>
    <xf numFmtId="172" fontId="9" fillId="46" borderId="21" xfId="0" applyNumberFormat="1" applyFont="1" applyFill="1" applyBorder="1" applyAlignment="1">
      <alignment horizontal="center" vertical="center" wrapText="1"/>
    </xf>
    <xf numFmtId="172" fontId="9" fillId="46" borderId="51" xfId="0" applyNumberFormat="1" applyFont="1" applyFill="1" applyBorder="1" applyAlignment="1">
      <alignment horizontal="center" vertical="center" wrapText="1"/>
    </xf>
    <xf numFmtId="0" fontId="9" fillId="46" borderId="84" xfId="70" applyFont="1" applyFill="1" applyBorder="1" applyAlignment="1" applyProtection="1">
      <alignment horizontal="center" vertical="center" wrapText="1"/>
      <protection hidden="1"/>
    </xf>
    <xf numFmtId="0" fontId="9" fillId="46" borderId="85" xfId="70" applyFont="1" applyFill="1" applyBorder="1" applyAlignment="1" applyProtection="1">
      <alignment horizontal="center" vertical="center" textRotation="90" wrapText="1"/>
      <protection hidden="1"/>
    </xf>
    <xf numFmtId="172" fontId="9" fillId="46" borderId="85" xfId="70" applyNumberFormat="1" applyFont="1" applyFill="1" applyBorder="1" applyAlignment="1" applyProtection="1">
      <alignment horizontal="center" vertical="center" wrapText="1"/>
      <protection hidden="1"/>
    </xf>
    <xf numFmtId="0" fontId="9" fillId="46" borderId="86" xfId="70" applyFont="1" applyFill="1" applyBorder="1" applyAlignment="1" applyProtection="1">
      <alignment horizontal="center" vertical="center" wrapText="1"/>
      <protection hidden="1"/>
    </xf>
    <xf numFmtId="0" fontId="14" fillId="0" borderId="0" xfId="0" applyFont="1" applyAlignment="1">
      <alignment horizontal="center" vertical="center" wrapText="1"/>
    </xf>
    <xf numFmtId="0" fontId="10" fillId="0" borderId="43" xfId="0" applyFont="1" applyFill="1" applyBorder="1" applyAlignment="1">
      <alignment horizontal="center" vertical="center" wrapText="1"/>
    </xf>
    <xf numFmtId="0" fontId="56" fillId="0" borderId="0" xfId="0" applyFont="1" applyFill="1" applyAlignment="1">
      <alignment horizontal="center" vertical="center" wrapText="1"/>
    </xf>
    <xf numFmtId="0" fontId="10" fillId="0" borderId="21" xfId="0" applyFont="1" applyFill="1" applyBorder="1" applyAlignment="1">
      <alignment horizontal="center" vertical="center" wrapText="1"/>
    </xf>
    <xf numFmtId="0" fontId="10" fillId="0" borderId="47" xfId="0" applyFont="1" applyFill="1" applyBorder="1" applyAlignment="1">
      <alignment horizontal="center" vertical="center" wrapText="1"/>
    </xf>
    <xf numFmtId="172" fontId="10" fillId="17" borderId="32" xfId="0" applyNumberFormat="1" applyFont="1" applyFill="1" applyBorder="1" applyAlignment="1">
      <alignment horizontal="center" vertical="center" wrapText="1"/>
    </xf>
    <xf numFmtId="0" fontId="10" fillId="17" borderId="40" xfId="0" applyFont="1" applyFill="1" applyBorder="1" applyAlignment="1">
      <alignment horizontal="center" vertical="center" wrapText="1"/>
    </xf>
    <xf numFmtId="0" fontId="6" fillId="10" borderId="47" xfId="0" applyFont="1" applyFill="1" applyBorder="1" applyAlignment="1">
      <alignment horizontal="center" vertical="center" wrapText="1"/>
    </xf>
    <xf numFmtId="1" fontId="6" fillId="10" borderId="47" xfId="56" applyNumberFormat="1" applyFont="1" applyFill="1" applyBorder="1" applyAlignment="1">
      <alignment horizontal="center" vertical="center" wrapText="1"/>
    </xf>
    <xf numFmtId="165" fontId="6" fillId="10" borderId="47" xfId="0" applyNumberFormat="1" applyFont="1" applyFill="1" applyBorder="1" applyAlignment="1">
      <alignment horizontal="center" vertical="center" wrapText="1"/>
    </xf>
    <xf numFmtId="0" fontId="3" fillId="10" borderId="47" xfId="0" applyFont="1" applyFill="1" applyBorder="1" applyAlignment="1">
      <alignment horizontal="center" vertical="center" wrapText="1"/>
    </xf>
    <xf numFmtId="172" fontId="3" fillId="10" borderId="47" xfId="0" applyNumberFormat="1" applyFont="1" applyFill="1" applyBorder="1" applyAlignment="1">
      <alignment horizontal="center" vertical="center" wrapText="1"/>
    </xf>
    <xf numFmtId="172" fontId="3" fillId="10" borderId="53" xfId="0" applyNumberFormat="1" applyFont="1" applyFill="1" applyBorder="1" applyAlignment="1">
      <alignment horizontal="center" vertical="center" wrapText="1"/>
    </xf>
    <xf numFmtId="0" fontId="6" fillId="0" borderId="0" xfId="0" applyFont="1" applyAlignment="1">
      <alignment horizontal="center" vertical="center" wrapText="1"/>
    </xf>
    <xf numFmtId="0" fontId="52" fillId="0" borderId="0" xfId="0" applyFont="1" applyAlignment="1">
      <alignment horizontal="center" vertical="center"/>
    </xf>
    <xf numFmtId="172" fontId="0" fillId="0" borderId="0" xfId="0" applyNumberFormat="1" applyAlignment="1">
      <alignment horizontal="center" vertical="center"/>
    </xf>
    <xf numFmtId="0" fontId="11" fillId="0" borderId="29" xfId="75" applyFont="1" applyBorder="1" applyAlignment="1" applyProtection="1">
      <alignment vertical="center"/>
      <protection/>
    </xf>
    <xf numFmtId="0" fontId="11" fillId="0" borderId="11" xfId="75" applyFont="1" applyBorder="1" applyAlignment="1" applyProtection="1">
      <alignment vertical="center"/>
      <protection/>
    </xf>
    <xf numFmtId="0" fontId="12" fillId="0" borderId="0" xfId="0" applyFont="1" applyFill="1" applyAlignment="1" applyProtection="1">
      <alignment horizontal="center" vertical="center"/>
      <protection locked="0"/>
    </xf>
    <xf numFmtId="0" fontId="11" fillId="0" borderId="24" xfId="75" applyFont="1" applyBorder="1" applyAlignment="1" applyProtection="1">
      <alignment vertical="center"/>
      <protection/>
    </xf>
    <xf numFmtId="0" fontId="11" fillId="0" borderId="0" xfId="75" applyFont="1" applyBorder="1" applyAlignment="1" applyProtection="1">
      <alignment vertical="center"/>
      <protection/>
    </xf>
    <xf numFmtId="0" fontId="12" fillId="0" borderId="24"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locked="0"/>
    </xf>
    <xf numFmtId="0" fontId="12" fillId="0" borderId="54" xfId="0" applyFont="1" applyFill="1" applyBorder="1" applyAlignment="1" applyProtection="1">
      <alignment horizontal="center" vertical="center" wrapText="1"/>
      <protection locked="0"/>
    </xf>
    <xf numFmtId="1" fontId="12" fillId="0" borderId="0" xfId="48" applyNumberFormat="1" applyFont="1" applyFill="1" applyBorder="1" applyAlignment="1" applyProtection="1">
      <alignment horizontal="center" vertical="center" wrapText="1"/>
      <protection locked="0"/>
    </xf>
    <xf numFmtId="165" fontId="12" fillId="0" borderId="0" xfId="0" applyNumberFormat="1" applyFont="1" applyFill="1" applyBorder="1" applyAlignment="1" applyProtection="1">
      <alignment horizontal="center" vertical="center" wrapText="1"/>
      <protection locked="0"/>
    </xf>
    <xf numFmtId="1" fontId="12" fillId="0" borderId="0" xfId="0" applyNumberFormat="1" applyFont="1" applyFill="1" applyBorder="1" applyAlignment="1" applyProtection="1">
      <alignment horizontal="center" vertical="center" wrapText="1"/>
      <protection locked="0"/>
    </xf>
    <xf numFmtId="1" fontId="10" fillId="0" borderId="0" xfId="0" applyNumberFormat="1" applyFont="1" applyFill="1" applyBorder="1" applyAlignment="1" applyProtection="1">
      <alignment horizontal="center" vertical="center" wrapText="1"/>
      <protection locked="0"/>
    </xf>
    <xf numFmtId="172" fontId="12" fillId="0" borderId="0" xfId="0" applyNumberFormat="1" applyFont="1" applyFill="1" applyBorder="1" applyAlignment="1" applyProtection="1">
      <alignment horizontal="center" vertical="center" wrapText="1"/>
      <protection locked="0"/>
    </xf>
    <xf numFmtId="0" fontId="12" fillId="0" borderId="25" xfId="0" applyFont="1" applyFill="1" applyBorder="1" applyAlignment="1" applyProtection="1">
      <alignment horizontal="center" vertical="center" wrapText="1"/>
      <protection locked="0"/>
    </xf>
    <xf numFmtId="0" fontId="10" fillId="17" borderId="85" xfId="0" applyFont="1" applyFill="1" applyBorder="1" applyAlignment="1" applyProtection="1">
      <alignment horizontal="center" vertical="center" wrapText="1"/>
      <protection locked="0"/>
    </xf>
    <xf numFmtId="0" fontId="12" fillId="0" borderId="0" xfId="0" applyFont="1" applyFill="1" applyAlignment="1" applyProtection="1">
      <alignment horizontal="center" vertical="center" wrapText="1"/>
      <protection locked="0"/>
    </xf>
    <xf numFmtId="0" fontId="12" fillId="26" borderId="39" xfId="0" applyFont="1" applyFill="1" applyBorder="1" applyAlignment="1" applyProtection="1">
      <alignment horizontal="center" vertical="center" wrapText="1"/>
      <protection locked="0"/>
    </xf>
    <xf numFmtId="0" fontId="10" fillId="0" borderId="0" xfId="0" applyFont="1" applyFill="1" applyAlignment="1" applyProtection="1">
      <alignment horizontal="center" vertical="center" wrapText="1"/>
      <protection locked="0"/>
    </xf>
    <xf numFmtId="0" fontId="12" fillId="26" borderId="32" xfId="0" applyFont="1" applyFill="1" applyBorder="1" applyAlignment="1" applyProtection="1">
      <alignment horizontal="center" vertical="center" wrapText="1"/>
      <protection locked="0"/>
    </xf>
    <xf numFmtId="0" fontId="9" fillId="46" borderId="15" xfId="70" applyFont="1" applyFill="1" applyBorder="1" applyAlignment="1" applyProtection="1">
      <alignment horizontal="center" vertical="center" wrapText="1"/>
      <protection hidden="1" locked="0"/>
    </xf>
    <xf numFmtId="0" fontId="9" fillId="46" borderId="10" xfId="70" applyFont="1" applyFill="1" applyBorder="1" applyAlignment="1" applyProtection="1">
      <alignment horizontal="center" vertical="center" wrapText="1"/>
      <protection hidden="1"/>
    </xf>
    <xf numFmtId="0" fontId="9" fillId="46" borderId="12" xfId="70" applyFont="1" applyFill="1" applyBorder="1" applyAlignment="1" applyProtection="1">
      <alignment horizontal="center" vertical="center" wrapText="1"/>
      <protection hidden="1" locked="0"/>
    </xf>
    <xf numFmtId="1" fontId="9" fillId="46" borderId="13" xfId="48" applyNumberFormat="1" applyFont="1" applyFill="1" applyBorder="1" applyAlignment="1" applyProtection="1">
      <alignment horizontal="center" vertical="center" wrapText="1"/>
      <protection hidden="1" locked="0"/>
    </xf>
    <xf numFmtId="0" fontId="9" fillId="46" borderId="13" xfId="70" applyFont="1" applyFill="1" applyBorder="1" applyAlignment="1" applyProtection="1">
      <alignment horizontal="center" vertical="center" wrapText="1"/>
      <protection hidden="1" locked="0"/>
    </xf>
    <xf numFmtId="0" fontId="9" fillId="46" borderId="13" xfId="70" applyFont="1" applyFill="1" applyBorder="1" applyAlignment="1" applyProtection="1">
      <alignment horizontal="center" vertical="center" textRotation="90" wrapText="1"/>
      <protection hidden="1" locked="0"/>
    </xf>
    <xf numFmtId="1" fontId="9" fillId="46" borderId="13" xfId="70" applyNumberFormat="1" applyFont="1" applyFill="1" applyBorder="1" applyAlignment="1" applyProtection="1">
      <alignment horizontal="center" vertical="center" textRotation="90" wrapText="1"/>
      <protection hidden="1" locked="0"/>
    </xf>
    <xf numFmtId="1" fontId="9" fillId="46" borderId="13" xfId="70" applyNumberFormat="1" applyFont="1" applyFill="1" applyBorder="1" applyAlignment="1" applyProtection="1">
      <alignment horizontal="center" vertical="center" wrapText="1"/>
      <protection hidden="1" locked="0"/>
    </xf>
    <xf numFmtId="172" fontId="9" fillId="46" borderId="13" xfId="70" applyNumberFormat="1" applyFont="1" applyFill="1" applyBorder="1" applyAlignment="1" applyProtection="1">
      <alignment horizontal="center" vertical="center" wrapText="1"/>
      <protection hidden="1" locked="0"/>
    </xf>
    <xf numFmtId="172" fontId="9" fillId="46" borderId="42" xfId="70" applyNumberFormat="1" applyFont="1" applyFill="1" applyBorder="1" applyAlignment="1" applyProtection="1">
      <alignment horizontal="center" vertical="center" wrapText="1"/>
      <protection hidden="1" locked="0"/>
    </xf>
    <xf numFmtId="0" fontId="9" fillId="46" borderId="14" xfId="70" applyFont="1" applyFill="1" applyBorder="1" applyAlignment="1" applyProtection="1">
      <alignment horizontal="center" vertical="center" wrapText="1"/>
      <protection hidden="1" locked="0"/>
    </xf>
    <xf numFmtId="0" fontId="9" fillId="0" borderId="0" xfId="0" applyFont="1" applyFill="1" applyAlignment="1" applyProtection="1">
      <alignment horizontal="center" vertical="center" wrapText="1"/>
      <protection locked="0"/>
    </xf>
    <xf numFmtId="0" fontId="11" fillId="0" borderId="10" xfId="70" applyFont="1" applyFill="1" applyBorder="1" applyAlignment="1" applyProtection="1">
      <alignment horizontal="center" vertical="center" wrapText="1"/>
      <protection hidden="1" locked="0"/>
    </xf>
    <xf numFmtId="0" fontId="11" fillId="26" borderId="19" xfId="70" applyFont="1" applyFill="1" applyBorder="1" applyAlignment="1" applyProtection="1">
      <alignment horizontal="center" vertical="center" wrapText="1"/>
      <protection hidden="1" locked="0"/>
    </xf>
    <xf numFmtId="0" fontId="8" fillId="26" borderId="21" xfId="70" applyFont="1" applyFill="1" applyBorder="1" applyAlignment="1" applyProtection="1">
      <alignment horizontal="center" vertical="center" wrapText="1"/>
      <protection hidden="1" locked="0"/>
    </xf>
    <xf numFmtId="0" fontId="8" fillId="26" borderId="21" xfId="0" applyFont="1" applyFill="1" applyBorder="1" applyAlignment="1" applyProtection="1">
      <alignment horizontal="center" vertical="center" wrapText="1"/>
      <protection locked="0"/>
    </xf>
    <xf numFmtId="14" fontId="8" fillId="26" borderId="21" xfId="52" applyNumberFormat="1" applyFont="1" applyFill="1" applyBorder="1" applyAlignment="1" applyProtection="1">
      <alignment horizontal="center" vertical="center" wrapText="1"/>
      <protection locked="0"/>
    </xf>
    <xf numFmtId="1" fontId="11" fillId="0" borderId="21" xfId="48" applyNumberFormat="1" applyFont="1" applyFill="1" applyBorder="1" applyAlignment="1" applyProtection="1">
      <alignment horizontal="center" vertical="center" wrapText="1"/>
      <protection locked="0"/>
    </xf>
    <xf numFmtId="44" fontId="8" fillId="26" borderId="21" xfId="64" applyFont="1" applyFill="1" applyBorder="1" applyAlignment="1" applyProtection="1">
      <alignment horizontal="center" vertical="center" wrapText="1"/>
      <protection hidden="1" locked="0"/>
    </xf>
    <xf numFmtId="0" fontId="8" fillId="0" borderId="0" xfId="0" applyFont="1" applyFill="1" applyAlignment="1" applyProtection="1">
      <alignment horizontal="center" vertical="center" wrapText="1"/>
      <protection locked="0"/>
    </xf>
    <xf numFmtId="0" fontId="11" fillId="36" borderId="34" xfId="70" applyFont="1" applyFill="1" applyBorder="1" applyAlignment="1" applyProtection="1">
      <alignment horizontal="center" vertical="center" wrapText="1"/>
      <protection hidden="1" locked="0"/>
    </xf>
    <xf numFmtId="0" fontId="8" fillId="2" borderId="31" xfId="70" applyFont="1" applyFill="1" applyBorder="1" applyAlignment="1" applyProtection="1">
      <alignment horizontal="center" vertical="center" wrapText="1"/>
      <protection hidden="1" locked="0"/>
    </xf>
    <xf numFmtId="0" fontId="11" fillId="2" borderId="24" xfId="70" applyFont="1" applyFill="1" applyBorder="1" applyAlignment="1" applyProtection="1">
      <alignment horizontal="center" vertical="center" wrapText="1"/>
      <protection hidden="1" locked="0"/>
    </xf>
    <xf numFmtId="0" fontId="8" fillId="0" borderId="50" xfId="0" applyFont="1" applyFill="1" applyBorder="1" applyAlignment="1" applyProtection="1">
      <alignment horizontal="center" vertical="center" wrapText="1"/>
      <protection locked="0"/>
    </xf>
    <xf numFmtId="0" fontId="8" fillId="0" borderId="21" xfId="0" applyFont="1" applyFill="1" applyBorder="1" applyAlignment="1" applyProtection="1">
      <alignment horizontal="center" vertical="center" wrapText="1"/>
      <protection locked="0"/>
    </xf>
    <xf numFmtId="0" fontId="8" fillId="0" borderId="21" xfId="70" applyFont="1" applyFill="1" applyBorder="1" applyAlignment="1" applyProtection="1">
      <alignment horizontal="center" vertical="center" wrapText="1"/>
      <protection hidden="1" locked="0"/>
    </xf>
    <xf numFmtId="0" fontId="11" fillId="0" borderId="29" xfId="70" applyFont="1" applyFill="1" applyBorder="1" applyAlignment="1" applyProtection="1">
      <alignment horizontal="center" vertical="center" wrapText="1"/>
      <protection hidden="1" locked="0"/>
    </xf>
    <xf numFmtId="0" fontId="11" fillId="26" borderId="29" xfId="70" applyFont="1" applyFill="1" applyBorder="1" applyAlignment="1" applyProtection="1">
      <alignment horizontal="center" vertical="center" wrapText="1"/>
      <protection hidden="1" locked="0"/>
    </xf>
    <xf numFmtId="0" fontId="8" fillId="0" borderId="21" xfId="0" applyFont="1" applyBorder="1" applyAlignment="1" applyProtection="1">
      <alignment horizontal="center" vertical="center" wrapText="1"/>
      <protection locked="0"/>
    </xf>
    <xf numFmtId="0" fontId="11" fillId="0" borderId="24" xfId="70" applyFont="1" applyFill="1" applyBorder="1" applyAlignment="1" applyProtection="1">
      <alignment horizontal="center" vertical="center" wrapText="1"/>
      <protection hidden="1" locked="0"/>
    </xf>
    <xf numFmtId="0" fontId="11" fillId="26" borderId="24" xfId="70" applyFont="1" applyFill="1" applyBorder="1" applyAlignment="1" applyProtection="1">
      <alignment horizontal="center" vertical="center" wrapText="1"/>
      <protection hidden="1" locked="0"/>
    </xf>
    <xf numFmtId="0" fontId="11" fillId="0" borderId="17" xfId="70" applyFont="1" applyFill="1" applyBorder="1" applyAlignment="1" applyProtection="1">
      <alignment horizontal="center" vertical="center" wrapText="1"/>
      <protection hidden="1" locked="0"/>
    </xf>
    <xf numFmtId="0" fontId="11" fillId="0" borderId="21" xfId="70" applyFont="1" applyFill="1" applyBorder="1" applyAlignment="1" applyProtection="1">
      <alignment horizontal="center" vertical="center" wrapText="1"/>
      <protection hidden="1" locked="0"/>
    </xf>
    <xf numFmtId="0" fontId="11" fillId="0" borderId="33" xfId="70" applyFont="1" applyFill="1" applyBorder="1" applyAlignment="1" applyProtection="1">
      <alignment horizontal="center" vertical="center" wrapText="1"/>
      <protection hidden="1" locked="0"/>
    </xf>
    <xf numFmtId="0" fontId="11" fillId="26" borderId="17" xfId="70" applyFont="1" applyFill="1" applyBorder="1" applyAlignment="1" applyProtection="1">
      <alignment horizontal="center" vertical="center" wrapText="1"/>
      <protection hidden="1" locked="0"/>
    </xf>
    <xf numFmtId="14" fontId="8" fillId="0" borderId="21" xfId="52" applyNumberFormat="1" applyFont="1" applyFill="1" applyBorder="1" applyAlignment="1" applyProtection="1">
      <alignment horizontal="center" vertical="center" wrapText="1"/>
      <protection locked="0"/>
    </xf>
    <xf numFmtId="0" fontId="8" fillId="0" borderId="64" xfId="0" applyFont="1" applyFill="1" applyBorder="1" applyAlignment="1" applyProtection="1">
      <alignment horizontal="center" vertical="center" wrapText="1"/>
      <protection locked="0"/>
    </xf>
    <xf numFmtId="44" fontId="8" fillId="26" borderId="54" xfId="64" applyFont="1" applyFill="1" applyBorder="1" applyAlignment="1" applyProtection="1">
      <alignment horizontal="center" vertical="center" wrapText="1"/>
      <protection hidden="1" locked="0"/>
    </xf>
    <xf numFmtId="0" fontId="11" fillId="17" borderId="88" xfId="0" applyFont="1" applyFill="1" applyBorder="1" applyAlignment="1" applyProtection="1">
      <alignment horizontal="center" vertical="center" wrapText="1"/>
      <protection locked="0"/>
    </xf>
    <xf numFmtId="0" fontId="11" fillId="17" borderId="89" xfId="0" applyFont="1" applyFill="1" applyBorder="1" applyAlignment="1" applyProtection="1">
      <alignment horizontal="center" vertical="center" wrapText="1"/>
      <protection locked="0"/>
    </xf>
    <xf numFmtId="0" fontId="11" fillId="17" borderId="90" xfId="0" applyFont="1" applyFill="1" applyBorder="1" applyAlignment="1" applyProtection="1">
      <alignment horizontal="center" vertical="center" wrapText="1"/>
      <protection locked="0"/>
    </xf>
    <xf numFmtId="1" fontId="11" fillId="17" borderId="15" xfId="0" applyNumberFormat="1" applyFont="1" applyFill="1" applyBorder="1" applyAlignment="1" applyProtection="1">
      <alignment horizontal="center" vertical="center" wrapText="1"/>
      <protection locked="0"/>
    </xf>
    <xf numFmtId="44" fontId="11" fillId="17" borderId="91" xfId="64" applyFont="1" applyFill="1" applyBorder="1" applyAlignment="1" applyProtection="1">
      <alignment horizontal="center" vertical="center" wrapText="1"/>
      <protection locked="0"/>
    </xf>
    <xf numFmtId="0" fontId="11" fillId="26" borderId="92" xfId="70" applyFont="1" applyFill="1" applyBorder="1" applyAlignment="1" applyProtection="1">
      <alignment horizontal="center" vertical="center" wrapText="1"/>
      <protection hidden="1" locked="0"/>
    </xf>
    <xf numFmtId="0" fontId="8" fillId="0" borderId="93" xfId="0" applyFont="1" applyFill="1" applyBorder="1" applyAlignment="1" applyProtection="1">
      <alignment horizontal="center" vertical="center" wrapText="1"/>
      <protection locked="0"/>
    </xf>
    <xf numFmtId="9" fontId="8" fillId="26" borderId="21" xfId="0" applyNumberFormat="1" applyFont="1" applyFill="1" applyBorder="1" applyAlignment="1" applyProtection="1">
      <alignment horizontal="center" vertical="center" wrapText="1"/>
      <protection locked="0"/>
    </xf>
    <xf numFmtId="0" fontId="8" fillId="0" borderId="32" xfId="0" applyFont="1" applyBorder="1" applyAlignment="1" applyProtection="1">
      <alignment horizontal="center" vertical="center" wrapText="1"/>
      <protection locked="0"/>
    </xf>
    <xf numFmtId="9" fontId="11" fillId="0" borderId="21" xfId="77" applyFont="1" applyFill="1" applyBorder="1" applyAlignment="1" applyProtection="1">
      <alignment horizontal="center" vertical="center" wrapText="1"/>
      <protection locked="0"/>
    </xf>
    <xf numFmtId="0" fontId="11" fillId="26" borderId="61" xfId="70" applyFont="1" applyFill="1" applyBorder="1" applyAlignment="1" applyProtection="1">
      <alignment horizontal="center" vertical="center" wrapText="1"/>
      <protection hidden="1" locked="0"/>
    </xf>
    <xf numFmtId="44" fontId="11" fillId="17" borderId="15" xfId="64" applyFont="1" applyFill="1" applyBorder="1" applyAlignment="1" applyProtection="1">
      <alignment horizontal="center" vertical="center" wrapText="1"/>
      <protection locked="0"/>
    </xf>
    <xf numFmtId="1" fontId="11" fillId="46" borderId="15" xfId="0" applyNumberFormat="1" applyFont="1" applyFill="1" applyBorder="1" applyAlignment="1" applyProtection="1">
      <alignment horizontal="center" vertical="center" wrapText="1"/>
      <protection locked="0"/>
    </xf>
    <xf numFmtId="42" fontId="9" fillId="46" borderId="15" xfId="66" applyFont="1" applyFill="1" applyBorder="1" applyAlignment="1" applyProtection="1">
      <alignment horizontal="center" vertical="center" wrapText="1"/>
      <protection locked="0"/>
    </xf>
    <xf numFmtId="0" fontId="11" fillId="0" borderId="0" xfId="0" applyFont="1" applyBorder="1" applyAlignment="1" applyProtection="1">
      <alignment horizontal="center" vertical="center" wrapText="1"/>
      <protection locked="0"/>
    </xf>
    <xf numFmtId="0" fontId="8" fillId="26" borderId="39" xfId="0" applyFont="1" applyFill="1" applyBorder="1" applyAlignment="1" applyProtection="1">
      <alignment horizontal="center" vertical="center" wrapText="1"/>
      <protection locked="0"/>
    </xf>
    <xf numFmtId="0" fontId="8" fillId="0" borderId="0" xfId="0" applyFont="1" applyFill="1" applyBorder="1" applyAlignment="1" applyProtection="1">
      <alignment horizontal="center" vertical="center" wrapText="1"/>
      <protection locked="0"/>
    </xf>
    <xf numFmtId="1" fontId="8" fillId="0" borderId="0" xfId="48" applyNumberFormat="1" applyFont="1" applyBorder="1" applyAlignment="1" applyProtection="1">
      <alignment horizontal="center" vertical="center" wrapText="1"/>
      <protection locked="0"/>
    </xf>
    <xf numFmtId="165" fontId="8" fillId="0" borderId="0" xfId="0" applyNumberFormat="1" applyFont="1" applyBorder="1" applyAlignment="1" applyProtection="1">
      <alignment horizontal="center" vertical="center" wrapText="1"/>
      <protection locked="0"/>
    </xf>
    <xf numFmtId="1" fontId="8" fillId="0" borderId="0" xfId="0" applyNumberFormat="1" applyFont="1" applyBorder="1" applyAlignment="1" applyProtection="1">
      <alignment horizontal="center" vertical="center" wrapText="1"/>
      <protection locked="0"/>
    </xf>
    <xf numFmtId="1" fontId="11" fillId="0" borderId="0" xfId="0" applyNumberFormat="1" applyFont="1" applyBorder="1" applyAlignment="1" applyProtection="1">
      <alignment horizontal="center" vertical="center" wrapText="1"/>
      <protection locked="0"/>
    </xf>
    <xf numFmtId="172" fontId="8" fillId="0" borderId="0" xfId="0" applyNumberFormat="1" applyFont="1" applyBorder="1" applyAlignment="1" applyProtection="1">
      <alignment horizontal="center" vertical="center" wrapText="1"/>
      <protection locked="0"/>
    </xf>
    <xf numFmtId="0" fontId="9" fillId="46" borderId="11" xfId="70" applyFont="1" applyFill="1" applyBorder="1" applyAlignment="1" applyProtection="1">
      <alignment horizontal="center" vertical="center" wrapText="1"/>
      <protection hidden="1" locked="0"/>
    </xf>
    <xf numFmtId="44" fontId="8" fillId="0" borderId="21" xfId="64" applyFont="1" applyFill="1" applyBorder="1" applyAlignment="1" applyProtection="1">
      <alignment horizontal="center" vertical="center" wrapText="1"/>
      <protection hidden="1" locked="0"/>
    </xf>
    <xf numFmtId="0" fontId="8" fillId="0" borderId="50" xfId="70" applyFont="1" applyFill="1" applyBorder="1" applyAlignment="1" applyProtection="1">
      <alignment horizontal="center" vertical="center" wrapText="1"/>
      <protection hidden="1" locked="0"/>
    </xf>
    <xf numFmtId="1" fontId="8" fillId="26" borderId="21" xfId="70" applyNumberFormat="1" applyFont="1" applyFill="1" applyBorder="1" applyAlignment="1" applyProtection="1">
      <alignment horizontal="center" vertical="center" wrapText="1"/>
      <protection hidden="1" locked="0"/>
    </xf>
    <xf numFmtId="0" fontId="11" fillId="26" borderId="63" xfId="70" applyFont="1" applyFill="1" applyBorder="1" applyAlignment="1" applyProtection="1">
      <alignment horizontal="center" vertical="center" wrapText="1"/>
      <protection hidden="1" locked="0"/>
    </xf>
    <xf numFmtId="0" fontId="8" fillId="0" borderId="64" xfId="70" applyFont="1" applyFill="1" applyBorder="1" applyAlignment="1" applyProtection="1">
      <alignment horizontal="center" vertical="center" wrapText="1"/>
      <protection hidden="1" locked="0"/>
    </xf>
    <xf numFmtId="0" fontId="8" fillId="26" borderId="54" xfId="70" applyFont="1" applyFill="1" applyBorder="1" applyAlignment="1" applyProtection="1">
      <alignment horizontal="center" vertical="center" wrapText="1"/>
      <protection hidden="1" locked="0"/>
    </xf>
    <xf numFmtId="1" fontId="8" fillId="26" borderId="54" xfId="70" applyNumberFormat="1" applyFont="1" applyFill="1" applyBorder="1" applyAlignment="1" applyProtection="1">
      <alignment horizontal="center" vertical="center" wrapText="1"/>
      <protection hidden="1" locked="0"/>
    </xf>
    <xf numFmtId="14" fontId="8" fillId="0" borderId="54" xfId="52" applyNumberFormat="1" applyFont="1" applyFill="1" applyBorder="1" applyAlignment="1" applyProtection="1">
      <alignment horizontal="center" vertical="center" wrapText="1"/>
      <protection locked="0"/>
    </xf>
    <xf numFmtId="44" fontId="8" fillId="0" borderId="54" xfId="64" applyFont="1" applyFill="1" applyBorder="1" applyAlignment="1" applyProtection="1">
      <alignment horizontal="center" vertical="center" wrapText="1"/>
      <protection hidden="1" locked="0"/>
    </xf>
    <xf numFmtId="0" fontId="11" fillId="20" borderId="30" xfId="70" applyFont="1" applyFill="1" applyBorder="1" applyAlignment="1" applyProtection="1">
      <alignment horizontal="center" vertical="center" wrapText="1"/>
      <protection hidden="1" locked="0"/>
    </xf>
    <xf numFmtId="0" fontId="8" fillId="20" borderId="0" xfId="0" applyFont="1" applyFill="1" applyAlignment="1" applyProtection="1">
      <alignment horizontal="center" vertical="center" wrapText="1"/>
      <protection locked="0"/>
    </xf>
    <xf numFmtId="0" fontId="11" fillId="0" borderId="30" xfId="70" applyFont="1" applyFill="1" applyBorder="1" applyAlignment="1" applyProtection="1">
      <alignment vertical="center" wrapText="1"/>
      <protection hidden="1" locked="0"/>
    </xf>
    <xf numFmtId="0" fontId="11" fillId="17" borderId="94" xfId="0" applyFont="1" applyFill="1" applyBorder="1" applyAlignment="1" applyProtection="1">
      <alignment horizontal="center" vertical="center" wrapText="1"/>
      <protection locked="0"/>
    </xf>
    <xf numFmtId="0" fontId="11" fillId="17" borderId="95" xfId="0" applyFont="1" applyFill="1" applyBorder="1" applyAlignment="1" applyProtection="1">
      <alignment horizontal="center" vertical="center" wrapText="1"/>
      <protection locked="0"/>
    </xf>
    <xf numFmtId="0" fontId="11" fillId="17" borderId="96" xfId="0" applyFont="1" applyFill="1" applyBorder="1" applyAlignment="1" applyProtection="1">
      <alignment horizontal="center" vertical="center" wrapText="1"/>
      <protection locked="0"/>
    </xf>
    <xf numFmtId="1" fontId="11" fillId="17" borderId="89" xfId="0" applyNumberFormat="1" applyFont="1" applyFill="1" applyBorder="1" applyAlignment="1" applyProtection="1">
      <alignment horizontal="center" vertical="center" wrapText="1"/>
      <protection locked="0"/>
    </xf>
    <xf numFmtId="44" fontId="11" fillId="17" borderId="89" xfId="64" applyFont="1" applyFill="1" applyBorder="1" applyAlignment="1" applyProtection="1">
      <alignment horizontal="center" vertical="center" wrapText="1"/>
      <protection locked="0"/>
    </xf>
    <xf numFmtId="0" fontId="11" fillId="0" borderId="0" xfId="70" applyFont="1" applyFill="1" applyBorder="1" applyAlignment="1" applyProtection="1">
      <alignment horizontal="center" vertical="center" wrapText="1"/>
      <protection hidden="1" locked="0"/>
    </xf>
    <xf numFmtId="0" fontId="11" fillId="26" borderId="60" xfId="70" applyFont="1" applyFill="1" applyBorder="1" applyAlignment="1" applyProtection="1">
      <alignment horizontal="center" vertical="center" wrapText="1"/>
      <protection hidden="1" locked="0"/>
    </xf>
    <xf numFmtId="0" fontId="8" fillId="0" borderId="21" xfId="46" applyFont="1" applyFill="1" applyBorder="1" applyAlignment="1" applyProtection="1">
      <alignment horizontal="center" vertical="center" wrapText="1"/>
      <protection locked="0"/>
    </xf>
    <xf numFmtId="0" fontId="12" fillId="26" borderId="21" xfId="0" applyFont="1" applyFill="1" applyBorder="1" applyAlignment="1" applyProtection="1">
      <alignment horizontal="center" vertical="center" wrapText="1"/>
      <protection locked="0"/>
    </xf>
    <xf numFmtId="1" fontId="11" fillId="0" borderId="21" xfId="48" applyNumberFormat="1" applyFont="1" applyBorder="1" applyAlignment="1" applyProtection="1">
      <alignment horizontal="center" vertical="center" wrapText="1"/>
      <protection locked="0"/>
    </xf>
    <xf numFmtId="0" fontId="11" fillId="2" borderId="30" xfId="70" applyFont="1" applyFill="1" applyBorder="1" applyAlignment="1" applyProtection="1">
      <alignment horizontal="center" vertical="center" wrapText="1"/>
      <protection hidden="1" locked="0"/>
    </xf>
    <xf numFmtId="1" fontId="8" fillId="0" borderId="21" xfId="0" applyNumberFormat="1" applyFont="1" applyFill="1" applyBorder="1" applyAlignment="1" applyProtection="1">
      <alignment horizontal="center" vertical="center" wrapText="1"/>
      <protection locked="0"/>
    </xf>
    <xf numFmtId="0" fontId="12" fillId="0" borderId="21" xfId="0" applyFont="1" applyFill="1" applyBorder="1" applyAlignment="1" applyProtection="1">
      <alignment horizontal="center" vertical="center" wrapText="1"/>
      <protection locked="0"/>
    </xf>
    <xf numFmtId="9" fontId="8" fillId="0" borderId="21" xfId="77" applyFont="1" applyFill="1" applyBorder="1" applyAlignment="1" applyProtection="1">
      <alignment horizontal="center" vertical="center" wrapText="1"/>
      <protection hidden="1" locked="0"/>
    </xf>
    <xf numFmtId="44" fontId="35" fillId="26" borderId="21" xfId="64" applyFont="1" applyFill="1" applyBorder="1" applyAlignment="1" applyProtection="1">
      <alignment horizontal="center" vertical="center" wrapText="1"/>
      <protection hidden="1" locked="0"/>
    </xf>
    <xf numFmtId="1" fontId="8" fillId="0" borderId="54" xfId="0" applyNumberFormat="1" applyFont="1" applyFill="1" applyBorder="1" applyAlignment="1" applyProtection="1">
      <alignment horizontal="center" vertical="center" wrapText="1"/>
      <protection locked="0"/>
    </xf>
    <xf numFmtId="0" fontId="11" fillId="2" borderId="97" xfId="70" applyFont="1" applyFill="1" applyBorder="1" applyAlignment="1" applyProtection="1">
      <alignment horizontal="center" vertical="center" wrapText="1"/>
      <protection hidden="1" locked="0"/>
    </xf>
    <xf numFmtId="9" fontId="8" fillId="0" borderId="21" xfId="0" applyNumberFormat="1" applyFont="1" applyFill="1" applyBorder="1" applyAlignment="1" applyProtection="1">
      <alignment horizontal="center" vertical="center" wrapText="1"/>
      <protection locked="0"/>
    </xf>
    <xf numFmtId="9" fontId="34" fillId="0" borderId="21" xfId="48" applyNumberFormat="1" applyFont="1" applyBorder="1" applyAlignment="1" applyProtection="1">
      <alignment horizontal="center" vertical="center" wrapText="1"/>
      <protection locked="0"/>
    </xf>
    <xf numFmtId="0" fontId="11" fillId="2" borderId="98" xfId="70" applyFont="1" applyFill="1" applyBorder="1" applyAlignment="1" applyProtection="1">
      <alignment horizontal="center" vertical="center" wrapText="1"/>
      <protection hidden="1" locked="0"/>
    </xf>
    <xf numFmtId="0" fontId="8" fillId="0" borderId="54" xfId="0" applyFont="1" applyFill="1" applyBorder="1" applyAlignment="1" applyProtection="1">
      <alignment horizontal="center" vertical="center" wrapText="1"/>
      <protection locked="0"/>
    </xf>
    <xf numFmtId="1" fontId="34" fillId="0" borderId="21" xfId="48" applyNumberFormat="1" applyFont="1" applyBorder="1" applyAlignment="1" applyProtection="1">
      <alignment horizontal="center" vertical="center" wrapText="1"/>
      <protection locked="0"/>
    </xf>
    <xf numFmtId="0" fontId="11" fillId="20" borderId="11" xfId="70" applyFont="1" applyFill="1" applyBorder="1" applyAlignment="1" applyProtection="1">
      <alignment horizontal="center" vertical="center" wrapText="1"/>
      <protection hidden="1" locked="0"/>
    </xf>
    <xf numFmtId="0" fontId="11" fillId="20" borderId="61" xfId="70" applyFont="1" applyFill="1" applyBorder="1" applyAlignment="1" applyProtection="1">
      <alignment horizontal="center" vertical="center" wrapText="1"/>
      <protection hidden="1" locked="0"/>
    </xf>
    <xf numFmtId="0" fontId="8" fillId="26" borderId="50" xfId="46" applyFont="1" applyFill="1" applyBorder="1" applyAlignment="1" applyProtection="1">
      <alignment horizontal="center" vertical="center" wrapText="1"/>
      <protection locked="0"/>
    </xf>
    <xf numFmtId="1" fontId="34" fillId="26" borderId="21" xfId="48" applyNumberFormat="1" applyFont="1" applyFill="1" applyBorder="1" applyAlignment="1" applyProtection="1">
      <alignment horizontal="center" vertical="center" wrapText="1"/>
      <protection locked="0"/>
    </xf>
    <xf numFmtId="0" fontId="8" fillId="26" borderId="32" xfId="70" applyFont="1" applyFill="1" applyBorder="1" applyAlignment="1" applyProtection="1">
      <alignment horizontal="center" vertical="center" wrapText="1"/>
      <protection hidden="1" locked="0"/>
    </xf>
    <xf numFmtId="44" fontId="8" fillId="0" borderId="0" xfId="64" applyFont="1" applyFill="1" applyBorder="1" applyAlignment="1" applyProtection="1">
      <alignment horizontal="center" vertical="center" wrapText="1"/>
      <protection locked="0"/>
    </xf>
    <xf numFmtId="44" fontId="35" fillId="0" borderId="21" xfId="64" applyFont="1" applyFill="1" applyBorder="1" applyAlignment="1" applyProtection="1">
      <alignment horizontal="center" vertical="center" wrapText="1"/>
      <protection hidden="1" locked="0"/>
    </xf>
    <xf numFmtId="0" fontId="8" fillId="0" borderId="50" xfId="46" applyFont="1" applyFill="1" applyBorder="1" applyAlignment="1" applyProtection="1">
      <alignment horizontal="center" vertical="center" wrapText="1"/>
      <protection locked="0"/>
    </xf>
    <xf numFmtId="1" fontId="8" fillId="0" borderId="21" xfId="77" applyNumberFormat="1" applyFont="1" applyFill="1" applyBorder="1" applyAlignment="1" applyProtection="1">
      <alignment horizontal="center" vertical="center" wrapText="1"/>
      <protection hidden="1" locked="0"/>
    </xf>
    <xf numFmtId="0" fontId="38" fillId="0" borderId="54" xfId="70" applyFont="1" applyFill="1" applyBorder="1" applyAlignment="1" applyProtection="1">
      <alignment horizontal="center" vertical="center" wrapText="1"/>
      <protection hidden="1"/>
    </xf>
    <xf numFmtId="0" fontId="8" fillId="26" borderId="64" xfId="46" applyFont="1" applyFill="1" applyBorder="1" applyAlignment="1" applyProtection="1">
      <alignment horizontal="center" vertical="center" wrapText="1"/>
      <protection locked="0"/>
    </xf>
    <xf numFmtId="0" fontId="8" fillId="0" borderId="54" xfId="70" applyFont="1" applyFill="1" applyBorder="1" applyAlignment="1" applyProtection="1">
      <alignment horizontal="center" vertical="center" wrapText="1"/>
      <protection hidden="1" locked="0"/>
    </xf>
    <xf numFmtId="1" fontId="8" fillId="0" borderId="54" xfId="77" applyNumberFormat="1" applyFont="1" applyFill="1" applyBorder="1" applyAlignment="1" applyProtection="1">
      <alignment horizontal="center" vertical="center" wrapText="1"/>
      <protection hidden="1" locked="0"/>
    </xf>
    <xf numFmtId="0" fontId="11" fillId="36" borderId="31" xfId="70" applyFont="1" applyFill="1" applyBorder="1" applyAlignment="1" applyProtection="1" quotePrefix="1">
      <alignment horizontal="center" vertical="center" wrapText="1"/>
      <protection hidden="1" locked="0"/>
    </xf>
    <xf numFmtId="0" fontId="11" fillId="0" borderId="24" xfId="70" applyFont="1" applyFill="1" applyBorder="1" applyAlignment="1" applyProtection="1" quotePrefix="1">
      <alignment horizontal="center" vertical="center" wrapText="1"/>
      <protection hidden="1" locked="0"/>
    </xf>
    <xf numFmtId="0" fontId="11" fillId="0" borderId="29" xfId="70" applyFont="1" applyFill="1" applyBorder="1" applyAlignment="1" applyProtection="1" quotePrefix="1">
      <alignment vertical="center" wrapText="1"/>
      <protection hidden="1" locked="0"/>
    </xf>
    <xf numFmtId="0" fontId="11" fillId="0" borderId="30" xfId="70" applyFont="1" applyFill="1" applyBorder="1" applyAlignment="1" applyProtection="1" quotePrefix="1">
      <alignment vertical="center" wrapText="1"/>
      <protection hidden="1" locked="0"/>
    </xf>
    <xf numFmtId="0" fontId="11" fillId="26" borderId="63" xfId="70" applyFont="1" applyFill="1" applyBorder="1" applyAlignment="1" applyProtection="1" quotePrefix="1">
      <alignment horizontal="center" vertical="center" wrapText="1"/>
      <protection hidden="1" locked="0"/>
    </xf>
    <xf numFmtId="0" fontId="8" fillId="30" borderId="64" xfId="72" applyFont="1" applyFill="1" applyBorder="1" applyAlignment="1" applyProtection="1">
      <alignment horizontal="center" vertical="center" wrapText="1"/>
      <protection hidden="1" locked="0"/>
    </xf>
    <xf numFmtId="14" fontId="8" fillId="0" borderId="39" xfId="52" applyNumberFormat="1" applyFont="1" applyFill="1" applyBorder="1" applyAlignment="1" applyProtection="1">
      <alignment horizontal="center" vertical="center" wrapText="1"/>
      <protection locked="0"/>
    </xf>
    <xf numFmtId="1" fontId="11" fillId="0" borderId="32" xfId="48" applyNumberFormat="1" applyFont="1" applyBorder="1" applyAlignment="1" applyProtection="1">
      <alignment horizontal="center" vertical="center" wrapText="1"/>
      <protection locked="0"/>
    </xf>
    <xf numFmtId="0" fontId="11" fillId="17" borderId="91" xfId="0" applyFont="1" applyFill="1" applyBorder="1" applyAlignment="1" applyProtection="1">
      <alignment horizontal="center" vertical="center" wrapText="1"/>
      <protection locked="0"/>
    </xf>
    <xf numFmtId="0" fontId="11" fillId="26" borderId="99" xfId="70" applyFont="1" applyFill="1" applyBorder="1" applyAlignment="1" applyProtection="1" quotePrefix="1">
      <alignment horizontal="center" vertical="center" wrapText="1"/>
      <protection hidden="1" locked="0"/>
    </xf>
    <xf numFmtId="0" fontId="8" fillId="26" borderId="93" xfId="70" applyFont="1" applyFill="1" applyBorder="1" applyAlignment="1" applyProtection="1">
      <alignment horizontal="center" vertical="center" wrapText="1"/>
      <protection hidden="1" locked="0"/>
    </xf>
    <xf numFmtId="0" fontId="8" fillId="0" borderId="32" xfId="70" applyFont="1" applyFill="1" applyBorder="1" applyAlignment="1" applyProtection="1">
      <alignment horizontal="center" vertical="center" wrapText="1"/>
      <protection hidden="1" locked="0"/>
    </xf>
    <xf numFmtId="1" fontId="8" fillId="0" borderId="32" xfId="77" applyNumberFormat="1" applyFont="1" applyFill="1" applyBorder="1" applyAlignment="1" applyProtection="1">
      <alignment horizontal="center" vertical="center" wrapText="1"/>
      <protection hidden="1" locked="0"/>
    </xf>
    <xf numFmtId="14" fontId="8" fillId="0" borderId="32" xfId="52" applyNumberFormat="1" applyFont="1" applyFill="1" applyBorder="1" applyAlignment="1" applyProtection="1">
      <alignment horizontal="center" vertical="center" wrapText="1"/>
      <protection locked="0"/>
    </xf>
    <xf numFmtId="1" fontId="11" fillId="0" borderId="32" xfId="48" applyNumberFormat="1" applyFont="1" applyFill="1" applyBorder="1" applyAlignment="1" applyProtection="1">
      <alignment horizontal="center" vertical="center" wrapText="1"/>
      <protection locked="0"/>
    </xf>
    <xf numFmtId="44" fontId="8" fillId="0" borderId="32" xfId="64" applyFont="1" applyFill="1" applyBorder="1" applyAlignment="1" applyProtection="1">
      <alignment horizontal="center" vertical="center"/>
      <protection locked="0"/>
    </xf>
    <xf numFmtId="44" fontId="8" fillId="0" borderId="21" xfId="64" applyFont="1" applyFill="1" applyBorder="1" applyAlignment="1" applyProtection="1">
      <alignment horizontal="center" vertical="center"/>
      <protection locked="0"/>
    </xf>
    <xf numFmtId="0" fontId="11" fillId="26" borderId="100" xfId="70" applyFont="1" applyFill="1" applyBorder="1" applyAlignment="1" applyProtection="1" quotePrefix="1">
      <alignment horizontal="center" vertical="center" wrapText="1"/>
      <protection hidden="1" locked="0"/>
    </xf>
    <xf numFmtId="9" fontId="8" fillId="0" borderId="21" xfId="77" applyNumberFormat="1" applyFont="1" applyFill="1" applyBorder="1" applyAlignment="1" applyProtection="1">
      <alignment horizontal="center" vertical="center" wrapText="1"/>
      <protection hidden="1" locked="0"/>
    </xf>
    <xf numFmtId="9" fontId="11" fillId="0" borderId="21" xfId="48" applyNumberFormat="1" applyFont="1" applyFill="1" applyBorder="1" applyAlignment="1" applyProtection="1">
      <alignment horizontal="center" vertical="center" wrapText="1"/>
      <protection locked="0"/>
    </xf>
    <xf numFmtId="0" fontId="11" fillId="0" borderId="54" xfId="70" applyFont="1" applyFill="1" applyBorder="1" applyAlignment="1" applyProtection="1" quotePrefix="1">
      <alignment horizontal="center" vertical="center" wrapText="1"/>
      <protection hidden="1" locked="0"/>
    </xf>
    <xf numFmtId="0" fontId="11" fillId="26" borderId="101" xfId="70" applyFont="1" applyFill="1" applyBorder="1" applyAlignment="1" applyProtection="1" quotePrefix="1">
      <alignment horizontal="center" vertical="center" wrapText="1"/>
      <protection hidden="1" locked="0"/>
    </xf>
    <xf numFmtId="0" fontId="8" fillId="0" borderId="52" xfId="70" applyFont="1" applyFill="1" applyBorder="1" applyAlignment="1" applyProtection="1">
      <alignment horizontal="center" vertical="center" wrapText="1"/>
      <protection hidden="1" locked="0"/>
    </xf>
    <xf numFmtId="0" fontId="8" fillId="0" borderId="47" xfId="0" applyFont="1" applyFill="1" applyBorder="1" applyAlignment="1" applyProtection="1">
      <alignment horizontal="center" vertical="center" wrapText="1"/>
      <protection locked="0"/>
    </xf>
    <xf numFmtId="1" fontId="8" fillId="0" borderId="47" xfId="77" applyNumberFormat="1" applyFont="1" applyFill="1" applyBorder="1" applyAlignment="1" applyProtection="1">
      <alignment horizontal="center" vertical="center" wrapText="1"/>
      <protection hidden="1" locked="0"/>
    </xf>
    <xf numFmtId="0" fontId="8" fillId="26" borderId="47" xfId="0" applyFont="1" applyFill="1" applyBorder="1" applyAlignment="1" applyProtection="1">
      <alignment horizontal="center" vertical="center" wrapText="1"/>
      <protection locked="0"/>
    </xf>
    <xf numFmtId="0" fontId="8" fillId="0" borderId="47" xfId="70" applyFont="1" applyFill="1" applyBorder="1" applyAlignment="1" applyProtection="1">
      <alignment horizontal="center" vertical="center" wrapText="1"/>
      <protection hidden="1" locked="0"/>
    </xf>
    <xf numFmtId="14" fontId="8" fillId="0" borderId="47" xfId="52" applyNumberFormat="1" applyFont="1" applyFill="1" applyBorder="1" applyAlignment="1" applyProtection="1">
      <alignment horizontal="center" vertical="center" wrapText="1"/>
      <protection locked="0"/>
    </xf>
    <xf numFmtId="14" fontId="8" fillId="0" borderId="102" xfId="52" applyNumberFormat="1" applyFont="1" applyFill="1" applyBorder="1" applyAlignment="1" applyProtection="1">
      <alignment horizontal="center" vertical="center" wrapText="1"/>
      <protection locked="0"/>
    </xf>
    <xf numFmtId="1" fontId="11" fillId="0" borderId="47" xfId="48" applyNumberFormat="1" applyFont="1" applyFill="1" applyBorder="1" applyAlignment="1" applyProtection="1">
      <alignment horizontal="center" vertical="center" wrapText="1"/>
      <protection locked="0"/>
    </xf>
    <xf numFmtId="44" fontId="8" fillId="0" borderId="47" xfId="64" applyFont="1" applyFill="1" applyBorder="1" applyAlignment="1" applyProtection="1">
      <alignment horizontal="center" vertical="center"/>
      <protection locked="0"/>
    </xf>
    <xf numFmtId="0" fontId="11" fillId="17" borderId="85" xfId="0" applyFont="1" applyFill="1" applyBorder="1" applyAlignment="1" applyProtection="1">
      <alignment horizontal="center" vertical="center" wrapText="1"/>
      <protection locked="0"/>
    </xf>
    <xf numFmtId="0" fontId="9" fillId="46" borderId="18" xfId="0" applyFont="1" applyFill="1" applyBorder="1" applyAlignment="1" applyProtection="1">
      <alignment vertical="center" wrapText="1"/>
      <protection locked="0"/>
    </xf>
    <xf numFmtId="0" fontId="9" fillId="46" borderId="18" xfId="0" applyFont="1" applyFill="1" applyBorder="1" applyAlignment="1" applyProtection="1">
      <alignment horizontal="center" vertical="center" wrapText="1"/>
      <protection locked="0"/>
    </xf>
    <xf numFmtId="1" fontId="9" fillId="46" borderId="18" xfId="0" applyNumberFormat="1" applyFont="1" applyFill="1" applyBorder="1" applyAlignment="1" applyProtection="1">
      <alignment horizontal="center" vertical="center" wrapText="1"/>
      <protection locked="0"/>
    </xf>
    <xf numFmtId="44" fontId="9" fillId="46" borderId="18" xfId="64" applyFont="1" applyFill="1" applyBorder="1" applyAlignment="1" applyProtection="1">
      <alignment horizontal="center" vertical="center" wrapText="1"/>
      <protection locked="0"/>
    </xf>
    <xf numFmtId="0" fontId="11" fillId="11" borderId="0" xfId="0" applyFont="1" applyFill="1" applyBorder="1" applyAlignment="1" applyProtection="1">
      <alignment horizontal="center" vertical="center" wrapText="1"/>
      <protection locked="0"/>
    </xf>
    <xf numFmtId="0" fontId="9" fillId="46" borderId="14" xfId="70" applyFont="1" applyFill="1" applyBorder="1" applyAlignment="1" applyProtection="1">
      <alignment horizontal="center" vertical="center" textRotation="90" wrapText="1"/>
      <protection hidden="1" locked="0"/>
    </xf>
    <xf numFmtId="1" fontId="9" fillId="46" borderId="14" xfId="70" applyNumberFormat="1" applyFont="1" applyFill="1" applyBorder="1" applyAlignment="1" applyProtection="1">
      <alignment horizontal="center" vertical="center" textRotation="90" wrapText="1"/>
      <protection hidden="1" locked="0"/>
    </xf>
    <xf numFmtId="1" fontId="9" fillId="46" borderId="14" xfId="70" applyNumberFormat="1" applyFont="1" applyFill="1" applyBorder="1" applyAlignment="1" applyProtection="1">
      <alignment horizontal="center" vertical="center" wrapText="1"/>
      <protection hidden="1" locked="0"/>
    </xf>
    <xf numFmtId="172" fontId="9" fillId="46" borderId="14" xfId="70" applyNumberFormat="1" applyFont="1" applyFill="1" applyBorder="1" applyAlignment="1" applyProtection="1">
      <alignment horizontal="center" vertical="center" wrapText="1"/>
      <protection hidden="1" locked="0"/>
    </xf>
    <xf numFmtId="0" fontId="10" fillId="0" borderId="29" xfId="71" applyFont="1" applyFill="1" applyBorder="1" applyAlignment="1" applyProtection="1">
      <alignment horizontal="center" vertical="center" wrapText="1"/>
      <protection hidden="1"/>
    </xf>
    <xf numFmtId="44" fontId="38" fillId="26" borderId="21" xfId="64" applyFont="1" applyFill="1" applyBorder="1" applyAlignment="1" applyProtection="1">
      <alignment horizontal="center" vertical="center" wrapText="1"/>
      <protection hidden="1"/>
    </xf>
    <xf numFmtId="0" fontId="12" fillId="17" borderId="15" xfId="0" applyFont="1" applyFill="1" applyBorder="1" applyAlignment="1" applyProtection="1">
      <alignment horizontal="center" vertical="center" wrapText="1"/>
      <protection locked="0"/>
    </xf>
    <xf numFmtId="0" fontId="10" fillId="17" borderId="91" xfId="0" applyFont="1" applyFill="1" applyBorder="1" applyAlignment="1" applyProtection="1">
      <alignment horizontal="center" vertical="center" wrapText="1"/>
      <protection locked="0"/>
    </xf>
    <xf numFmtId="0" fontId="10" fillId="17" borderId="89" xfId="0" applyFont="1" applyFill="1" applyBorder="1" applyAlignment="1" applyProtection="1">
      <alignment horizontal="center" vertical="center" wrapText="1"/>
      <protection locked="0"/>
    </xf>
    <xf numFmtId="1" fontId="10" fillId="17" borderId="89" xfId="0" applyNumberFormat="1" applyFont="1" applyFill="1" applyBorder="1" applyAlignment="1" applyProtection="1">
      <alignment horizontal="center" vertical="center" wrapText="1"/>
      <protection locked="0"/>
    </xf>
    <xf numFmtId="44" fontId="10" fillId="17" borderId="90" xfId="64" applyFont="1" applyFill="1" applyBorder="1" applyAlignment="1" applyProtection="1">
      <alignment horizontal="center" vertical="center" wrapText="1"/>
      <protection locked="0"/>
    </xf>
    <xf numFmtId="1" fontId="9" fillId="46" borderId="15" xfId="0" applyNumberFormat="1" applyFont="1" applyFill="1" applyBorder="1" applyAlignment="1" applyProtection="1">
      <alignment horizontal="center" vertical="center" wrapText="1"/>
      <protection locked="0"/>
    </xf>
    <xf numFmtId="0" fontId="10" fillId="35" borderId="18" xfId="0" applyFont="1" applyFill="1" applyBorder="1" applyAlignment="1" applyProtection="1">
      <alignment horizontal="center" vertical="center" wrapText="1"/>
      <protection/>
    </xf>
    <xf numFmtId="0" fontId="12" fillId="10" borderId="18" xfId="0" applyFont="1" applyFill="1" applyBorder="1" applyAlignment="1" applyProtection="1">
      <alignment horizontal="center" vertical="center" wrapText="1"/>
      <protection locked="0"/>
    </xf>
    <xf numFmtId="1" fontId="12" fillId="10" borderId="18" xfId="48" applyNumberFormat="1" applyFont="1" applyFill="1" applyBorder="1" applyAlignment="1" applyProtection="1">
      <alignment horizontal="center" vertical="center" wrapText="1"/>
      <protection locked="0"/>
    </xf>
    <xf numFmtId="165" fontId="12" fillId="10" borderId="18" xfId="0" applyNumberFormat="1" applyFont="1" applyFill="1" applyBorder="1" applyAlignment="1" applyProtection="1">
      <alignment horizontal="center" vertical="center" wrapText="1"/>
      <protection locked="0"/>
    </xf>
    <xf numFmtId="1" fontId="12" fillId="10" borderId="18" xfId="0" applyNumberFormat="1" applyFont="1" applyFill="1" applyBorder="1" applyAlignment="1" applyProtection="1">
      <alignment horizontal="center" vertical="center" wrapText="1"/>
      <protection locked="0"/>
    </xf>
    <xf numFmtId="1" fontId="10" fillId="10" borderId="18" xfId="0" applyNumberFormat="1" applyFont="1" applyFill="1" applyBorder="1" applyAlignment="1" applyProtection="1">
      <alignment horizontal="center" vertical="center" wrapText="1"/>
      <protection locked="0"/>
    </xf>
    <xf numFmtId="0" fontId="12" fillId="26" borderId="0" xfId="0" applyFont="1" applyFill="1" applyBorder="1" applyAlignment="1" applyProtection="1">
      <alignment horizontal="center" vertical="center"/>
      <protection locked="0"/>
    </xf>
    <xf numFmtId="172" fontId="12" fillId="0" borderId="0" xfId="0" applyNumberFormat="1" applyFont="1" applyFill="1" applyBorder="1" applyAlignment="1" applyProtection="1">
      <alignment horizontal="center" vertical="center"/>
      <protection locked="0"/>
    </xf>
    <xf numFmtId="0" fontId="43" fillId="0" borderId="0" xfId="0" applyFont="1" applyAlignment="1">
      <alignment/>
    </xf>
    <xf numFmtId="0" fontId="43" fillId="0" borderId="24" xfId="75" applyFont="1" applyBorder="1" applyAlignment="1">
      <alignment horizontal="center" vertical="center" wrapText="1"/>
      <protection/>
    </xf>
    <xf numFmtId="0" fontId="44" fillId="0" borderId="0" xfId="75" applyFont="1" applyBorder="1" applyAlignment="1">
      <alignment horizontal="center" vertical="center" wrapText="1"/>
      <protection/>
    </xf>
    <xf numFmtId="0" fontId="43" fillId="0" borderId="0" xfId="75" applyFont="1" applyBorder="1" applyAlignment="1">
      <alignment horizontal="center" vertical="center" wrapText="1"/>
      <protection/>
    </xf>
    <xf numFmtId="1" fontId="43" fillId="0" borderId="0" xfId="75" applyNumberFormat="1" applyFont="1" applyBorder="1" applyAlignment="1">
      <alignment horizontal="center" vertical="center" wrapText="1"/>
      <protection/>
    </xf>
    <xf numFmtId="14" fontId="43" fillId="26" borderId="0" xfId="75" applyNumberFormat="1" applyFont="1" applyFill="1" applyBorder="1" applyAlignment="1">
      <alignment horizontal="center" vertical="center" wrapText="1"/>
      <protection/>
    </xf>
    <xf numFmtId="168" fontId="43" fillId="0" borderId="0" xfId="75" applyNumberFormat="1" applyFont="1" applyBorder="1" applyAlignment="1">
      <alignment horizontal="center" vertical="center" wrapText="1"/>
      <protection/>
    </xf>
    <xf numFmtId="168" fontId="43" fillId="0" borderId="25" xfId="75" applyNumberFormat="1" applyFont="1" applyBorder="1" applyAlignment="1">
      <alignment horizontal="center" vertical="center" wrapText="1"/>
      <protection/>
    </xf>
    <xf numFmtId="0" fontId="61" fillId="51" borderId="15" xfId="75" applyFont="1" applyFill="1" applyBorder="1" applyAlignment="1">
      <alignment horizontal="center" vertical="center" wrapText="1"/>
      <protection/>
    </xf>
    <xf numFmtId="0" fontId="43" fillId="0" borderId="39" xfId="75" applyFont="1" applyBorder="1" applyAlignment="1">
      <alignment/>
      <protection/>
    </xf>
    <xf numFmtId="0" fontId="43" fillId="0" borderId="87" xfId="75" applyFont="1" applyBorder="1" applyAlignment="1">
      <alignment/>
      <protection/>
    </xf>
    <xf numFmtId="0" fontId="45" fillId="38" borderId="64" xfId="75" applyFont="1" applyFill="1" applyBorder="1" applyAlignment="1">
      <alignment horizontal="center" vertical="center" wrapText="1"/>
      <protection/>
    </xf>
    <xf numFmtId="0" fontId="45" fillId="38" borderId="54" xfId="75" applyFont="1" applyFill="1" applyBorder="1" applyAlignment="1">
      <alignment horizontal="center" vertical="center" wrapText="1"/>
      <protection/>
    </xf>
    <xf numFmtId="0" fontId="9" fillId="18" borderId="54" xfId="70" applyFont="1" applyFill="1" applyBorder="1" applyAlignment="1" applyProtection="1">
      <alignment horizontal="center" vertical="center" wrapText="1"/>
      <protection hidden="1"/>
    </xf>
    <xf numFmtId="0" fontId="45" fillId="38" borderId="54" xfId="75" applyFont="1" applyFill="1" applyBorder="1" applyAlignment="1">
      <alignment horizontal="center" vertical="center" textRotation="90" wrapText="1"/>
      <protection/>
    </xf>
    <xf numFmtId="172" fontId="45" fillId="38" borderId="54" xfId="75" applyNumberFormat="1" applyFont="1" applyFill="1" applyBorder="1" applyAlignment="1">
      <alignment horizontal="center" vertical="center" wrapText="1"/>
      <protection/>
    </xf>
    <xf numFmtId="172" fontId="45" fillId="34" borderId="54" xfId="64" applyNumberFormat="1" applyFont="1" applyFill="1" applyBorder="1" applyAlignment="1" applyProtection="1">
      <alignment horizontal="center" vertical="center" wrapText="1"/>
      <protection hidden="1"/>
    </xf>
    <xf numFmtId="0" fontId="46" fillId="0" borderId="84" xfId="75" applyFont="1" applyFill="1" applyBorder="1" applyAlignment="1">
      <alignment horizontal="center" vertical="center" wrapText="1"/>
      <protection/>
    </xf>
    <xf numFmtId="0" fontId="46" fillId="0" borderId="85" xfId="75" applyFont="1" applyFill="1" applyBorder="1" applyAlignment="1">
      <alignment vertical="center" wrapText="1"/>
      <protection/>
    </xf>
    <xf numFmtId="0" fontId="46" fillId="10" borderId="85" xfId="75" applyFont="1" applyFill="1" applyBorder="1" applyAlignment="1">
      <alignment horizontal="center" vertical="center" wrapText="1"/>
      <protection/>
    </xf>
    <xf numFmtId="0" fontId="46" fillId="19" borderId="85" xfId="75" applyFont="1" applyFill="1" applyBorder="1" applyAlignment="1">
      <alignment horizontal="center" vertical="center" wrapText="1"/>
      <protection/>
    </xf>
    <xf numFmtId="0" fontId="46" fillId="0" borderId="85" xfId="75" applyFont="1" applyFill="1" applyBorder="1" applyAlignment="1">
      <alignment horizontal="center" vertical="center" wrapText="1"/>
      <protection/>
    </xf>
    <xf numFmtId="0" fontId="38" fillId="52" borderId="103" xfId="75" applyFont="1" applyFill="1" applyBorder="1" applyAlignment="1">
      <alignment horizontal="center" vertical="center" wrapText="1"/>
      <protection/>
    </xf>
    <xf numFmtId="0" fontId="38" fillId="0" borderId="43" xfId="75" applyFont="1" applyFill="1" applyBorder="1" applyAlignment="1">
      <alignment horizontal="center" vertical="center" wrapText="1"/>
      <protection/>
    </xf>
    <xf numFmtId="0" fontId="38" fillId="0" borderId="43" xfId="75" applyFont="1" applyBorder="1" applyAlignment="1">
      <alignment horizontal="center" vertical="center" wrapText="1"/>
      <protection/>
    </xf>
    <xf numFmtId="14" fontId="38" fillId="26" borderId="43" xfId="75" applyNumberFormat="1" applyFont="1" applyFill="1" applyBorder="1" applyAlignment="1">
      <alignment horizontal="center" vertical="center" wrapText="1"/>
      <protection/>
    </xf>
    <xf numFmtId="1" fontId="40" fillId="0" borderId="43" xfId="48" applyNumberFormat="1" applyFont="1" applyBorder="1" applyAlignment="1">
      <alignment horizontal="center" vertical="center" wrapText="1"/>
    </xf>
    <xf numFmtId="44" fontId="38" fillId="53" borderId="43" xfId="64" applyFont="1" applyFill="1" applyBorder="1" applyAlignment="1">
      <alignment horizontal="center" vertical="center" wrapText="1"/>
    </xf>
    <xf numFmtId="0" fontId="46" fillId="15" borderId="85" xfId="75" applyFont="1" applyFill="1" applyBorder="1" applyAlignment="1">
      <alignment horizontal="center" vertical="center" wrapText="1"/>
      <protection/>
    </xf>
    <xf numFmtId="0" fontId="38" fillId="0" borderId="50" xfId="75" applyFont="1" applyFill="1" applyBorder="1" applyAlignment="1">
      <alignment horizontal="center" vertical="center" wrapText="1"/>
      <protection/>
    </xf>
    <xf numFmtId="0" fontId="38" fillId="0" borderId="21" xfId="75" applyFont="1" applyFill="1" applyBorder="1" applyAlignment="1">
      <alignment horizontal="center" vertical="center" wrapText="1"/>
      <protection/>
    </xf>
    <xf numFmtId="0" fontId="38" fillId="0" borderId="21" xfId="75" applyFont="1" applyBorder="1" applyAlignment="1">
      <alignment horizontal="center" vertical="center" wrapText="1"/>
      <protection/>
    </xf>
    <xf numFmtId="1" fontId="11" fillId="26" borderId="32" xfId="70" applyNumberFormat="1" applyFont="1" applyFill="1" applyBorder="1" applyAlignment="1" applyProtection="1">
      <alignment horizontal="center" vertical="center" wrapText="1"/>
      <protection hidden="1"/>
    </xf>
    <xf numFmtId="44" fontId="38" fillId="53" borderId="21" xfId="64" applyFont="1" applyFill="1" applyBorder="1" applyAlignment="1">
      <alignment horizontal="center" vertical="center" wrapText="1"/>
    </xf>
    <xf numFmtId="0" fontId="40" fillId="36" borderId="20" xfId="75" applyFont="1" applyFill="1" applyBorder="1" applyAlignment="1">
      <alignment horizontal="center" vertical="center" wrapText="1"/>
      <protection/>
    </xf>
    <xf numFmtId="0" fontId="46" fillId="0" borderId="104" xfId="75" applyFont="1" applyFill="1" applyBorder="1" applyAlignment="1">
      <alignment horizontal="center" vertical="center" wrapText="1"/>
      <protection/>
    </xf>
    <xf numFmtId="0" fontId="46" fillId="0" borderId="45" xfId="75" applyFont="1" applyFill="1" applyBorder="1" applyAlignment="1">
      <alignment horizontal="center" vertical="center" wrapText="1"/>
      <protection/>
    </xf>
    <xf numFmtId="0" fontId="46" fillId="15" borderId="45" xfId="75" applyFont="1" applyFill="1" applyBorder="1" applyAlignment="1">
      <alignment horizontal="center" vertical="center" wrapText="1"/>
      <protection/>
    </xf>
    <xf numFmtId="0" fontId="38" fillId="52" borderId="105" xfId="75" applyFont="1" applyFill="1" applyBorder="1" applyAlignment="1">
      <alignment horizontal="center" vertical="center" wrapText="1"/>
      <protection/>
    </xf>
    <xf numFmtId="0" fontId="38" fillId="0" borderId="47" xfId="75" applyFont="1" applyFill="1" applyBorder="1" applyAlignment="1">
      <alignment horizontal="center" vertical="center" wrapText="1"/>
      <protection/>
    </xf>
    <xf numFmtId="14" fontId="8" fillId="26" borderId="47" xfId="0" applyNumberFormat="1" applyFont="1" applyFill="1" applyBorder="1" applyAlignment="1">
      <alignment horizontal="center" vertical="center" wrapText="1"/>
    </xf>
    <xf numFmtId="44" fontId="38" fillId="53" borderId="47" xfId="64" applyFont="1" applyFill="1" applyBorder="1" applyAlignment="1">
      <alignment horizontal="center" vertical="center" wrapText="1"/>
    </xf>
    <xf numFmtId="0" fontId="43" fillId="26" borderId="0" xfId="0" applyFont="1" applyFill="1" applyAlignment="1">
      <alignment/>
    </xf>
    <xf numFmtId="0" fontId="46" fillId="51" borderId="85" xfId="75" applyFont="1" applyFill="1" applyBorder="1" applyAlignment="1">
      <alignment horizontal="center" vertical="center" wrapText="1"/>
      <protection/>
    </xf>
    <xf numFmtId="0" fontId="46" fillId="51" borderId="39" xfId="75" applyFont="1" applyFill="1" applyBorder="1" applyAlignment="1">
      <alignment horizontal="center" vertical="center" wrapText="1"/>
      <protection/>
    </xf>
    <xf numFmtId="0" fontId="46" fillId="51" borderId="106" xfId="75" applyFont="1" applyFill="1" applyBorder="1" applyAlignment="1">
      <alignment horizontal="center" vertical="center" wrapText="1"/>
      <protection/>
    </xf>
    <xf numFmtId="0" fontId="46" fillId="51" borderId="0" xfId="75" applyFont="1" applyFill="1" applyBorder="1" applyAlignment="1">
      <alignment horizontal="center" vertical="center" wrapText="1"/>
      <protection/>
    </xf>
    <xf numFmtId="0" fontId="46" fillId="51" borderId="107" xfId="75" applyFont="1" applyFill="1" applyBorder="1" applyAlignment="1">
      <alignment horizontal="center" vertical="center" wrapText="1"/>
      <protection/>
    </xf>
    <xf numFmtId="0" fontId="47" fillId="52" borderId="103" xfId="75" applyFont="1" applyFill="1" applyBorder="1" applyAlignment="1">
      <alignment horizontal="center" vertical="center" wrapText="1"/>
      <protection/>
    </xf>
    <xf numFmtId="0" fontId="47" fillId="0" borderId="48" xfId="75" applyFont="1" applyFill="1" applyBorder="1" applyAlignment="1">
      <alignment horizontal="center" vertical="center" wrapText="1"/>
      <protection/>
    </xf>
    <xf numFmtId="0" fontId="47" fillId="0" borderId="43" xfId="75" applyFont="1" applyFill="1" applyBorder="1" applyAlignment="1">
      <alignment horizontal="center" vertical="center" wrapText="1"/>
      <protection/>
    </xf>
    <xf numFmtId="0" fontId="47" fillId="0" borderId="43" xfId="75" applyFont="1" applyBorder="1" applyAlignment="1">
      <alignment horizontal="center" vertical="center" wrapText="1"/>
      <protection/>
    </xf>
    <xf numFmtId="14" fontId="47" fillId="26" borderId="43" xfId="75" applyNumberFormat="1" applyFont="1" applyFill="1" applyBorder="1" applyAlignment="1">
      <alignment horizontal="center" vertical="center" wrapText="1"/>
      <protection/>
    </xf>
    <xf numFmtId="3" fontId="46" fillId="0" borderId="43" xfId="75" applyNumberFormat="1" applyFont="1" applyBorder="1" applyAlignment="1">
      <alignment horizontal="center" vertical="center" wrapText="1"/>
      <protection/>
    </xf>
    <xf numFmtId="44" fontId="47" fillId="53" borderId="43" xfId="64" applyFont="1" applyFill="1" applyBorder="1" applyAlignment="1">
      <alignment horizontal="center" vertical="center" wrapText="1"/>
    </xf>
    <xf numFmtId="0" fontId="46" fillId="0" borderId="38" xfId="75" applyFont="1" applyFill="1" applyBorder="1" applyAlignment="1">
      <alignment horizontal="center" vertical="center" wrapText="1"/>
      <protection/>
    </xf>
    <xf numFmtId="0" fontId="46" fillId="0" borderId="39" xfId="75" applyFont="1" applyFill="1" applyBorder="1" applyAlignment="1">
      <alignment horizontal="center" vertical="center" wrapText="1"/>
      <protection/>
    </xf>
    <xf numFmtId="0" fontId="46" fillId="10" borderId="39" xfId="75" applyFont="1" applyFill="1" applyBorder="1" applyAlignment="1">
      <alignment horizontal="center" vertical="center" wrapText="1"/>
      <protection/>
    </xf>
    <xf numFmtId="0" fontId="46" fillId="19" borderId="39" xfId="75" applyFont="1" applyFill="1" applyBorder="1" applyAlignment="1">
      <alignment horizontal="center" vertical="center" wrapText="1"/>
      <protection/>
    </xf>
    <xf numFmtId="0" fontId="47" fillId="52" borderId="106" xfId="75" applyFont="1" applyFill="1" applyBorder="1" applyAlignment="1">
      <alignment horizontal="center" vertical="center" wrapText="1"/>
      <protection/>
    </xf>
    <xf numFmtId="0" fontId="47" fillId="0" borderId="50" xfId="75" applyFont="1" applyFill="1" applyBorder="1" applyAlignment="1">
      <alignment horizontal="center" vertical="center" wrapText="1"/>
      <protection/>
    </xf>
    <xf numFmtId="9" fontId="47" fillId="0" borderId="21" xfId="77" applyFont="1" applyFill="1" applyBorder="1" applyAlignment="1">
      <alignment horizontal="center" vertical="center" wrapText="1"/>
    </xf>
    <xf numFmtId="0" fontId="47" fillId="0" borderId="21" xfId="75" applyFont="1" applyBorder="1" applyAlignment="1">
      <alignment horizontal="center" vertical="center" wrapText="1"/>
      <protection/>
    </xf>
    <xf numFmtId="14" fontId="47" fillId="26" borderId="21" xfId="75" applyNumberFormat="1" applyFont="1" applyFill="1" applyBorder="1" applyAlignment="1">
      <alignment horizontal="center" vertical="center" wrapText="1"/>
      <protection/>
    </xf>
    <xf numFmtId="9" fontId="40" fillId="0" borderId="21" xfId="77" applyFont="1" applyBorder="1" applyAlignment="1">
      <alignment horizontal="center" vertical="center" wrapText="1"/>
    </xf>
    <xf numFmtId="44" fontId="47" fillId="53" borderId="21" xfId="64" applyFont="1" applyFill="1" applyBorder="1" applyAlignment="1">
      <alignment horizontal="center" vertical="center" wrapText="1"/>
    </xf>
    <xf numFmtId="0" fontId="47" fillId="0" borderId="21" xfId="75" applyFont="1" applyFill="1" applyBorder="1" applyAlignment="1">
      <alignment horizontal="center" vertical="center" wrapText="1"/>
      <protection/>
    </xf>
    <xf numFmtId="3" fontId="46" fillId="0" borderId="21" xfId="75" applyNumberFormat="1" applyFont="1" applyBorder="1" applyAlignment="1">
      <alignment horizontal="center" vertical="center" wrapText="1"/>
      <protection/>
    </xf>
    <xf numFmtId="9" fontId="47" fillId="0" borderId="21" xfId="75" applyNumberFormat="1" applyFont="1" applyFill="1" applyBorder="1" applyAlignment="1">
      <alignment horizontal="center" vertical="center" wrapText="1"/>
      <protection/>
    </xf>
    <xf numFmtId="9" fontId="46" fillId="0" borderId="21" xfId="77" applyFont="1" applyBorder="1" applyAlignment="1">
      <alignment horizontal="center" vertical="center" wrapText="1"/>
    </xf>
    <xf numFmtId="0" fontId="47" fillId="0" borderId="52" xfId="75" applyFont="1" applyFill="1" applyBorder="1" applyAlignment="1">
      <alignment horizontal="center" vertical="center" wrapText="1"/>
      <protection/>
    </xf>
    <xf numFmtId="0" fontId="47" fillId="0" borderId="47" xfId="75" applyFont="1" applyFill="1" applyBorder="1" applyAlignment="1">
      <alignment horizontal="center" vertical="center" wrapText="1"/>
      <protection/>
    </xf>
    <xf numFmtId="9" fontId="47" fillId="0" borderId="47" xfId="75" applyNumberFormat="1" applyFont="1" applyFill="1" applyBorder="1" applyAlignment="1">
      <alignment horizontal="center" vertical="center" wrapText="1"/>
      <protection/>
    </xf>
    <xf numFmtId="0" fontId="47" fillId="0" borderId="47" xfId="75" applyFont="1" applyBorder="1" applyAlignment="1">
      <alignment horizontal="center" vertical="center" wrapText="1"/>
      <protection/>
    </xf>
    <xf numFmtId="14" fontId="47" fillId="26" borderId="47" xfId="75" applyNumberFormat="1" applyFont="1" applyFill="1" applyBorder="1" applyAlignment="1">
      <alignment horizontal="center" vertical="center" wrapText="1"/>
      <protection/>
    </xf>
    <xf numFmtId="9" fontId="46" fillId="0" borderId="47" xfId="77" applyFont="1" applyBorder="1" applyAlignment="1">
      <alignment horizontal="center" vertical="center" wrapText="1"/>
    </xf>
    <xf numFmtId="0" fontId="47" fillId="52" borderId="108" xfId="75" applyFont="1" applyFill="1" applyBorder="1" applyAlignment="1">
      <alignment horizontal="center" vertical="center" wrapText="1"/>
      <protection/>
    </xf>
    <xf numFmtId="0" fontId="47" fillId="26" borderId="43" xfId="75" applyFont="1" applyFill="1" applyBorder="1" applyAlignment="1">
      <alignment horizontal="center" vertical="center" wrapText="1"/>
      <protection/>
    </xf>
    <xf numFmtId="44" fontId="43" fillId="26" borderId="43" xfId="64" applyFont="1" applyFill="1" applyBorder="1" applyAlignment="1">
      <alignment horizontal="center" vertical="center"/>
    </xf>
    <xf numFmtId="0" fontId="47" fillId="52" borderId="28" xfId="75" applyFont="1" applyFill="1" applyBorder="1" applyAlignment="1">
      <alignment horizontal="center" vertical="center" wrapText="1"/>
      <protection/>
    </xf>
    <xf numFmtId="0" fontId="47" fillId="26" borderId="21" xfId="75" applyFont="1" applyFill="1" applyBorder="1" applyAlignment="1">
      <alignment horizontal="center" vertical="center" wrapText="1"/>
      <protection/>
    </xf>
    <xf numFmtId="44" fontId="43" fillId="26" borderId="21" xfId="64" applyFont="1" applyFill="1" applyBorder="1" applyAlignment="1">
      <alignment horizontal="center" vertical="center"/>
    </xf>
    <xf numFmtId="0" fontId="47" fillId="54" borderId="101" xfId="75" applyFont="1" applyFill="1" applyBorder="1" applyAlignment="1">
      <alignment horizontal="center" vertical="center" wrapText="1"/>
      <protection/>
    </xf>
    <xf numFmtId="0" fontId="46" fillId="10" borderId="85" xfId="75" applyFont="1" applyFill="1" applyBorder="1" applyAlignment="1">
      <alignment horizontal="center" vertical="center" wrapText="1"/>
      <protection/>
    </xf>
    <xf numFmtId="0" fontId="52" fillId="25" borderId="85" xfId="0" applyFont="1" applyFill="1" applyBorder="1" applyAlignment="1">
      <alignment horizontal="center" vertical="center" wrapText="1"/>
    </xf>
    <xf numFmtId="0" fontId="47" fillId="0" borderId="85" xfId="75" applyFont="1" applyFill="1" applyBorder="1" applyAlignment="1">
      <alignment horizontal="center" vertical="center" wrapText="1"/>
      <protection/>
    </xf>
    <xf numFmtId="44" fontId="43" fillId="0" borderId="21" xfId="64" applyFont="1" applyBorder="1" applyAlignment="1">
      <alignment horizontal="center" vertical="center"/>
    </xf>
    <xf numFmtId="1" fontId="47" fillId="0" borderId="21" xfId="48" applyNumberFormat="1" applyFont="1" applyFill="1" applyBorder="1" applyAlignment="1">
      <alignment horizontal="center" vertical="center" wrapText="1"/>
    </xf>
    <xf numFmtId="44" fontId="48" fillId="0" borderId="21" xfId="64" applyFont="1" applyBorder="1" applyAlignment="1">
      <alignment horizontal="center" vertical="center"/>
    </xf>
    <xf numFmtId="44" fontId="48" fillId="26" borderId="21" xfId="64" applyFont="1" applyFill="1" applyBorder="1" applyAlignment="1">
      <alignment horizontal="center" vertical="center"/>
    </xf>
    <xf numFmtId="0" fontId="63" fillId="0" borderId="0" xfId="0" applyFont="1" applyAlignment="1">
      <alignment/>
    </xf>
    <xf numFmtId="0" fontId="46" fillId="55" borderId="109" xfId="75" applyFont="1" applyFill="1" applyBorder="1" applyAlignment="1">
      <alignment horizontal="center" vertical="center" wrapText="1"/>
      <protection/>
    </xf>
    <xf numFmtId="1" fontId="47" fillId="0" borderId="47" xfId="48" applyNumberFormat="1" applyFont="1" applyFill="1" applyBorder="1" applyAlignment="1">
      <alignment horizontal="center" vertical="center" wrapText="1"/>
    </xf>
    <xf numFmtId="0" fontId="47" fillId="26" borderId="47" xfId="75" applyFont="1" applyFill="1" applyBorder="1" applyAlignment="1">
      <alignment horizontal="center" vertical="center" wrapText="1"/>
      <protection/>
    </xf>
    <xf numFmtId="3" fontId="46" fillId="0" borderId="47" xfId="75" applyNumberFormat="1" applyFont="1" applyBorder="1" applyAlignment="1">
      <alignment horizontal="center" vertical="center" wrapText="1"/>
      <protection/>
    </xf>
    <xf numFmtId="44" fontId="48" fillId="0" borderId="47" xfId="64" applyFont="1" applyBorder="1" applyAlignment="1">
      <alignment horizontal="center" vertical="center"/>
    </xf>
    <xf numFmtId="44" fontId="48" fillId="26" borderId="47" xfId="64" applyFont="1" applyFill="1" applyBorder="1" applyAlignment="1">
      <alignment horizontal="center" vertical="center"/>
    </xf>
    <xf numFmtId="0" fontId="46" fillId="51" borderId="32" xfId="75" applyFont="1" applyFill="1" applyBorder="1" applyAlignment="1">
      <alignment horizontal="center" vertical="center" wrapText="1"/>
      <protection/>
    </xf>
    <xf numFmtId="0" fontId="47" fillId="17" borderId="32" xfId="75" applyFont="1" applyFill="1" applyBorder="1" applyAlignment="1">
      <alignment horizontal="center" vertical="center" wrapText="1"/>
      <protection/>
    </xf>
    <xf numFmtId="0" fontId="47" fillId="17" borderId="32" xfId="75" applyFont="1" applyFill="1" applyBorder="1" applyAlignment="1">
      <alignment horizontal="center" vertical="center" wrapText="1"/>
      <protection/>
    </xf>
    <xf numFmtId="0" fontId="46" fillId="51" borderId="32" xfId="75" applyFont="1" applyFill="1" applyBorder="1" applyAlignment="1">
      <alignment horizontal="center" vertical="center" wrapText="1"/>
      <protection/>
    </xf>
    <xf numFmtId="0" fontId="45" fillId="18" borderId="21" xfId="0" applyFont="1" applyFill="1" applyBorder="1" applyAlignment="1" applyProtection="1">
      <alignment horizontal="center" vertical="center" wrapText="1"/>
      <protection hidden="1"/>
    </xf>
    <xf numFmtId="0" fontId="43" fillId="0" borderId="54" xfId="75" applyFont="1" applyBorder="1" applyAlignment="1">
      <alignment/>
      <protection/>
    </xf>
    <xf numFmtId="0" fontId="43" fillId="0" borderId="110" xfId="75" applyFont="1" applyBorder="1" applyAlignment="1">
      <alignment/>
      <protection/>
    </xf>
    <xf numFmtId="0" fontId="44" fillId="44" borderId="85" xfId="75" applyFont="1" applyFill="1" applyBorder="1" applyAlignment="1">
      <alignment horizontal="center" vertical="center" wrapText="1"/>
      <protection/>
    </xf>
    <xf numFmtId="0" fontId="44" fillId="44" borderId="85" xfId="75" applyFont="1" applyFill="1" applyBorder="1" applyAlignment="1">
      <alignment vertical="center" wrapText="1"/>
      <protection/>
    </xf>
    <xf numFmtId="0" fontId="43" fillId="0" borderId="19" xfId="75" applyFont="1" applyBorder="1" applyAlignment="1">
      <alignment horizontal="center" vertical="center" wrapText="1"/>
      <protection/>
    </xf>
    <xf numFmtId="0" fontId="44" fillId="0" borderId="15" xfId="75" applyFont="1" applyBorder="1" applyAlignment="1">
      <alignment horizontal="center" vertical="center" wrapText="1"/>
      <protection/>
    </xf>
    <xf numFmtId="0" fontId="43" fillId="0" borderId="15" xfId="75" applyFont="1" applyBorder="1" applyAlignment="1">
      <alignment horizontal="center" vertical="center" wrapText="1"/>
      <protection/>
    </xf>
    <xf numFmtId="1" fontId="43" fillId="0" borderId="15" xfId="75" applyNumberFormat="1" applyFont="1" applyBorder="1" applyAlignment="1">
      <alignment horizontal="center" vertical="center" wrapText="1"/>
      <protection/>
    </xf>
    <xf numFmtId="14" fontId="43" fillId="26" borderId="15" xfId="75" applyNumberFormat="1" applyFont="1" applyFill="1" applyBorder="1" applyAlignment="1">
      <alignment horizontal="center" vertical="center" wrapText="1"/>
      <protection/>
    </xf>
    <xf numFmtId="171" fontId="43" fillId="0" borderId="15" xfId="75" applyNumberFormat="1" applyFont="1" applyBorder="1" applyAlignment="1">
      <alignment horizontal="center" vertical="center" wrapText="1"/>
      <protection/>
    </xf>
    <xf numFmtId="171" fontId="43" fillId="0" borderId="23" xfId="75" applyNumberFormat="1" applyFont="1" applyBorder="1" applyAlignment="1">
      <alignment horizontal="center" vertical="center" wrapText="1"/>
      <protection/>
    </xf>
    <xf numFmtId="0" fontId="43" fillId="0" borderId="0" xfId="0" applyFont="1" applyBorder="1" applyAlignment="1">
      <alignment/>
    </xf>
    <xf numFmtId="0" fontId="45" fillId="38" borderId="84" xfId="75" applyFont="1" applyFill="1" applyBorder="1" applyAlignment="1">
      <alignment horizontal="center" vertical="center" wrapText="1"/>
      <protection/>
    </xf>
    <xf numFmtId="0" fontId="45" fillId="38" borderId="85" xfId="75" applyFont="1" applyFill="1" applyBorder="1" applyAlignment="1">
      <alignment horizontal="center" vertical="center" wrapText="1"/>
      <protection/>
    </xf>
    <xf numFmtId="0" fontId="9" fillId="18" borderId="85" xfId="70" applyFont="1" applyFill="1" applyBorder="1" applyAlignment="1" applyProtection="1">
      <alignment horizontal="center" vertical="center" wrapText="1"/>
      <protection hidden="1"/>
    </xf>
    <xf numFmtId="0" fontId="45" fillId="38" borderId="85" xfId="75" applyFont="1" applyFill="1" applyBorder="1" applyAlignment="1">
      <alignment horizontal="center" vertical="center" wrapText="1"/>
      <protection/>
    </xf>
    <xf numFmtId="0" fontId="45" fillId="38" borderId="45" xfId="75" applyFont="1" applyFill="1" applyBorder="1" applyAlignment="1">
      <alignment horizontal="center" vertical="center" wrapText="1"/>
      <protection/>
    </xf>
    <xf numFmtId="0" fontId="45" fillId="38" borderId="45" xfId="75" applyFont="1" applyFill="1" applyBorder="1" applyAlignment="1">
      <alignment horizontal="center" vertical="center" wrapText="1"/>
      <protection/>
    </xf>
    <xf numFmtId="1" fontId="45" fillId="38" borderId="45" xfId="75" applyNumberFormat="1" applyFont="1" applyFill="1" applyBorder="1" applyAlignment="1">
      <alignment horizontal="center" vertical="center" wrapText="1"/>
      <protection/>
    </xf>
    <xf numFmtId="171" fontId="45" fillId="38" borderId="45" xfId="75" applyNumberFormat="1" applyFont="1" applyFill="1" applyBorder="1" applyAlignment="1">
      <alignment horizontal="center" vertical="center" wrapText="1"/>
      <protection/>
    </xf>
    <xf numFmtId="0" fontId="38" fillId="0" borderId="44" xfId="75" applyFont="1" applyFill="1" applyBorder="1" applyAlignment="1">
      <alignment horizontal="center" vertical="center" wrapText="1"/>
      <protection/>
    </xf>
    <xf numFmtId="0" fontId="38" fillId="15" borderId="43" xfId="75" applyFont="1" applyFill="1" applyBorder="1" applyAlignment="1">
      <alignment horizontal="center" vertical="center" wrapText="1"/>
      <protection/>
    </xf>
    <xf numFmtId="0" fontId="47" fillId="56" borderId="108" xfId="75" applyFont="1" applyFill="1" applyBorder="1" applyAlignment="1">
      <alignment horizontal="center" vertical="center" wrapText="1"/>
      <protection/>
    </xf>
    <xf numFmtId="9" fontId="47" fillId="0" borderId="43" xfId="75" applyNumberFormat="1" applyFont="1" applyFill="1" applyBorder="1" applyAlignment="1">
      <alignment horizontal="center" vertical="center" wrapText="1"/>
      <protection/>
    </xf>
    <xf numFmtId="9" fontId="46" fillId="26" borderId="43" xfId="77" applyFont="1" applyFill="1" applyBorder="1" applyAlignment="1">
      <alignment horizontal="center" vertical="center" wrapText="1"/>
    </xf>
    <xf numFmtId="44" fontId="47" fillId="26" borderId="43" xfId="64" applyFont="1" applyFill="1" applyBorder="1" applyAlignment="1">
      <alignment horizontal="center" vertical="center" wrapText="1"/>
    </xf>
    <xf numFmtId="44" fontId="38" fillId="26" borderId="43" xfId="64" applyFont="1" applyFill="1" applyBorder="1" applyAlignment="1">
      <alignment horizontal="center" vertical="center" wrapText="1"/>
    </xf>
    <xf numFmtId="0" fontId="38" fillId="0" borderId="46" xfId="75" applyFont="1" applyFill="1" applyBorder="1" applyAlignment="1">
      <alignment horizontal="center" vertical="center" wrapText="1"/>
      <protection/>
    </xf>
    <xf numFmtId="0" fontId="38" fillId="15" borderId="47" xfId="75" applyFont="1" applyFill="1" applyBorder="1" applyAlignment="1">
      <alignment horizontal="center" vertical="center" wrapText="1"/>
      <protection/>
    </xf>
    <xf numFmtId="0" fontId="47" fillId="53" borderId="109" xfId="75" applyFont="1" applyFill="1" applyBorder="1" applyAlignment="1">
      <alignment horizontal="center" vertical="center" wrapText="1"/>
      <protection/>
    </xf>
    <xf numFmtId="44" fontId="47" fillId="26" borderId="21" xfId="64" applyFont="1" applyFill="1" applyBorder="1" applyAlignment="1">
      <alignment horizontal="right" vertical="center" wrapText="1"/>
    </xf>
    <xf numFmtId="44" fontId="38" fillId="26" borderId="21" xfId="64" applyFont="1" applyFill="1" applyBorder="1" applyAlignment="1">
      <alignment horizontal="center" vertical="center" wrapText="1"/>
    </xf>
    <xf numFmtId="0" fontId="38" fillId="0" borderId="107" xfId="75" applyFont="1" applyFill="1" applyBorder="1" applyAlignment="1">
      <alignment horizontal="center" vertical="center" wrapText="1"/>
      <protection/>
    </xf>
    <xf numFmtId="0" fontId="38" fillId="0" borderId="39" xfId="75" applyFont="1" applyFill="1" applyBorder="1" applyAlignment="1">
      <alignment horizontal="center" vertical="center" wrapText="1"/>
      <protection/>
    </xf>
    <xf numFmtId="0" fontId="38" fillId="15" borderId="39" xfId="75" applyFont="1" applyFill="1" applyBorder="1" applyAlignment="1">
      <alignment horizontal="center" vertical="center" wrapText="1"/>
      <protection/>
    </xf>
    <xf numFmtId="0" fontId="47" fillId="53" borderId="106" xfId="75" applyFont="1" applyFill="1" applyBorder="1" applyAlignment="1">
      <alignment horizontal="center" vertical="center" wrapText="1"/>
      <protection/>
    </xf>
    <xf numFmtId="14" fontId="47" fillId="0" borderId="21" xfId="75" applyNumberFormat="1" applyFont="1" applyFill="1" applyBorder="1" applyAlignment="1">
      <alignment horizontal="center" vertical="center" wrapText="1"/>
      <protection/>
    </xf>
    <xf numFmtId="0" fontId="38" fillId="10" borderId="43" xfId="75" applyFont="1" applyFill="1" applyBorder="1" applyAlignment="1">
      <alignment horizontal="center" vertical="center" wrapText="1"/>
      <protection/>
    </xf>
    <xf numFmtId="0" fontId="0" fillId="19" borderId="43" xfId="0" applyFont="1" applyFill="1" applyBorder="1" applyAlignment="1">
      <alignment horizontal="center" vertical="center" wrapText="1"/>
    </xf>
    <xf numFmtId="0" fontId="47" fillId="0" borderId="108" xfId="75" applyFont="1" applyFill="1" applyBorder="1" applyAlignment="1">
      <alignment horizontal="center" vertical="center" wrapText="1"/>
      <protection/>
    </xf>
    <xf numFmtId="9" fontId="38" fillId="0" borderId="21" xfId="75" applyNumberFormat="1" applyFont="1" applyFill="1" applyBorder="1" applyAlignment="1">
      <alignment horizontal="center" vertical="center" wrapText="1"/>
      <protection/>
    </xf>
    <xf numFmtId="9" fontId="46" fillId="26" borderId="21" xfId="77" applyFont="1" applyFill="1" applyBorder="1" applyAlignment="1">
      <alignment horizontal="center" vertical="center" wrapText="1"/>
    </xf>
    <xf numFmtId="0" fontId="38" fillId="0" borderId="27" xfId="75" applyFont="1" applyFill="1" applyBorder="1" applyAlignment="1">
      <alignment horizontal="center" vertical="center" wrapText="1"/>
      <protection/>
    </xf>
    <xf numFmtId="0" fontId="38" fillId="10" borderId="21" xfId="75" applyFont="1" applyFill="1" applyBorder="1" applyAlignment="1">
      <alignment horizontal="center" vertical="center" wrapText="1"/>
      <protection/>
    </xf>
    <xf numFmtId="0" fontId="0" fillId="19" borderId="21" xfId="0" applyFont="1" applyFill="1" applyBorder="1" applyAlignment="1">
      <alignment horizontal="center" vertical="center" wrapText="1"/>
    </xf>
    <xf numFmtId="0" fontId="47" fillId="53" borderId="28" xfId="75" applyFont="1" applyFill="1" applyBorder="1" applyAlignment="1">
      <alignment horizontal="center" vertical="center" wrapText="1"/>
      <protection/>
    </xf>
    <xf numFmtId="0" fontId="47" fillId="53" borderId="21" xfId="75" applyFont="1" applyFill="1" applyBorder="1" applyAlignment="1">
      <alignment horizontal="center" vertical="center" wrapText="1"/>
      <protection/>
    </xf>
    <xf numFmtId="44" fontId="47" fillId="53" borderId="21" xfId="64" applyFont="1" applyFill="1" applyBorder="1" applyAlignment="1">
      <alignment horizontal="center" vertical="center" wrapText="1"/>
    </xf>
    <xf numFmtId="0" fontId="38" fillId="19" borderId="21" xfId="75" applyFont="1" applyFill="1" applyBorder="1" applyAlignment="1">
      <alignment horizontal="center" vertical="center" wrapText="1"/>
      <protection/>
    </xf>
    <xf numFmtId="1" fontId="40" fillId="0" borderId="21" xfId="48" applyNumberFormat="1" applyFont="1" applyFill="1" applyBorder="1" applyAlignment="1" applyProtection="1">
      <alignment horizontal="center" vertical="center" wrapText="1"/>
      <protection hidden="1"/>
    </xf>
    <xf numFmtId="0" fontId="38" fillId="10" borderId="47" xfId="75" applyFont="1" applyFill="1" applyBorder="1" applyAlignment="1">
      <alignment horizontal="center" vertical="center" wrapText="1"/>
      <protection/>
    </xf>
    <xf numFmtId="0" fontId="38" fillId="19" borderId="47" xfId="75" applyFont="1" applyFill="1" applyBorder="1" applyAlignment="1">
      <alignment horizontal="center" vertical="center" wrapText="1"/>
      <protection/>
    </xf>
    <xf numFmtId="0" fontId="47" fillId="57" borderId="109" xfId="75" applyFont="1" applyFill="1" applyBorder="1" applyAlignment="1">
      <alignment horizontal="center" vertical="center" wrapText="1"/>
      <protection/>
    </xf>
    <xf numFmtId="0" fontId="40" fillId="36" borderId="10" xfId="75" applyFont="1" applyFill="1" applyBorder="1" applyAlignment="1">
      <alignment horizontal="center" vertical="center" wrapText="1"/>
      <protection/>
    </xf>
    <xf numFmtId="0" fontId="38" fillId="0" borderId="111" xfId="75" applyFont="1" applyFill="1" applyBorder="1" applyAlignment="1">
      <alignment horizontal="center" vertical="center" wrapText="1"/>
      <protection/>
    </xf>
    <xf numFmtId="0" fontId="38" fillId="0" borderId="85" xfId="75" applyFont="1" applyFill="1" applyBorder="1" applyAlignment="1">
      <alignment horizontal="center" vertical="center" wrapText="1"/>
      <protection/>
    </xf>
    <xf numFmtId="0" fontId="38" fillId="10" borderId="85" xfId="75" applyFont="1" applyFill="1" applyBorder="1" applyAlignment="1">
      <alignment horizontal="center" vertical="center" wrapText="1"/>
      <protection/>
    </xf>
    <xf numFmtId="0" fontId="38" fillId="19" borderId="85" xfId="75" applyFont="1" applyFill="1" applyBorder="1" applyAlignment="1">
      <alignment horizontal="center" vertical="center" wrapText="1"/>
      <protection/>
    </xf>
    <xf numFmtId="0" fontId="47" fillId="57" borderId="103" xfId="75" applyFont="1" applyFill="1" applyBorder="1" applyAlignment="1">
      <alignment horizontal="center" vertical="center" wrapText="1"/>
      <protection/>
    </xf>
    <xf numFmtId="0" fontId="46" fillId="36" borderId="10" xfId="75" applyFont="1" applyFill="1" applyBorder="1" applyAlignment="1">
      <alignment horizontal="center" vertical="center" wrapText="1"/>
      <protection/>
    </xf>
    <xf numFmtId="0" fontId="47" fillId="15" borderId="85" xfId="75" applyFont="1" applyFill="1" applyBorder="1" applyAlignment="1">
      <alignment horizontal="center" vertical="center" wrapText="1"/>
      <protection/>
    </xf>
    <xf numFmtId="0" fontId="47" fillId="53" borderId="47" xfId="75" applyFont="1" applyFill="1" applyBorder="1" applyAlignment="1">
      <alignment horizontal="center" vertical="center" wrapText="1"/>
      <protection/>
    </xf>
    <xf numFmtId="9" fontId="46" fillId="26" borderId="47" xfId="77" applyFont="1" applyFill="1" applyBorder="1" applyAlignment="1">
      <alignment horizontal="center" vertical="center" wrapText="1"/>
    </xf>
    <xf numFmtId="44" fontId="47" fillId="53" borderId="47" xfId="64" applyFont="1" applyFill="1" applyBorder="1" applyAlignment="1">
      <alignment horizontal="center" vertical="center" wrapText="1"/>
    </xf>
    <xf numFmtId="44" fontId="47" fillId="53" borderId="47" xfId="64" applyFont="1" applyFill="1" applyBorder="1" applyAlignment="1">
      <alignment horizontal="center" vertical="center" wrapText="1"/>
    </xf>
    <xf numFmtId="0" fontId="46" fillId="51" borderId="45" xfId="75" applyFont="1" applyFill="1" applyBorder="1" applyAlignment="1">
      <alignment horizontal="center" vertical="center" wrapText="1"/>
      <protection/>
    </xf>
    <xf numFmtId="0" fontId="46" fillId="51" borderId="105" xfId="75" applyFont="1" applyFill="1" applyBorder="1" applyAlignment="1">
      <alignment horizontal="center" vertical="center" wrapText="1"/>
      <protection/>
    </xf>
    <xf numFmtId="0" fontId="46" fillId="51" borderId="11" xfId="75" applyFont="1" applyFill="1" applyBorder="1" applyAlignment="1">
      <alignment horizontal="center" vertical="center" wrapText="1"/>
      <protection/>
    </xf>
    <xf numFmtId="0" fontId="46" fillId="51" borderId="104" xfId="75" applyFont="1" applyFill="1" applyBorder="1" applyAlignment="1">
      <alignment horizontal="center" vertical="center" wrapText="1"/>
      <protection/>
    </xf>
    <xf numFmtId="171" fontId="46" fillId="51" borderId="112" xfId="75" applyNumberFormat="1" applyFont="1" applyFill="1" applyBorder="1" applyAlignment="1">
      <alignment horizontal="center" vertical="center" wrapText="1"/>
      <protection/>
    </xf>
    <xf numFmtId="0" fontId="40" fillId="0" borderId="44" xfId="75" applyFont="1" applyFill="1" applyBorder="1" applyAlignment="1">
      <alignment vertical="center" wrapText="1"/>
      <protection/>
    </xf>
    <xf numFmtId="0" fontId="40" fillId="0" borderId="43" xfId="75" applyFont="1" applyFill="1" applyBorder="1" applyAlignment="1">
      <alignment vertical="center" wrapText="1"/>
      <protection/>
    </xf>
    <xf numFmtId="0" fontId="40" fillId="15" borderId="43" xfId="75" applyFont="1" applyFill="1" applyBorder="1" applyAlignment="1">
      <alignment horizontal="center" vertical="center" wrapText="1"/>
      <protection/>
    </xf>
    <xf numFmtId="0" fontId="40" fillId="0" borderId="43" xfId="75" applyFont="1" applyFill="1" applyBorder="1" applyAlignment="1">
      <alignment horizontal="center" vertical="center" wrapText="1"/>
      <protection/>
    </xf>
    <xf numFmtId="0" fontId="38" fillId="53" borderId="108" xfId="75" applyFont="1" applyFill="1" applyBorder="1" applyAlignment="1">
      <alignment horizontal="center" vertical="center" wrapText="1"/>
      <protection/>
    </xf>
    <xf numFmtId="0" fontId="38" fillId="0" borderId="48" xfId="75" applyFont="1" applyFill="1" applyBorder="1" applyAlignment="1">
      <alignment horizontal="center" vertical="center" wrapText="1"/>
      <protection/>
    </xf>
    <xf numFmtId="9" fontId="38" fillId="0" borderId="43" xfId="75" applyNumberFormat="1" applyFont="1" applyFill="1" applyBorder="1" applyAlignment="1">
      <alignment horizontal="center" vertical="center" wrapText="1"/>
      <protection/>
    </xf>
    <xf numFmtId="0" fontId="38" fillId="53" borderId="43" xfId="75" applyFont="1" applyFill="1" applyBorder="1" applyAlignment="1">
      <alignment horizontal="center" vertical="center" wrapText="1"/>
      <protection/>
    </xf>
    <xf numFmtId="9" fontId="40" fillId="0" borderId="43" xfId="77" applyFont="1" applyBorder="1" applyAlignment="1">
      <alignment horizontal="center" vertical="center" wrapText="1"/>
    </xf>
    <xf numFmtId="0" fontId="40" fillId="0" borderId="27" xfId="75" applyFont="1" applyFill="1" applyBorder="1" applyAlignment="1">
      <alignment vertical="center" wrapText="1"/>
      <protection/>
    </xf>
    <xf numFmtId="0" fontId="40" fillId="0" borderId="21" xfId="75" applyFont="1" applyFill="1" applyBorder="1" applyAlignment="1">
      <alignment vertical="center" wrapText="1"/>
      <protection/>
    </xf>
    <xf numFmtId="0" fontId="40" fillId="15" borderId="21" xfId="75" applyFont="1" applyFill="1" applyBorder="1" applyAlignment="1">
      <alignment horizontal="center" vertical="center" wrapText="1"/>
      <protection/>
    </xf>
    <xf numFmtId="0" fontId="40" fillId="0" borderId="21" xfId="75" applyFont="1" applyFill="1" applyBorder="1" applyAlignment="1">
      <alignment horizontal="center" vertical="center" wrapText="1"/>
      <protection/>
    </xf>
    <xf numFmtId="0" fontId="38" fillId="52" borderId="28" xfId="75" applyFont="1" applyFill="1" applyBorder="1" applyAlignment="1">
      <alignment horizontal="center" vertical="center" wrapText="1"/>
      <protection/>
    </xf>
    <xf numFmtId="0" fontId="38" fillId="53" borderId="21" xfId="75" applyFont="1" applyFill="1" applyBorder="1" applyAlignment="1">
      <alignment horizontal="center" vertical="center" wrapText="1"/>
      <protection/>
    </xf>
    <xf numFmtId="3" fontId="40" fillId="0" borderId="21" xfId="75" applyNumberFormat="1" applyFont="1" applyBorder="1" applyAlignment="1">
      <alignment horizontal="center" vertical="center" wrapText="1"/>
      <protection/>
    </xf>
    <xf numFmtId="0" fontId="40" fillId="0" borderId="46" xfId="75" applyFont="1" applyFill="1" applyBorder="1" applyAlignment="1">
      <alignment vertical="center" wrapText="1"/>
      <protection/>
    </xf>
    <xf numFmtId="0" fontId="40" fillId="0" borderId="47" xfId="75" applyFont="1" applyFill="1" applyBorder="1" applyAlignment="1">
      <alignment vertical="center" wrapText="1"/>
      <protection/>
    </xf>
    <xf numFmtId="0" fontId="40" fillId="15" borderId="47" xfId="75" applyFont="1" applyFill="1" applyBorder="1" applyAlignment="1">
      <alignment horizontal="center" vertical="center" wrapText="1"/>
      <protection/>
    </xf>
    <xf numFmtId="0" fontId="40" fillId="0" borderId="47" xfId="75" applyFont="1" applyFill="1" applyBorder="1" applyAlignment="1">
      <alignment horizontal="center" vertical="center" wrapText="1"/>
      <protection/>
    </xf>
    <xf numFmtId="0" fontId="38" fillId="52" borderId="109" xfId="75" applyFont="1" applyFill="1" applyBorder="1" applyAlignment="1">
      <alignment horizontal="center" vertical="center" wrapText="1"/>
      <protection/>
    </xf>
    <xf numFmtId="0" fontId="40" fillId="36" borderId="31" xfId="75" applyFont="1" applyFill="1" applyBorder="1" applyAlignment="1">
      <alignment horizontal="center" vertical="center" wrapText="1"/>
      <protection/>
    </xf>
    <xf numFmtId="0" fontId="40" fillId="0" borderId="113" xfId="75" applyFont="1" applyFill="1" applyBorder="1" applyAlignment="1">
      <alignment horizontal="center" vertical="center" wrapText="1"/>
      <protection/>
    </xf>
    <xf numFmtId="0" fontId="40" fillId="0" borderId="102" xfId="75" applyFont="1" applyFill="1" applyBorder="1" applyAlignment="1">
      <alignment horizontal="center" vertical="center" wrapText="1"/>
      <protection/>
    </xf>
    <xf numFmtId="0" fontId="46" fillId="15" borderId="102" xfId="75" applyFont="1" applyFill="1" applyBorder="1" applyAlignment="1">
      <alignment horizontal="center" vertical="center" wrapText="1"/>
      <protection/>
    </xf>
    <xf numFmtId="0" fontId="38" fillId="53" borderId="114" xfId="75" applyFont="1" applyFill="1" applyBorder="1" applyAlignment="1">
      <alignment horizontal="center" vertical="center" wrapText="1"/>
      <protection/>
    </xf>
    <xf numFmtId="9" fontId="38" fillId="0" borderId="47" xfId="75" applyNumberFormat="1" applyFont="1" applyFill="1" applyBorder="1" applyAlignment="1">
      <alignment horizontal="center" vertical="center" wrapText="1"/>
      <protection/>
    </xf>
    <xf numFmtId="0" fontId="38" fillId="53" borderId="47" xfId="75" applyFont="1" applyFill="1" applyBorder="1" applyAlignment="1">
      <alignment horizontal="center" vertical="center" wrapText="1"/>
      <protection/>
    </xf>
    <xf numFmtId="44" fontId="38" fillId="53" borderId="47" xfId="64" applyFont="1" applyFill="1" applyBorder="1" applyAlignment="1">
      <alignment horizontal="center" vertical="center" wrapText="1"/>
    </xf>
    <xf numFmtId="171" fontId="46" fillId="51" borderId="87" xfId="75" applyNumberFormat="1" applyFont="1" applyFill="1" applyBorder="1" applyAlignment="1">
      <alignment horizontal="center" vertical="center" wrapText="1"/>
      <protection/>
    </xf>
    <xf numFmtId="0" fontId="40" fillId="0" borderId="48" xfId="75" applyFont="1" applyFill="1" applyBorder="1" applyAlignment="1">
      <alignment horizontal="center" vertical="center" wrapText="1"/>
      <protection/>
    </xf>
    <xf numFmtId="0" fontId="38" fillId="0" borderId="108" xfId="45" applyFont="1" applyFill="1" applyBorder="1" applyAlignment="1" applyProtection="1">
      <alignment horizontal="center" vertical="center" wrapText="1"/>
      <protection hidden="1"/>
    </xf>
    <xf numFmtId="0" fontId="38" fillId="0" borderId="48" xfId="45" applyFont="1" applyFill="1" applyBorder="1" applyAlignment="1" applyProtection="1">
      <alignment horizontal="center" vertical="center" wrapText="1"/>
      <protection hidden="1"/>
    </xf>
    <xf numFmtId="0" fontId="40" fillId="0" borderId="52" xfId="75" applyFont="1" applyFill="1" applyBorder="1" applyAlignment="1">
      <alignment horizontal="center" vertical="center" wrapText="1"/>
      <protection/>
    </xf>
    <xf numFmtId="0" fontId="38" fillId="0" borderId="52" xfId="75" applyFont="1" applyFill="1" applyBorder="1" applyAlignment="1">
      <alignment horizontal="center" vertical="center" wrapText="1"/>
      <protection/>
    </xf>
    <xf numFmtId="9" fontId="40" fillId="0" borderId="47" xfId="77" applyFont="1" applyBorder="1" applyAlignment="1">
      <alignment horizontal="center" vertical="center" wrapText="1"/>
    </xf>
    <xf numFmtId="0" fontId="46" fillId="51" borderId="24" xfId="75" applyFont="1" applyFill="1" applyBorder="1" applyAlignment="1">
      <alignment horizontal="center" vertical="center" wrapText="1"/>
      <protection/>
    </xf>
    <xf numFmtId="0" fontId="46" fillId="51" borderId="0" xfId="75" applyFont="1" applyFill="1" applyBorder="1" applyAlignment="1">
      <alignment horizontal="center" vertical="center" wrapText="1"/>
      <protection/>
    </xf>
    <xf numFmtId="0" fontId="46" fillId="51" borderId="25" xfId="75" applyFont="1" applyFill="1" applyBorder="1" applyAlignment="1">
      <alignment horizontal="center" vertical="center" wrapText="1"/>
      <protection/>
    </xf>
    <xf numFmtId="0" fontId="46" fillId="51" borderId="107" xfId="75" applyFont="1" applyFill="1" applyBorder="1" applyAlignment="1">
      <alignment horizontal="center" vertical="center" wrapText="1"/>
      <protection/>
    </xf>
    <xf numFmtId="0" fontId="45" fillId="18" borderId="85" xfId="0" applyFont="1" applyFill="1" applyBorder="1" applyAlignment="1" applyProtection="1">
      <alignment horizontal="center" vertical="center" wrapText="1"/>
      <protection hidden="1"/>
    </xf>
    <xf numFmtId="0" fontId="45" fillId="18" borderId="103" xfId="0" applyFont="1" applyFill="1" applyBorder="1" applyAlignment="1" applyProtection="1">
      <alignment horizontal="center" vertical="center" wrapText="1"/>
      <protection hidden="1"/>
    </xf>
    <xf numFmtId="0" fontId="45" fillId="18" borderId="15" xfId="0" applyFont="1" applyFill="1" applyBorder="1" applyAlignment="1" applyProtection="1">
      <alignment horizontal="center" vertical="center" wrapText="1"/>
      <protection hidden="1"/>
    </xf>
    <xf numFmtId="172" fontId="45" fillId="18" borderId="86" xfId="0" applyNumberFormat="1" applyFont="1" applyFill="1" applyBorder="1" applyAlignment="1" applyProtection="1">
      <alignment horizontal="center" vertical="center" wrapText="1"/>
      <protection hidden="1"/>
    </xf>
    <xf numFmtId="0" fontId="43" fillId="0" borderId="19" xfId="0" applyFont="1" applyBorder="1" applyAlignment="1">
      <alignment/>
    </xf>
    <xf numFmtId="0" fontId="43" fillId="0" borderId="15" xfId="0" applyFont="1" applyBorder="1" applyAlignment="1">
      <alignment/>
    </xf>
    <xf numFmtId="0" fontId="43" fillId="0" borderId="15" xfId="0" applyFont="1" applyBorder="1" applyAlignment="1">
      <alignment vertical="center"/>
    </xf>
    <xf numFmtId="0" fontId="43" fillId="0" borderId="15" xfId="0" applyFont="1" applyBorder="1" applyAlignment="1">
      <alignment horizontal="center" vertical="center"/>
    </xf>
    <xf numFmtId="0" fontId="43" fillId="26" borderId="15" xfId="0" applyFont="1" applyFill="1" applyBorder="1" applyAlignment="1">
      <alignment/>
    </xf>
    <xf numFmtId="0" fontId="44" fillId="0" borderId="15" xfId="0" applyFont="1" applyBorder="1" applyAlignment="1">
      <alignment/>
    </xf>
    <xf numFmtId="0" fontId="43" fillId="0" borderId="23" xfId="0" applyFont="1" applyBorder="1" applyAlignment="1">
      <alignment/>
    </xf>
    <xf numFmtId="0" fontId="44" fillId="44" borderId="85" xfId="75" applyFont="1" applyFill="1" applyBorder="1" applyAlignment="1">
      <alignment horizontal="center" vertical="center" wrapText="1"/>
      <protection/>
    </xf>
    <xf numFmtId="0" fontId="44" fillId="44" borderId="85" xfId="75" applyFont="1" applyFill="1" applyBorder="1" applyAlignment="1">
      <alignment vertical="center" wrapText="1"/>
      <protection/>
    </xf>
    <xf numFmtId="0" fontId="45" fillId="18" borderId="38" xfId="70" applyFont="1" applyFill="1" applyBorder="1" applyAlignment="1" applyProtection="1">
      <alignment horizontal="center" vertical="center" wrapText="1"/>
      <protection hidden="1"/>
    </xf>
    <xf numFmtId="0" fontId="45" fillId="18" borderId="39" xfId="70" applyFont="1" applyFill="1" applyBorder="1" applyAlignment="1" applyProtection="1">
      <alignment horizontal="center" vertical="center" wrapText="1"/>
      <protection hidden="1"/>
    </xf>
    <xf numFmtId="0" fontId="9" fillId="18" borderId="39" xfId="70" applyFont="1" applyFill="1" applyBorder="1" applyAlignment="1" applyProtection="1">
      <alignment horizontal="center" vertical="center" wrapText="1"/>
      <protection hidden="1"/>
    </xf>
    <xf numFmtId="0" fontId="45" fillId="38" borderId="39" xfId="75" applyFont="1" applyFill="1" applyBorder="1" applyAlignment="1">
      <alignment horizontal="center" vertical="center" wrapText="1"/>
      <protection/>
    </xf>
    <xf numFmtId="0" fontId="45" fillId="18" borderId="39" xfId="70" applyFont="1" applyFill="1" applyBorder="1" applyAlignment="1" applyProtection="1">
      <alignment horizontal="center" vertical="center" textRotation="90" wrapText="1"/>
      <protection hidden="1"/>
    </xf>
    <xf numFmtId="172" fontId="45" fillId="18" borderId="39" xfId="70" applyNumberFormat="1" applyFont="1" applyFill="1" applyBorder="1" applyAlignment="1" applyProtection="1">
      <alignment horizontal="center" vertical="center" wrapText="1"/>
      <protection hidden="1"/>
    </xf>
    <xf numFmtId="172" fontId="45" fillId="34" borderId="39" xfId="64" applyNumberFormat="1" applyFont="1" applyFill="1" applyBorder="1" applyAlignment="1" applyProtection="1">
      <alignment horizontal="center" vertical="center" wrapText="1"/>
      <protection hidden="1"/>
    </xf>
    <xf numFmtId="0" fontId="9" fillId="0" borderId="45" xfId="70" applyFont="1" applyFill="1" applyBorder="1" applyAlignment="1" applyProtection="1">
      <alignment horizontal="center" vertical="center" wrapText="1"/>
      <protection hidden="1"/>
    </xf>
    <xf numFmtId="0" fontId="45" fillId="0" borderId="105" xfId="75" applyFont="1" applyFill="1" applyBorder="1" applyAlignment="1">
      <alignment horizontal="center" vertical="center" wrapText="1"/>
      <protection/>
    </xf>
    <xf numFmtId="0" fontId="43" fillId="0" borderId="0" xfId="0" applyFont="1" applyFill="1" applyAlignment="1">
      <alignment/>
    </xf>
    <xf numFmtId="0" fontId="9" fillId="0" borderId="39" xfId="70" applyFont="1" applyFill="1" applyBorder="1" applyAlignment="1" applyProtection="1">
      <alignment horizontal="center" vertical="center" wrapText="1"/>
      <protection hidden="1"/>
    </xf>
    <xf numFmtId="0" fontId="45" fillId="0" borderId="106" xfId="75" applyFont="1" applyFill="1" applyBorder="1" applyAlignment="1">
      <alignment horizontal="center" vertical="center" wrapText="1"/>
      <protection/>
    </xf>
    <xf numFmtId="0" fontId="9" fillId="0" borderId="102" xfId="70" applyFont="1" applyFill="1" applyBorder="1" applyAlignment="1" applyProtection="1">
      <alignment horizontal="center" vertical="center" wrapText="1"/>
      <protection hidden="1"/>
    </xf>
    <xf numFmtId="0" fontId="45" fillId="0" borderId="114" xfId="75" applyFont="1" applyFill="1" applyBorder="1" applyAlignment="1">
      <alignment horizontal="center" vertical="center" wrapText="1"/>
      <protection/>
    </xf>
    <xf numFmtId="0" fontId="46" fillId="17" borderId="32" xfId="0" applyFont="1" applyFill="1" applyBorder="1" applyAlignment="1" applyProtection="1">
      <alignment horizontal="center" vertical="center" wrapText="1"/>
      <protection hidden="1"/>
    </xf>
    <xf numFmtId="44" fontId="46" fillId="17" borderId="32" xfId="64" applyFont="1" applyFill="1" applyBorder="1" applyAlignment="1" applyProtection="1">
      <alignment horizontal="center" vertical="center" wrapText="1"/>
      <protection hidden="1"/>
    </xf>
    <xf numFmtId="44" fontId="45" fillId="18" borderId="21" xfId="64" applyFont="1" applyFill="1" applyBorder="1" applyAlignment="1" applyProtection="1">
      <alignment horizontal="center" vertical="center" wrapText="1"/>
      <protection hidden="1"/>
    </xf>
    <xf numFmtId="0" fontId="64" fillId="35" borderId="47" xfId="0" applyFont="1" applyFill="1" applyBorder="1" applyAlignment="1">
      <alignment horizontal="center" vertical="center" wrapText="1"/>
    </xf>
    <xf numFmtId="1" fontId="65" fillId="35" borderId="47" xfId="48" applyNumberFormat="1" applyFont="1" applyFill="1" applyBorder="1" applyAlignment="1">
      <alignment horizontal="center" vertical="center" wrapText="1"/>
    </xf>
    <xf numFmtId="0" fontId="65" fillId="35" borderId="47" xfId="0" applyFont="1" applyFill="1" applyBorder="1" applyAlignment="1">
      <alignment horizontal="center" vertical="center" wrapText="1"/>
    </xf>
    <xf numFmtId="9" fontId="65" fillId="35" borderId="47" xfId="0" applyNumberFormat="1" applyFont="1" applyFill="1" applyBorder="1" applyAlignment="1">
      <alignment horizontal="center" vertical="center" wrapText="1"/>
    </xf>
    <xf numFmtId="165" fontId="65" fillId="35" borderId="47" xfId="0" applyNumberFormat="1" applyFont="1" applyFill="1" applyBorder="1" applyAlignment="1">
      <alignment horizontal="center" vertical="center" wrapText="1"/>
    </xf>
    <xf numFmtId="172" fontId="64" fillId="35" borderId="47" xfId="0" applyNumberFormat="1" applyFont="1" applyFill="1" applyBorder="1" applyAlignment="1">
      <alignment horizontal="center" vertical="center" wrapText="1"/>
    </xf>
    <xf numFmtId="44" fontId="64" fillId="35" borderId="47" xfId="64" applyFont="1" applyFill="1" applyBorder="1" applyAlignment="1">
      <alignment horizontal="center" vertical="center" wrapText="1"/>
    </xf>
    <xf numFmtId="0" fontId="65" fillId="0" borderId="0" xfId="0" applyFont="1" applyAlignment="1">
      <alignment/>
    </xf>
    <xf numFmtId="0" fontId="43" fillId="0" borderId="0" xfId="0" applyFont="1" applyAlignment="1">
      <alignment vertical="center"/>
    </xf>
    <xf numFmtId="0" fontId="43" fillId="0" borderId="0" xfId="0" applyFont="1" applyAlignment="1">
      <alignment horizontal="center" vertical="center"/>
    </xf>
    <xf numFmtId="0" fontId="51" fillId="49" borderId="0" xfId="0" applyFont="1" applyFill="1" applyAlignment="1">
      <alignment/>
    </xf>
    <xf numFmtId="0" fontId="44" fillId="0" borderId="0" xfId="0" applyFont="1" applyAlignment="1">
      <alignment/>
    </xf>
    <xf numFmtId="43" fontId="43" fillId="0" borderId="0" xfId="48" applyFont="1" applyAlignment="1">
      <alignment/>
    </xf>
    <xf numFmtId="0" fontId="2" fillId="0" borderId="11" xfId="0" applyFont="1" applyBorder="1" applyAlignment="1">
      <alignment vertical="center"/>
    </xf>
    <xf numFmtId="0" fontId="2" fillId="0" borderId="18" xfId="0" applyFont="1" applyBorder="1" applyAlignment="1">
      <alignment vertical="center"/>
    </xf>
    <xf numFmtId="0" fontId="66" fillId="0" borderId="24" xfId="0" applyFont="1" applyBorder="1" applyAlignment="1">
      <alignment/>
    </xf>
    <xf numFmtId="0" fontId="66" fillId="0" borderId="0" xfId="0" applyFont="1" applyBorder="1" applyAlignment="1">
      <alignment/>
    </xf>
    <xf numFmtId="0" fontId="66" fillId="0" borderId="0" xfId="0" applyFont="1" applyBorder="1" applyAlignment="1">
      <alignment horizontal="center" vertical="center"/>
    </xf>
    <xf numFmtId="0" fontId="66" fillId="0" borderId="25" xfId="0" applyFont="1" applyBorder="1" applyAlignment="1">
      <alignment/>
    </xf>
    <xf numFmtId="0" fontId="3" fillId="11" borderId="15" xfId="0" applyFont="1" applyFill="1" applyBorder="1" applyAlignment="1">
      <alignment horizontal="center" vertical="center" wrapText="1"/>
    </xf>
    <xf numFmtId="1" fontId="9" fillId="18" borderId="21" xfId="48" applyNumberFormat="1" applyFont="1" applyFill="1" applyBorder="1" applyAlignment="1" applyProtection="1">
      <alignment horizontal="center" vertical="center" wrapText="1"/>
      <protection hidden="1"/>
    </xf>
    <xf numFmtId="0" fontId="9" fillId="18" borderId="21" xfId="71" applyFont="1" applyFill="1" applyBorder="1" applyAlignment="1" applyProtection="1">
      <alignment horizontal="center" vertical="center" textRotation="90" wrapText="1"/>
      <protection hidden="1"/>
    </xf>
    <xf numFmtId="0" fontId="8" fillId="26" borderId="21" xfId="71" applyFont="1" applyFill="1" applyBorder="1" applyAlignment="1" applyProtection="1">
      <alignment horizontal="center" vertical="center" wrapText="1"/>
      <protection hidden="1"/>
    </xf>
    <xf numFmtId="0" fontId="8" fillId="53" borderId="21" xfId="0" applyFont="1" applyFill="1" applyBorder="1" applyAlignment="1">
      <alignment horizontal="center" vertical="center" wrapText="1"/>
    </xf>
    <xf numFmtId="1" fontId="8" fillId="53" borderId="21" xfId="0" applyNumberFormat="1" applyFont="1" applyFill="1" applyBorder="1" applyAlignment="1">
      <alignment horizontal="center" vertical="center" wrapText="1"/>
    </xf>
    <xf numFmtId="14" fontId="8" fillId="53" borderId="21" xfId="0" applyNumberFormat="1" applyFont="1" applyFill="1" applyBorder="1" applyAlignment="1">
      <alignment horizontal="center" vertical="center" wrapText="1"/>
    </xf>
    <xf numFmtId="0" fontId="8" fillId="30" borderId="21" xfId="71" applyFont="1" applyFill="1" applyBorder="1" applyAlignment="1" applyProtection="1">
      <alignment horizontal="center" vertical="center" wrapText="1"/>
      <protection hidden="1"/>
    </xf>
    <xf numFmtId="14" fontId="8" fillId="26" borderId="21" xfId="53" applyNumberFormat="1" applyFont="1" applyFill="1" applyBorder="1" applyAlignment="1" applyProtection="1">
      <alignment horizontal="center" vertical="center" wrapText="1"/>
      <protection/>
    </xf>
    <xf numFmtId="1" fontId="8" fillId="26" borderId="21" xfId="71" applyNumberFormat="1" applyFont="1" applyFill="1" applyBorder="1" applyAlignment="1" applyProtection="1">
      <alignment horizontal="center" vertical="center" wrapText="1"/>
      <protection hidden="1"/>
    </xf>
    <xf numFmtId="14" fontId="8" fillId="53" borderId="21" xfId="0" applyNumberFormat="1" applyFont="1" applyFill="1" applyBorder="1" applyAlignment="1" quotePrefix="1">
      <alignment horizontal="center" vertical="center" wrapText="1"/>
    </xf>
    <xf numFmtId="14" fontId="8" fillId="0" borderId="21" xfId="0" applyNumberFormat="1" applyFont="1" applyFill="1" applyBorder="1" applyAlignment="1">
      <alignment horizontal="center" vertical="center" wrapText="1"/>
    </xf>
    <xf numFmtId="9" fontId="8" fillId="53" borderId="21" xfId="77" applyFont="1" applyFill="1" applyBorder="1" applyAlignment="1">
      <alignment horizontal="center" vertical="center" wrapText="1"/>
    </xf>
    <xf numFmtId="14" fontId="12" fillId="53" borderId="21" xfId="0" applyNumberFormat="1" applyFont="1" applyFill="1" applyBorder="1" applyAlignment="1">
      <alignment horizontal="center" vertical="center" wrapText="1"/>
    </xf>
    <xf numFmtId="0" fontId="12" fillId="26" borderId="21" xfId="71" applyFont="1" applyFill="1" applyBorder="1" applyAlignment="1" applyProtection="1">
      <alignment horizontal="center" vertical="center" wrapText="1"/>
      <protection hidden="1"/>
    </xf>
    <xf numFmtId="14" fontId="12" fillId="26" borderId="21" xfId="53" applyNumberFormat="1" applyFont="1" applyFill="1" applyBorder="1" applyAlignment="1" applyProtection="1">
      <alignment horizontal="center" vertical="center" wrapText="1"/>
      <protection/>
    </xf>
    <xf numFmtId="1" fontId="8" fillId="0" borderId="21" xfId="0" applyNumberFormat="1" applyFont="1" applyFill="1" applyBorder="1" applyAlignment="1">
      <alignment horizontal="center" vertical="center" wrapText="1"/>
    </xf>
    <xf numFmtId="0" fontId="10" fillId="17" borderId="21" xfId="0" applyFont="1" applyFill="1" applyBorder="1" applyAlignment="1" applyProtection="1">
      <alignment vertical="center" wrapText="1"/>
      <protection/>
    </xf>
    <xf numFmtId="9" fontId="10" fillId="17" borderId="21" xfId="77" applyFont="1" applyFill="1" applyBorder="1" applyAlignment="1" applyProtection="1">
      <alignment horizontal="center" vertical="center" wrapText="1"/>
      <protection/>
    </xf>
    <xf numFmtId="3" fontId="10" fillId="17" borderId="21" xfId="0" applyNumberFormat="1" applyFont="1" applyFill="1" applyBorder="1" applyAlignment="1" applyProtection="1">
      <alignment horizontal="center" vertical="center" wrapText="1"/>
      <protection/>
    </xf>
    <xf numFmtId="3" fontId="9" fillId="18" borderId="21" xfId="0" applyNumberFormat="1" applyFont="1" applyFill="1" applyBorder="1" applyAlignment="1" applyProtection="1">
      <alignment horizontal="center" vertical="center" wrapText="1"/>
      <protection/>
    </xf>
    <xf numFmtId="0" fontId="11" fillId="10" borderId="21" xfId="71" applyFont="1" applyFill="1" applyBorder="1" applyAlignment="1" applyProtection="1">
      <alignment vertical="center" wrapText="1"/>
      <protection hidden="1"/>
    </xf>
    <xf numFmtId="2" fontId="11" fillId="10" borderId="21" xfId="71" applyNumberFormat="1" applyFont="1" applyFill="1" applyBorder="1" applyAlignment="1" applyProtection="1">
      <alignment horizontal="center" vertical="center" wrapText="1"/>
      <protection hidden="1"/>
    </xf>
    <xf numFmtId="164" fontId="11" fillId="10" borderId="21" xfId="71" applyNumberFormat="1" applyFont="1" applyFill="1" applyBorder="1" applyAlignment="1" applyProtection="1">
      <alignment horizontal="center" vertical="center" wrapText="1"/>
      <protection hidden="1"/>
    </xf>
    <xf numFmtId="1" fontId="12" fillId="0" borderId="0" xfId="48" applyNumberFormat="1" applyFont="1" applyAlignment="1">
      <alignment horizontal="center" vertical="center" wrapText="1"/>
    </xf>
    <xf numFmtId="165" fontId="12" fillId="0" borderId="0" xfId="0" applyNumberFormat="1" applyFont="1" applyAlignment="1">
      <alignment horizontal="center" vertical="center" wrapText="1"/>
    </xf>
    <xf numFmtId="1" fontId="12" fillId="0" borderId="0" xfId="0" applyNumberFormat="1" applyFont="1" applyAlignment="1">
      <alignment horizontal="center" vertical="center" wrapText="1"/>
    </xf>
    <xf numFmtId="164" fontId="12" fillId="0" borderId="0" xfId="0" applyNumberFormat="1" applyFont="1" applyAlignment="1">
      <alignment horizontal="center" vertical="center" wrapText="1"/>
    </xf>
    <xf numFmtId="0" fontId="12" fillId="0" borderId="0" xfId="0" applyFont="1" applyAlignment="1">
      <alignment horizontal="center" vertical="center"/>
    </xf>
    <xf numFmtId="0" fontId="10" fillId="0" borderId="0" xfId="0" applyFont="1" applyAlignment="1">
      <alignment horizontal="center" vertical="center" wrapText="1"/>
    </xf>
    <xf numFmtId="10" fontId="8" fillId="0" borderId="21" xfId="77" applyNumberFormat="1" applyFont="1" applyFill="1" applyBorder="1" applyAlignment="1" applyProtection="1">
      <alignment horizontal="center" vertical="center" wrapText="1"/>
      <protection hidden="1"/>
    </xf>
    <xf numFmtId="44" fontId="12" fillId="26" borderId="28" xfId="64" applyFont="1" applyFill="1" applyBorder="1" applyAlignment="1" applyProtection="1">
      <alignment horizontal="center" vertical="center" wrapText="1"/>
      <protection hidden="1"/>
    </xf>
    <xf numFmtId="0" fontId="8" fillId="26" borderId="0" xfId="0" applyFont="1" applyFill="1" applyAlignment="1">
      <alignment horizontal="center" vertical="center" wrapText="1"/>
    </xf>
    <xf numFmtId="0" fontId="12" fillId="0" borderId="65" xfId="71" applyFont="1" applyFill="1" applyBorder="1" applyAlignment="1" applyProtection="1">
      <alignment horizontal="center" vertical="center" wrapText="1"/>
      <protection hidden="1"/>
    </xf>
    <xf numFmtId="0" fontId="8" fillId="0" borderId="54" xfId="70" applyFont="1" applyFill="1" applyBorder="1" applyAlignment="1" applyProtection="1">
      <alignment horizontal="center" vertical="center" wrapText="1"/>
      <protection hidden="1"/>
    </xf>
    <xf numFmtId="10" fontId="8" fillId="26" borderId="54" xfId="77" applyNumberFormat="1" applyFont="1" applyFill="1" applyBorder="1" applyAlignment="1" applyProtection="1">
      <alignment horizontal="center" vertical="center" wrapText="1"/>
      <protection hidden="1"/>
    </xf>
    <xf numFmtId="44" fontId="10" fillId="26" borderId="101" xfId="64" applyFont="1" applyFill="1" applyBorder="1" applyAlignment="1" applyProtection="1">
      <alignment horizontal="center" vertical="center" wrapText="1"/>
      <protection hidden="1"/>
    </xf>
    <xf numFmtId="0" fontId="9" fillId="18" borderId="15" xfId="0" applyFont="1" applyFill="1" applyBorder="1" applyAlignment="1">
      <alignment vertical="center" wrapText="1"/>
    </xf>
    <xf numFmtId="1" fontId="9" fillId="18" borderId="18" xfId="0" applyNumberFormat="1" applyFont="1" applyFill="1" applyBorder="1" applyAlignment="1">
      <alignment horizontal="center" vertical="center" wrapText="1"/>
    </xf>
    <xf numFmtId="0" fontId="12" fillId="0" borderId="21" xfId="71" applyFont="1" applyFill="1" applyBorder="1" applyAlignment="1" applyProtection="1">
      <alignment horizontal="center" vertical="center" wrapText="1"/>
      <protection hidden="1"/>
    </xf>
    <xf numFmtId="0" fontId="8" fillId="0" borderId="27" xfId="45" applyFont="1" applyFill="1" applyBorder="1" applyAlignment="1">
      <alignment horizontal="center" vertical="center" wrapText="1"/>
      <protection/>
    </xf>
    <xf numFmtId="0" fontId="8" fillId="0" borderId="65" xfId="45" applyFont="1" applyFill="1" applyBorder="1" applyAlignment="1">
      <alignment horizontal="center" vertical="center" wrapText="1"/>
      <protection/>
    </xf>
    <xf numFmtId="0" fontId="8" fillId="0" borderId="54" xfId="45" applyFont="1" applyFill="1" applyBorder="1" applyAlignment="1">
      <alignment horizontal="center" vertical="center" wrapText="1"/>
      <protection/>
    </xf>
    <xf numFmtId="44" fontId="12" fillId="26" borderId="101" xfId="64" applyFont="1" applyFill="1" applyBorder="1" applyAlignment="1" applyProtection="1">
      <alignment horizontal="center" vertical="center" wrapText="1"/>
      <protection hidden="1"/>
    </xf>
    <xf numFmtId="44" fontId="12" fillId="26" borderId="35" xfId="64" applyFont="1" applyFill="1" applyBorder="1" applyAlignment="1" applyProtection="1">
      <alignment horizontal="center" vertical="center" wrapText="1"/>
      <protection hidden="1"/>
    </xf>
    <xf numFmtId="44" fontId="8" fillId="26" borderId="28" xfId="64" applyFont="1" applyFill="1" applyBorder="1" applyAlignment="1" applyProtection="1">
      <alignment horizontal="center" vertical="center" wrapText="1"/>
      <protection hidden="1"/>
    </xf>
    <xf numFmtId="0" fontId="11" fillId="0" borderId="10" xfId="70" applyFont="1" applyFill="1" applyBorder="1" applyAlignment="1" applyProtection="1">
      <alignment vertical="center" wrapText="1"/>
      <protection hidden="1"/>
    </xf>
    <xf numFmtId="0" fontId="8" fillId="0" borderId="27" xfId="0" applyFont="1" applyFill="1" applyBorder="1" applyAlignment="1">
      <alignment horizontal="center" vertical="center" wrapText="1"/>
    </xf>
    <xf numFmtId="0" fontId="11" fillId="0" borderId="31" xfId="70" applyFont="1" applyFill="1" applyBorder="1" applyAlignment="1" applyProtection="1">
      <alignment vertical="center" wrapText="1"/>
      <protection hidden="1"/>
    </xf>
    <xf numFmtId="0" fontId="8" fillId="0" borderId="65" xfId="70" applyFont="1" applyFill="1" applyBorder="1" applyAlignment="1" applyProtection="1">
      <alignment horizontal="center" vertical="center" wrapText="1"/>
      <protection hidden="1"/>
    </xf>
    <xf numFmtId="0" fontId="12" fillId="0" borderId="54" xfId="70" applyFont="1" applyFill="1" applyBorder="1" applyAlignment="1" applyProtection="1">
      <alignment horizontal="center" vertical="center" wrapText="1"/>
      <protection hidden="1"/>
    </xf>
    <xf numFmtId="0" fontId="12" fillId="0" borderId="27" xfId="71" applyFont="1" applyFill="1" applyBorder="1" applyAlignment="1" applyProtection="1">
      <alignment horizontal="center" vertical="center" wrapText="1"/>
      <protection hidden="1"/>
    </xf>
    <xf numFmtId="0" fontId="12" fillId="26" borderId="27" xfId="71" applyFont="1" applyFill="1" applyBorder="1" applyAlignment="1" applyProtection="1">
      <alignment horizontal="center" vertical="center" wrapText="1"/>
      <protection hidden="1"/>
    </xf>
    <xf numFmtId="0" fontId="38" fillId="0" borderId="65" xfId="45" applyFont="1" applyFill="1" applyBorder="1" applyAlignment="1" applyProtection="1">
      <alignment horizontal="center" vertical="center" wrapText="1"/>
      <protection hidden="1"/>
    </xf>
    <xf numFmtId="44" fontId="8" fillId="26" borderId="101" xfId="64" applyFont="1" applyFill="1" applyBorder="1" applyAlignment="1" applyProtection="1">
      <alignment horizontal="center" vertical="center" wrapText="1"/>
      <protection hidden="1"/>
    </xf>
    <xf numFmtId="0" fontId="9" fillId="18" borderId="115" xfId="0" applyFont="1" applyFill="1" applyBorder="1" applyAlignment="1">
      <alignment horizontal="center" vertical="center" wrapText="1"/>
    </xf>
    <xf numFmtId="0" fontId="12" fillId="10" borderId="18" xfId="0" applyFont="1" applyFill="1" applyBorder="1" applyAlignment="1">
      <alignment horizontal="center" vertical="center" wrapText="1"/>
    </xf>
    <xf numFmtId="1" fontId="12" fillId="10" borderId="18" xfId="48" applyNumberFormat="1" applyFont="1" applyFill="1" applyBorder="1" applyAlignment="1">
      <alignment horizontal="center" vertical="center" wrapText="1"/>
    </xf>
    <xf numFmtId="165" fontId="12" fillId="10" borderId="18" xfId="0" applyNumberFormat="1" applyFont="1" applyFill="1" applyBorder="1" applyAlignment="1">
      <alignment horizontal="center" vertical="center" wrapText="1"/>
    </xf>
    <xf numFmtId="1" fontId="10" fillId="10" borderId="18" xfId="0" applyNumberFormat="1" applyFont="1" applyFill="1" applyBorder="1" applyAlignment="1">
      <alignment horizontal="center" vertical="center" wrapText="1"/>
    </xf>
    <xf numFmtId="0" fontId="12" fillId="10" borderId="115" xfId="0" applyFont="1" applyFill="1" applyBorder="1" applyAlignment="1">
      <alignment horizontal="center" vertical="center" wrapText="1"/>
    </xf>
    <xf numFmtId="0" fontId="10" fillId="0" borderId="0" xfId="0" applyFont="1" applyAlignment="1">
      <alignment horizontal="center" vertical="center"/>
    </xf>
    <xf numFmtId="1" fontId="12" fillId="0" borderId="0" xfId="0" applyNumberFormat="1" applyFont="1" applyAlignment="1">
      <alignment horizontal="center" vertical="center"/>
    </xf>
    <xf numFmtId="3" fontId="8" fillId="0" borderId="28" xfId="45" applyNumberFormat="1" applyFont="1" applyBorder="1" applyAlignment="1" applyProtection="1">
      <alignment horizontal="center" vertical="center" wrapText="1"/>
      <protection/>
    </xf>
    <xf numFmtId="0" fontId="10" fillId="17" borderId="18" xfId="0" applyFont="1" applyFill="1" applyBorder="1" applyAlignment="1">
      <alignment horizontal="center" vertical="center" wrapText="1"/>
    </xf>
    <xf numFmtId="0" fontId="10" fillId="17" borderId="33" xfId="0" applyFont="1" applyFill="1" applyBorder="1" applyAlignment="1">
      <alignment horizontal="center" vertical="center" wrapText="1"/>
    </xf>
    <xf numFmtId="0" fontId="10" fillId="17" borderId="25" xfId="0" applyFont="1" applyFill="1" applyBorder="1" applyAlignment="1">
      <alignment horizontal="center" vertical="center" wrapText="1"/>
    </xf>
    <xf numFmtId="0" fontId="10" fillId="11" borderId="15" xfId="0" applyFont="1" applyFill="1" applyBorder="1" applyAlignment="1">
      <alignment horizontal="center" vertical="center" wrapText="1"/>
    </xf>
    <xf numFmtId="0" fontId="12" fillId="0" borderId="24" xfId="0" applyFont="1" applyBorder="1" applyAlignment="1">
      <alignment horizontal="center" vertical="center" wrapText="1"/>
    </xf>
    <xf numFmtId="0" fontId="12" fillId="0" borderId="0" xfId="0" applyFont="1" applyBorder="1" applyAlignment="1">
      <alignment horizontal="center" vertical="center" wrapText="1"/>
    </xf>
    <xf numFmtId="0" fontId="10" fillId="11" borderId="15" xfId="0" applyFont="1" applyFill="1" applyBorder="1" applyAlignment="1" applyProtection="1">
      <alignment horizontal="center" vertical="center" wrapText="1"/>
      <protection/>
    </xf>
    <xf numFmtId="0" fontId="11" fillId="17" borderId="0" xfId="0" applyFont="1" applyFill="1" applyBorder="1" applyAlignment="1" applyProtection="1">
      <alignment horizontal="center" vertical="center" wrapText="1"/>
      <protection/>
    </xf>
    <xf numFmtId="0" fontId="11" fillId="0" borderId="30" xfId="70" applyFont="1" applyFill="1" applyBorder="1" applyAlignment="1" applyProtection="1">
      <alignment horizontal="center" vertical="center" wrapText="1"/>
      <protection hidden="1"/>
    </xf>
    <xf numFmtId="14" fontId="12" fillId="0" borderId="32" xfId="53" applyNumberFormat="1" applyFont="1" applyFill="1" applyBorder="1" applyAlignment="1" applyProtection="1">
      <alignment horizontal="center" vertical="center" wrapText="1"/>
      <protection/>
    </xf>
    <xf numFmtId="14" fontId="12" fillId="0" borderId="21" xfId="53" applyNumberFormat="1" applyFont="1" applyFill="1" applyBorder="1" applyAlignment="1" applyProtection="1">
      <alignment horizontal="center" vertical="center" wrapText="1"/>
      <protection/>
    </xf>
    <xf numFmtId="14" fontId="12" fillId="0" borderId="39" xfId="53" applyNumberFormat="1" applyFont="1" applyFill="1" applyBorder="1" applyAlignment="1" applyProtection="1">
      <alignment horizontal="center" vertical="center" wrapText="1"/>
      <protection/>
    </xf>
    <xf numFmtId="14" fontId="8" fillId="0" borderId="54" xfId="0" applyNumberFormat="1" applyFont="1" applyFill="1" applyBorder="1" applyAlignment="1">
      <alignment horizontal="center" vertical="center" wrapText="1"/>
    </xf>
    <xf numFmtId="3" fontId="11" fillId="0" borderId="21" xfId="0" applyNumberFormat="1" applyFont="1" applyFill="1" applyBorder="1" applyAlignment="1">
      <alignment horizontal="center" vertical="center" wrapText="1"/>
    </xf>
    <xf numFmtId="1" fontId="38" fillId="0" borderId="21" xfId="48" applyNumberFormat="1" applyFont="1" applyFill="1" applyBorder="1" applyAlignment="1">
      <alignment horizontal="center" vertical="center" wrapText="1"/>
    </xf>
    <xf numFmtId="1" fontId="38" fillId="0" borderId="47" xfId="48" applyNumberFormat="1" applyFont="1" applyFill="1" applyBorder="1" applyAlignment="1">
      <alignment horizontal="center" vertical="center" wrapText="1"/>
    </xf>
    <xf numFmtId="14" fontId="47" fillId="0" borderId="43" xfId="75" applyNumberFormat="1" applyFont="1" applyFill="1" applyBorder="1" applyAlignment="1">
      <alignment horizontal="center" vertical="center" wrapText="1"/>
      <protection/>
    </xf>
    <xf numFmtId="44" fontId="43" fillId="0" borderId="43" xfId="64" applyFont="1" applyFill="1" applyBorder="1" applyAlignment="1">
      <alignment horizontal="center" vertical="center"/>
    </xf>
    <xf numFmtId="44" fontId="43" fillId="0" borderId="21" xfId="64" applyFont="1" applyFill="1" applyBorder="1" applyAlignment="1">
      <alignment horizontal="center" vertical="center"/>
    </xf>
    <xf numFmtId="0" fontId="8" fillId="31" borderId="54" xfId="70" applyFont="1" applyFill="1" applyBorder="1" applyAlignment="1" applyProtection="1">
      <alignment horizontal="center" vertical="center" wrapText="1"/>
      <protection hidden="1"/>
    </xf>
    <xf numFmtId="0" fontId="8" fillId="31" borderId="102" xfId="70" applyFont="1" applyFill="1" applyBorder="1" applyAlignment="1" applyProtection="1">
      <alignment horizontal="center" vertical="center" wrapText="1"/>
      <protection hidden="1"/>
    </xf>
    <xf numFmtId="0" fontId="20" fillId="26" borderId="48" xfId="0" applyFont="1" applyFill="1" applyBorder="1" applyAlignment="1">
      <alignment horizontal="left" vertical="center" wrapText="1"/>
    </xf>
    <xf numFmtId="0" fontId="21" fillId="26" borderId="43" xfId="0" applyFont="1" applyFill="1" applyBorder="1" applyAlignment="1">
      <alignment horizontal="center" vertical="center" wrapText="1"/>
    </xf>
    <xf numFmtId="0" fontId="20" fillId="26" borderId="43" xfId="0" applyFont="1" applyFill="1" applyBorder="1" applyAlignment="1">
      <alignment horizontal="center" vertical="center" wrapText="1"/>
    </xf>
    <xf numFmtId="14" fontId="20" fillId="26" borderId="43" xfId="52" applyNumberFormat="1" applyFont="1" applyFill="1" applyBorder="1" applyAlignment="1">
      <alignment horizontal="center" vertical="center" wrapText="1"/>
    </xf>
    <xf numFmtId="49" fontId="8" fillId="26" borderId="49" xfId="64" applyNumberFormat="1" applyFont="1" applyFill="1" applyBorder="1" applyAlignment="1" applyProtection="1">
      <alignment horizontal="center" vertical="center" wrapText="1"/>
      <protection hidden="1"/>
    </xf>
    <xf numFmtId="0" fontId="20" fillId="26" borderId="50" xfId="0" applyFont="1" applyFill="1" applyBorder="1" applyAlignment="1">
      <alignment horizontal="left" vertical="center" wrapText="1"/>
    </xf>
    <xf numFmtId="49" fontId="8" fillId="26" borderId="51" xfId="64" applyNumberFormat="1" applyFont="1" applyFill="1" applyBorder="1" applyAlignment="1" applyProtection="1">
      <alignment horizontal="center" vertical="center" wrapText="1"/>
      <protection hidden="1"/>
    </xf>
    <xf numFmtId="0" fontId="20" fillId="26" borderId="50" xfId="0" applyFont="1" applyFill="1" applyBorder="1" applyAlignment="1">
      <alignment horizontal="left" vertical="center" wrapText="1"/>
    </xf>
    <xf numFmtId="0" fontId="20" fillId="0" borderId="50" xfId="0" applyFont="1" applyFill="1" applyBorder="1" applyAlignment="1">
      <alignment horizontal="left" vertical="center" wrapText="1"/>
    </xf>
    <xf numFmtId="0" fontId="20" fillId="26" borderId="52" xfId="0" applyFont="1" applyFill="1" applyBorder="1" applyAlignment="1">
      <alignment horizontal="left" vertical="center" wrapText="1"/>
    </xf>
    <xf numFmtId="0" fontId="21" fillId="26" borderId="47" xfId="0" applyFont="1" applyFill="1" applyBorder="1" applyAlignment="1">
      <alignment horizontal="center" vertical="center" wrapText="1"/>
    </xf>
    <xf numFmtId="0" fontId="20" fillId="26" borderId="47" xfId="0" applyFont="1" applyFill="1" applyBorder="1" applyAlignment="1">
      <alignment horizontal="center" vertical="center" wrapText="1"/>
    </xf>
    <xf numFmtId="14" fontId="20" fillId="26" borderId="47" xfId="52" applyNumberFormat="1" applyFont="1" applyFill="1" applyBorder="1" applyAlignment="1">
      <alignment horizontal="center" vertical="center" wrapText="1"/>
    </xf>
    <xf numFmtId="49" fontId="8" fillId="26" borderId="53" xfId="64" applyNumberFormat="1" applyFont="1" applyFill="1" applyBorder="1" applyAlignment="1" applyProtection="1">
      <alignment horizontal="center" vertical="center" wrapText="1"/>
      <protection hidden="1"/>
    </xf>
    <xf numFmtId="0" fontId="20" fillId="0" borderId="48" xfId="0" applyFont="1" applyFill="1" applyBorder="1" applyAlignment="1">
      <alignment horizontal="left" vertical="center" wrapText="1"/>
    </xf>
    <xf numFmtId="0" fontId="20" fillId="0" borderId="43" xfId="0" applyFont="1" applyFill="1" applyBorder="1" applyAlignment="1">
      <alignment horizontal="center" vertical="center" wrapText="1"/>
    </xf>
    <xf numFmtId="0" fontId="20" fillId="0" borderId="43" xfId="70" applyFont="1" applyFill="1" applyBorder="1" applyAlignment="1" applyProtection="1">
      <alignment horizontal="center" vertical="center" wrapText="1"/>
      <protection hidden="1"/>
    </xf>
    <xf numFmtId="14" fontId="20" fillId="0" borderId="43" xfId="52" applyNumberFormat="1" applyFont="1" applyFill="1" applyBorder="1" applyAlignment="1">
      <alignment horizontal="center" vertical="center" wrapText="1"/>
    </xf>
    <xf numFmtId="0" fontId="20" fillId="26" borderId="50" xfId="70" applyFont="1" applyFill="1" applyBorder="1" applyAlignment="1" applyProtection="1">
      <alignment horizontal="left" vertical="center" wrapText="1"/>
      <protection hidden="1"/>
    </xf>
    <xf numFmtId="0" fontId="20" fillId="26" borderId="50" xfId="70" applyFont="1" applyFill="1" applyBorder="1" applyAlignment="1" applyProtection="1">
      <alignment horizontal="left" vertical="center" wrapText="1"/>
      <protection hidden="1"/>
    </xf>
    <xf numFmtId="0" fontId="20" fillId="26" borderId="47" xfId="0" applyFont="1" applyFill="1" applyBorder="1" applyAlignment="1">
      <alignment horizontal="center" vertical="center" wrapText="1"/>
    </xf>
    <xf numFmtId="0" fontId="20" fillId="26" borderId="47" xfId="70" applyFont="1" applyFill="1" applyBorder="1" applyAlignment="1" applyProtection="1">
      <alignment horizontal="center" vertical="center" wrapText="1"/>
      <protection hidden="1"/>
    </xf>
    <xf numFmtId="0" fontId="12" fillId="17" borderId="0" xfId="0" applyFont="1" applyFill="1" applyBorder="1" applyAlignment="1">
      <alignment horizontal="center" vertical="center" wrapText="1"/>
    </xf>
    <xf numFmtId="0" fontId="20" fillId="0" borderId="21" xfId="70" applyFont="1" applyFill="1" applyBorder="1" applyAlignment="1" applyProtection="1">
      <alignment horizontal="left" vertical="center" wrapText="1"/>
      <protection hidden="1"/>
    </xf>
    <xf numFmtId="0" fontId="8" fillId="0" borderId="21" xfId="70" applyFont="1" applyFill="1" applyBorder="1" applyAlignment="1" applyProtection="1">
      <alignment horizontal="left" vertical="center" wrapText="1"/>
      <protection hidden="1"/>
    </xf>
    <xf numFmtId="0" fontId="10" fillId="17" borderId="21" xfId="0" applyFont="1" applyFill="1" applyBorder="1" applyAlignment="1">
      <alignment horizontal="center" vertical="center" wrapText="1"/>
    </xf>
    <xf numFmtId="0" fontId="12" fillId="17" borderId="21" xfId="0" applyFont="1" applyFill="1" applyBorder="1" applyAlignment="1">
      <alignment horizontal="center" vertical="center" wrapText="1"/>
    </xf>
    <xf numFmtId="0" fontId="11" fillId="17" borderId="21" xfId="0" applyFont="1" applyFill="1" applyBorder="1" applyAlignment="1">
      <alignment horizontal="center" vertical="center" wrapText="1"/>
    </xf>
    <xf numFmtId="1" fontId="10" fillId="17" borderId="21" xfId="0" applyNumberFormat="1" applyFont="1" applyFill="1" applyBorder="1" applyAlignment="1">
      <alignment horizontal="center" vertical="center" wrapText="1"/>
    </xf>
    <xf numFmtId="0" fontId="20" fillId="0" borderId="43" xfId="70" applyFont="1" applyFill="1" applyBorder="1" applyAlignment="1" applyProtection="1">
      <alignment horizontal="left" vertical="center" wrapText="1"/>
      <protection hidden="1"/>
    </xf>
    <xf numFmtId="0" fontId="20" fillId="26" borderId="43" xfId="70" applyFont="1" applyFill="1" applyBorder="1" applyAlignment="1" applyProtection="1">
      <alignment horizontal="center" vertical="center" wrapText="1"/>
      <protection hidden="1"/>
    </xf>
    <xf numFmtId="14" fontId="20" fillId="26" borderId="43" xfId="52" applyNumberFormat="1" applyFont="1" applyFill="1" applyBorder="1" applyAlignment="1">
      <alignment horizontal="center" vertical="center" wrapText="1"/>
    </xf>
    <xf numFmtId="0" fontId="10" fillId="17" borderId="51" xfId="0" applyFont="1" applyFill="1" applyBorder="1" applyAlignment="1">
      <alignment horizontal="center" vertical="center" wrapText="1"/>
    </xf>
    <xf numFmtId="0" fontId="20" fillId="26" borderId="47" xfId="70" applyFont="1" applyFill="1" applyBorder="1" applyAlignment="1" applyProtection="1">
      <alignment horizontal="left" vertical="center" wrapText="1"/>
      <protection hidden="1"/>
    </xf>
    <xf numFmtId="0" fontId="20" fillId="26" borderId="47" xfId="70" applyFont="1" applyFill="1" applyBorder="1" applyAlignment="1" applyProtection="1">
      <alignment horizontal="center" vertical="center" wrapText="1"/>
      <protection hidden="1"/>
    </xf>
    <xf numFmtId="0" fontId="20" fillId="0" borderId="47" xfId="70" applyFont="1" applyFill="1" applyBorder="1" applyAlignment="1" applyProtection="1">
      <alignment horizontal="center" vertical="center" wrapText="1"/>
      <protection hidden="1"/>
    </xf>
    <xf numFmtId="0" fontId="8" fillId="0" borderId="97" xfId="0" applyFont="1" applyFill="1" applyBorder="1" applyAlignment="1" applyProtection="1">
      <alignment horizontal="center" vertical="center" wrapText="1"/>
      <protection/>
    </xf>
    <xf numFmtId="0" fontId="11" fillId="17" borderId="24" xfId="0" applyFont="1" applyFill="1" applyBorder="1" applyAlignment="1" applyProtection="1">
      <alignment horizontal="center" vertical="center" wrapText="1"/>
      <protection/>
    </xf>
    <xf numFmtId="0" fontId="8" fillId="0" borderId="47" xfId="0" applyFont="1" applyBorder="1" applyAlignment="1" applyProtection="1">
      <alignment horizontal="center" vertical="center" wrapText="1"/>
      <protection/>
    </xf>
    <xf numFmtId="14" fontId="8" fillId="26" borderId="47" xfId="52" applyNumberFormat="1" applyFont="1" applyFill="1" applyBorder="1" applyAlignment="1" applyProtection="1">
      <alignment horizontal="center" vertical="center" wrapText="1"/>
      <protection/>
    </xf>
    <xf numFmtId="0" fontId="8" fillId="6" borderId="47" xfId="70" applyFont="1" applyFill="1" applyBorder="1" applyAlignment="1" applyProtection="1">
      <alignment horizontal="center" vertical="center" wrapText="1"/>
      <protection hidden="1"/>
    </xf>
    <xf numFmtId="0" fontId="12" fillId="0" borderId="43" xfId="0" applyFont="1" applyBorder="1" applyAlignment="1" applyProtection="1">
      <alignment horizontal="center" vertical="center" wrapText="1"/>
      <protection/>
    </xf>
    <xf numFmtId="0" fontId="12" fillId="0" borderId="47" xfId="0" applyFont="1" applyBorder="1" applyAlignment="1" applyProtection="1">
      <alignment horizontal="center" vertical="center" wrapText="1"/>
      <protection/>
    </xf>
    <xf numFmtId="0" fontId="8" fillId="0" borderId="116" xfId="0" applyFont="1" applyFill="1" applyBorder="1" applyAlignment="1" applyProtection="1">
      <alignment horizontal="center" vertical="center" wrapText="1"/>
      <protection/>
    </xf>
    <xf numFmtId="0" fontId="8" fillId="0" borderId="97" xfId="0" applyFont="1" applyFill="1" applyBorder="1" applyAlignment="1" applyProtection="1">
      <alignment vertical="center" wrapText="1"/>
      <protection/>
    </xf>
    <xf numFmtId="0" fontId="8" fillId="0" borderId="100" xfId="45" applyFont="1" applyFill="1" applyBorder="1" applyAlignment="1">
      <alignment horizontal="center" vertical="center" wrapText="1"/>
      <protection/>
    </xf>
    <xf numFmtId="0" fontId="11" fillId="17" borderId="25" xfId="0" applyFont="1" applyFill="1" applyBorder="1" applyAlignment="1" applyProtection="1">
      <alignment horizontal="center" vertical="center" wrapText="1"/>
      <protection/>
    </xf>
    <xf numFmtId="0" fontId="8" fillId="0" borderId="48" xfId="0" applyFont="1" applyFill="1" applyBorder="1" applyAlignment="1" applyProtection="1">
      <alignment horizontal="center" vertical="center" wrapText="1"/>
      <protection/>
    </xf>
    <xf numFmtId="0" fontId="8" fillId="0" borderId="43" xfId="0" applyFont="1" applyBorder="1" applyAlignment="1" applyProtection="1">
      <alignment horizontal="center" vertical="center" wrapText="1"/>
      <protection/>
    </xf>
    <xf numFmtId="14" fontId="8" fillId="26" borderId="43" xfId="52" applyNumberFormat="1" applyFont="1" applyFill="1" applyBorder="1" applyAlignment="1" applyProtection="1">
      <alignment horizontal="center" vertical="center" wrapText="1"/>
      <protection/>
    </xf>
    <xf numFmtId="0" fontId="8" fillId="0" borderId="50" xfId="0" applyFont="1" applyFill="1" applyBorder="1" applyAlignment="1" applyProtection="1">
      <alignment horizontal="center" vertical="center" wrapText="1"/>
      <protection/>
    </xf>
    <xf numFmtId="0" fontId="8" fillId="26" borderId="50" xfId="0" applyFont="1" applyFill="1" applyBorder="1" applyAlignment="1" applyProtection="1">
      <alignment horizontal="center" vertical="center" wrapText="1"/>
      <protection/>
    </xf>
    <xf numFmtId="0" fontId="8" fillId="26" borderId="0" xfId="0" applyFont="1" applyFill="1" applyBorder="1" applyAlignment="1" applyProtection="1">
      <alignment horizontal="center" vertical="center" wrapText="1"/>
      <protection/>
    </xf>
    <xf numFmtId="0" fontId="8" fillId="26" borderId="50" xfId="0" applyFont="1" applyFill="1" applyBorder="1" applyAlignment="1" applyProtection="1">
      <alignment horizontal="left" vertical="center" wrapText="1"/>
      <protection/>
    </xf>
    <xf numFmtId="0" fontId="8" fillId="26" borderId="52" xfId="0" applyFont="1" applyFill="1" applyBorder="1" applyAlignment="1" applyProtection="1">
      <alignment horizontal="left" vertical="center" wrapText="1"/>
      <protection/>
    </xf>
    <xf numFmtId="0" fontId="8" fillId="0" borderId="47" xfId="0" applyFont="1" applyFill="1" applyBorder="1" applyAlignment="1" applyProtection="1">
      <alignment horizontal="center" vertical="center" wrapText="1"/>
      <protection/>
    </xf>
    <xf numFmtId="1" fontId="8" fillId="30" borderId="47" xfId="57" applyNumberFormat="1" applyFont="1" applyFill="1" applyBorder="1" applyAlignment="1" applyProtection="1">
      <alignment horizontal="center" vertical="center" wrapText="1"/>
      <protection hidden="1"/>
    </xf>
    <xf numFmtId="0" fontId="10" fillId="17" borderId="25" xfId="0" applyFont="1" applyFill="1" applyBorder="1" applyAlignment="1">
      <alignment horizontal="center" vertical="center" wrapText="1"/>
    </xf>
    <xf numFmtId="0" fontId="10" fillId="17" borderId="0" xfId="0" applyFont="1" applyFill="1" applyBorder="1" applyAlignment="1">
      <alignment horizontal="center" vertical="center" wrapText="1"/>
    </xf>
    <xf numFmtId="9" fontId="8" fillId="31" borderId="21" xfId="70" applyNumberFormat="1" applyFont="1" applyFill="1" applyBorder="1" applyAlignment="1" applyProtection="1">
      <alignment horizontal="center" vertical="center" wrapText="1"/>
      <protection hidden="1"/>
    </xf>
    <xf numFmtId="9" fontId="11" fillId="31" borderId="32" xfId="0" applyNumberFormat="1" applyFont="1" applyFill="1" applyBorder="1" applyAlignment="1" applyProtection="1">
      <alignment horizontal="center" vertical="center" wrapText="1"/>
      <protection locked="0"/>
    </xf>
    <xf numFmtId="0" fontId="8" fillId="0" borderId="54" xfId="70" applyFont="1" applyFill="1" applyBorder="1" applyAlignment="1" applyProtection="1">
      <alignment horizontal="center" vertical="center" wrapText="1"/>
      <protection hidden="1"/>
    </xf>
    <xf numFmtId="0" fontId="10" fillId="33" borderId="19" xfId="0" applyFont="1" applyFill="1" applyBorder="1" applyAlignment="1" applyProtection="1">
      <alignment horizontal="center" vertical="center" wrapText="1"/>
      <protection/>
    </xf>
    <xf numFmtId="0" fontId="10" fillId="33" borderId="15" xfId="0" applyFont="1" applyFill="1" applyBorder="1" applyAlignment="1" applyProtection="1">
      <alignment horizontal="center" vertical="center" wrapText="1"/>
      <protection/>
    </xf>
    <xf numFmtId="0" fontId="9" fillId="18" borderId="15" xfId="0" applyFont="1" applyFill="1" applyBorder="1" applyAlignment="1">
      <alignment horizontal="center" vertical="center" wrapText="1"/>
    </xf>
    <xf numFmtId="0" fontId="10" fillId="17" borderId="0" xfId="0" applyFont="1" applyFill="1" applyBorder="1" applyAlignment="1">
      <alignment horizontal="center" vertical="center" wrapText="1"/>
    </xf>
    <xf numFmtId="0" fontId="10" fillId="17" borderId="15" xfId="0" applyFont="1" applyFill="1" applyBorder="1" applyAlignment="1">
      <alignment horizontal="center" vertical="center" wrapText="1"/>
    </xf>
    <xf numFmtId="0" fontId="12" fillId="0" borderId="24" xfId="0" applyFont="1" applyBorder="1" applyAlignment="1">
      <alignment horizontal="center" vertical="center" wrapText="1"/>
    </xf>
    <xf numFmtId="0" fontId="12" fillId="0" borderId="0" xfId="0" applyFont="1" applyBorder="1" applyAlignment="1">
      <alignment horizontal="center" vertical="center" wrapText="1"/>
    </xf>
    <xf numFmtId="0" fontId="9" fillId="18" borderId="19" xfId="0" applyFont="1" applyFill="1" applyBorder="1" applyAlignment="1" applyProtection="1">
      <alignment horizontal="center" vertical="center" wrapText="1"/>
      <protection/>
    </xf>
    <xf numFmtId="0" fontId="9" fillId="18" borderId="15" xfId="0" applyFont="1" applyFill="1" applyBorder="1" applyAlignment="1" applyProtection="1">
      <alignment horizontal="center" vertical="center" wrapText="1"/>
      <protection/>
    </xf>
    <xf numFmtId="0" fontId="11" fillId="0" borderId="30" xfId="70" applyFont="1" applyFill="1" applyBorder="1" applyAlignment="1" applyProtection="1">
      <alignment horizontal="center" vertical="center" wrapText="1"/>
      <protection hidden="1"/>
    </xf>
    <xf numFmtId="0" fontId="11" fillId="30" borderId="30" xfId="71" applyFont="1" applyFill="1" applyBorder="1" applyAlignment="1" applyProtection="1">
      <alignment horizontal="center" vertical="center" wrapText="1"/>
      <protection hidden="1"/>
    </xf>
    <xf numFmtId="0" fontId="11" fillId="58" borderId="30" xfId="71" applyFont="1" applyFill="1" applyBorder="1" applyAlignment="1" applyProtection="1">
      <alignment horizontal="center" vertical="center" wrapText="1"/>
      <protection hidden="1"/>
    </xf>
    <xf numFmtId="0" fontId="9" fillId="18" borderId="17" xfId="0" applyFont="1" applyFill="1" applyBorder="1" applyAlignment="1">
      <alignment horizontal="center" vertical="center" wrapText="1"/>
    </xf>
    <xf numFmtId="0" fontId="9" fillId="18" borderId="18" xfId="0" applyFont="1" applyFill="1" applyBorder="1" applyAlignment="1">
      <alignment horizontal="center" vertical="center" wrapText="1"/>
    </xf>
    <xf numFmtId="0" fontId="11" fillId="36" borderId="15" xfId="70" applyFont="1" applyFill="1" applyBorder="1" applyAlignment="1" applyProtection="1">
      <alignment horizontal="center" vertical="center" wrapText="1"/>
      <protection hidden="1"/>
    </xf>
    <xf numFmtId="172" fontId="16" fillId="18" borderId="14" xfId="70" applyNumberFormat="1" applyFont="1" applyFill="1" applyBorder="1" applyAlignment="1" applyProtection="1">
      <alignment horizontal="center" vertical="center" wrapText="1"/>
      <protection hidden="1"/>
    </xf>
    <xf numFmtId="0" fontId="16" fillId="18" borderId="14" xfId="70" applyFont="1" applyFill="1" applyBorder="1" applyAlignment="1" applyProtection="1">
      <alignment horizontal="center" vertical="center" wrapText="1"/>
      <protection hidden="1"/>
    </xf>
    <xf numFmtId="0" fontId="8" fillId="26" borderId="84" xfId="70" applyFont="1" applyFill="1" applyBorder="1" applyAlignment="1" applyProtection="1">
      <alignment horizontal="center" vertical="center" wrapText="1"/>
      <protection hidden="1"/>
    </xf>
    <xf numFmtId="0" fontId="8" fillId="26" borderId="85" xfId="70" applyFont="1" applyFill="1" applyBorder="1" applyAlignment="1" applyProtection="1">
      <alignment horizontal="center" vertical="center" wrapText="1"/>
      <protection hidden="1"/>
    </xf>
    <xf numFmtId="9" fontId="8" fillId="0" borderId="85" xfId="0" applyNumberFormat="1" applyFont="1" applyBorder="1" applyAlignment="1">
      <alignment horizontal="center" vertical="center" wrapText="1"/>
    </xf>
    <xf numFmtId="0" fontId="8" fillId="0" borderId="85" xfId="0" applyFont="1" applyBorder="1" applyAlignment="1">
      <alignment horizontal="center" vertical="center" wrapText="1"/>
    </xf>
    <xf numFmtId="14" fontId="8" fillId="26" borderId="85" xfId="52" applyNumberFormat="1" applyFont="1" applyFill="1" applyBorder="1" applyAlignment="1">
      <alignment horizontal="center" vertical="center" wrapText="1"/>
    </xf>
    <xf numFmtId="0" fontId="8" fillId="0" borderId="93" xfId="70" applyFont="1" applyFill="1" applyBorder="1" applyAlignment="1" applyProtection="1">
      <alignment horizontal="center" vertical="center" wrapText="1"/>
      <protection hidden="1"/>
    </xf>
    <xf numFmtId="0" fontId="10" fillId="17" borderId="23" xfId="0" applyFont="1" applyFill="1" applyBorder="1" applyAlignment="1">
      <alignment horizontal="center" vertical="center" wrapText="1"/>
    </xf>
    <xf numFmtId="0" fontId="6" fillId="10" borderId="19" xfId="0" applyFont="1" applyFill="1" applyBorder="1" applyAlignment="1">
      <alignment horizontal="center" vertical="center" wrapText="1"/>
    </xf>
    <xf numFmtId="0" fontId="6" fillId="10" borderId="15" xfId="0" applyFont="1" applyFill="1" applyBorder="1" applyAlignment="1">
      <alignment horizontal="center" vertical="center" wrapText="1"/>
    </xf>
    <xf numFmtId="0" fontId="8" fillId="30" borderId="65" xfId="71" applyFont="1" applyFill="1" applyBorder="1" applyAlignment="1" applyProtection="1">
      <alignment horizontal="center" vertical="center" wrapText="1"/>
      <protection hidden="1"/>
    </xf>
    <xf numFmtId="14" fontId="12" fillId="0" borderId="54" xfId="0" applyNumberFormat="1" applyFont="1" applyBorder="1" applyAlignment="1">
      <alignment vertical="center"/>
    </xf>
    <xf numFmtId="0" fontId="8" fillId="41" borderId="65" xfId="71" applyFont="1" applyFill="1" applyBorder="1" applyAlignment="1" applyProtection="1">
      <alignment horizontal="center" vertical="center" wrapText="1"/>
      <protection hidden="1"/>
    </xf>
    <xf numFmtId="0" fontId="8" fillId="41" borderId="54" xfId="71" applyFont="1" applyFill="1" applyBorder="1" applyAlignment="1" applyProtection="1">
      <alignment horizontal="center" vertical="center" wrapText="1"/>
      <protection hidden="1"/>
    </xf>
    <xf numFmtId="3" fontId="8" fillId="41" borderId="65" xfId="45" applyNumberFormat="1" applyFont="1" applyFill="1" applyBorder="1" applyAlignment="1" applyProtection="1">
      <alignment horizontal="center" vertical="center" wrapText="1"/>
      <protection/>
    </xf>
    <xf numFmtId="3" fontId="8" fillId="41" borderId="54" xfId="45" applyNumberFormat="1" applyFont="1" applyFill="1" applyBorder="1" applyAlignment="1" applyProtection="1">
      <alignment horizontal="center" vertical="center" wrapText="1"/>
      <protection/>
    </xf>
    <xf numFmtId="1" fontId="8" fillId="41" borderId="54" xfId="45" applyNumberFormat="1" applyFont="1" applyFill="1" applyBorder="1" applyAlignment="1" applyProtection="1">
      <alignment horizontal="center" vertical="center" wrapText="1"/>
      <protection/>
    </xf>
    <xf numFmtId="10" fontId="10" fillId="17" borderId="15" xfId="0" applyNumberFormat="1" applyFont="1" applyFill="1" applyBorder="1" applyAlignment="1">
      <alignment horizontal="center" vertical="center" wrapText="1"/>
    </xf>
    <xf numFmtId="0" fontId="8" fillId="26" borderId="48" xfId="70" applyFont="1" applyFill="1" applyBorder="1" applyAlignment="1" applyProtection="1">
      <alignment horizontal="center" vertical="center" wrapText="1"/>
      <protection hidden="1"/>
    </xf>
    <xf numFmtId="3" fontId="8" fillId="0" borderId="108" xfId="45" applyNumberFormat="1" applyFont="1" applyBorder="1" applyAlignment="1" applyProtection="1">
      <alignment horizontal="center" vertical="center" wrapText="1"/>
      <protection/>
    </xf>
    <xf numFmtId="0" fontId="8" fillId="26" borderId="50" xfId="70" applyFont="1" applyFill="1" applyBorder="1" applyAlignment="1" applyProtection="1">
      <alignment horizontal="center" vertical="center" wrapText="1"/>
      <protection hidden="1"/>
    </xf>
    <xf numFmtId="0" fontId="8" fillId="26" borderId="52" xfId="70" applyFont="1" applyFill="1" applyBorder="1" applyAlignment="1" applyProtection="1">
      <alignment horizontal="center" vertical="center" wrapText="1"/>
      <protection hidden="1"/>
    </xf>
    <xf numFmtId="0" fontId="8" fillId="30" borderId="46" xfId="71" applyFont="1" applyFill="1" applyBorder="1" applyAlignment="1" applyProtection="1">
      <alignment horizontal="center" vertical="center" wrapText="1"/>
      <protection hidden="1"/>
    </xf>
    <xf numFmtId="3" fontId="8" fillId="0" borderId="109" xfId="45" applyNumberFormat="1" applyFont="1" applyBorder="1" applyAlignment="1" applyProtection="1">
      <alignment horizontal="center" vertical="center" wrapText="1"/>
      <protection/>
    </xf>
    <xf numFmtId="0" fontId="8" fillId="30" borderId="47" xfId="71" applyFont="1" applyFill="1" applyBorder="1" applyAlignment="1" applyProtection="1">
      <alignment horizontal="center" vertical="center" wrapText="1"/>
      <protection hidden="1"/>
    </xf>
    <xf numFmtId="0" fontId="8" fillId="30" borderId="104" xfId="71" applyFont="1" applyFill="1" applyBorder="1" applyAlignment="1" applyProtection="1">
      <alignment horizontal="center" vertical="center" wrapText="1"/>
      <protection hidden="1"/>
    </xf>
    <xf numFmtId="14" fontId="8" fillId="0" borderId="28" xfId="52" applyNumberFormat="1" applyFont="1" applyFill="1" applyBorder="1" applyAlignment="1" applyProtection="1">
      <alignment horizontal="center" vertical="center" wrapText="1"/>
      <protection hidden="1"/>
    </xf>
    <xf numFmtId="0" fontId="6" fillId="6" borderId="21" xfId="0" applyFont="1" applyFill="1" applyBorder="1" applyAlignment="1">
      <alignment horizontal="center" vertical="center"/>
    </xf>
    <xf numFmtId="0" fontId="6" fillId="6" borderId="21" xfId="0" applyFont="1" applyFill="1" applyBorder="1" applyAlignment="1">
      <alignment/>
    </xf>
    <xf numFmtId="44" fontId="8" fillId="26" borderId="43" xfId="64" applyFont="1" applyFill="1" applyBorder="1" applyAlignment="1" applyProtection="1">
      <alignment horizontal="center" vertical="center" wrapText="1"/>
      <protection hidden="1"/>
    </xf>
    <xf numFmtId="44" fontId="8" fillId="26" borderId="43" xfId="64" applyFont="1" applyFill="1" applyBorder="1" applyAlignment="1" applyProtection="1">
      <alignment horizontal="center" vertical="center" wrapText="1"/>
      <protection hidden="1"/>
    </xf>
    <xf numFmtId="44" fontId="8" fillId="26" borderId="47" xfId="64" applyFont="1" applyFill="1" applyBorder="1" applyAlignment="1" applyProtection="1">
      <alignment horizontal="center" vertical="center" wrapText="1"/>
      <protection hidden="1"/>
    </xf>
    <xf numFmtId="44" fontId="11" fillId="17" borderId="39" xfId="64" applyFont="1" applyFill="1" applyBorder="1" applyAlignment="1">
      <alignment horizontal="center" vertical="center" wrapText="1"/>
    </xf>
    <xf numFmtId="44" fontId="8" fillId="0" borderId="21" xfId="64" applyFont="1" applyFill="1" applyBorder="1" applyAlignment="1" applyProtection="1">
      <alignment horizontal="center" vertical="center" wrapText="1"/>
      <protection hidden="1"/>
    </xf>
    <xf numFmtId="44" fontId="8" fillId="0" borderId="85" xfId="64" applyFont="1" applyFill="1" applyBorder="1" applyAlignment="1" applyProtection="1">
      <alignment horizontal="center" vertical="center" wrapText="1"/>
      <protection hidden="1"/>
    </xf>
    <xf numFmtId="44" fontId="8" fillId="26" borderId="85" xfId="64" applyFont="1" applyFill="1" applyBorder="1" applyAlignment="1">
      <alignment horizontal="center" vertical="center" wrapText="1"/>
    </xf>
    <xf numFmtId="44" fontId="8" fillId="0" borderId="54" xfId="64" applyFont="1" applyFill="1" applyBorder="1" applyAlignment="1" applyProtection="1">
      <alignment horizontal="center" vertical="center" wrapText="1"/>
      <protection hidden="1"/>
    </xf>
    <xf numFmtId="44" fontId="8" fillId="26" borderId="54" xfId="64" applyFont="1" applyFill="1" applyBorder="1" applyAlignment="1" applyProtection="1">
      <alignment horizontal="center" vertical="center" wrapText="1"/>
      <protection hidden="1"/>
    </xf>
    <xf numFmtId="44" fontId="10" fillId="17" borderId="85" xfId="64" applyFont="1" applyFill="1" applyBorder="1" applyAlignment="1">
      <alignment horizontal="center" vertical="center" wrapText="1"/>
    </xf>
    <xf numFmtId="44" fontId="9" fillId="46" borderId="32" xfId="64" applyFont="1" applyFill="1" applyBorder="1" applyAlignment="1">
      <alignment horizontal="center" vertical="center" wrapText="1"/>
    </xf>
    <xf numFmtId="44" fontId="8" fillId="30" borderId="32" xfId="64" applyFont="1" applyFill="1" applyBorder="1" applyAlignment="1" applyProtection="1">
      <alignment horizontal="center" vertical="center" wrapText="1"/>
      <protection hidden="1"/>
    </xf>
    <xf numFmtId="44" fontId="8" fillId="30" borderId="21" xfId="64" applyFont="1" applyFill="1" applyBorder="1" applyAlignment="1" applyProtection="1">
      <alignment horizontal="center" vertical="center" wrapText="1"/>
      <protection hidden="1"/>
    </xf>
    <xf numFmtId="44" fontId="8" fillId="30" borderId="21" xfId="64" applyFont="1" applyFill="1" applyBorder="1" applyAlignment="1" applyProtection="1">
      <alignment vertical="center" wrapText="1"/>
      <protection hidden="1"/>
    </xf>
    <xf numFmtId="44" fontId="8" fillId="30" borderId="39" xfId="64" applyFont="1" applyFill="1" applyBorder="1" applyAlignment="1" applyProtection="1">
      <alignment vertical="center" wrapText="1"/>
      <protection hidden="1"/>
    </xf>
    <xf numFmtId="44" fontId="10" fillId="28" borderId="66" xfId="64" applyFont="1" applyFill="1" applyBorder="1" applyAlignment="1" applyProtection="1">
      <alignment horizontal="center" vertical="center" wrapText="1"/>
      <protection/>
    </xf>
    <xf numFmtId="44" fontId="8" fillId="0" borderId="32" xfId="64" applyFont="1" applyFill="1" applyBorder="1" applyAlignment="1" applyProtection="1">
      <alignment horizontal="center" vertical="center" wrapText="1"/>
      <protection hidden="1"/>
    </xf>
    <xf numFmtId="44" fontId="10" fillId="47" borderId="117" xfId="64" applyFont="1" applyFill="1" applyBorder="1" applyAlignment="1" applyProtection="1">
      <alignment horizontal="center" vertical="center" wrapText="1"/>
      <protection/>
    </xf>
    <xf numFmtId="44" fontId="9" fillId="45" borderId="67" xfId="64" applyFont="1" applyFill="1" applyBorder="1" applyAlignment="1" applyProtection="1">
      <alignment horizontal="center" vertical="center" wrapText="1"/>
      <protection/>
    </xf>
    <xf numFmtId="44" fontId="10" fillId="47" borderId="15" xfId="64" applyFont="1" applyFill="1" applyBorder="1" applyAlignment="1" applyProtection="1">
      <alignment horizontal="center" vertical="center" wrapText="1"/>
      <protection/>
    </xf>
    <xf numFmtId="44" fontId="9" fillId="45" borderId="0" xfId="64" applyFont="1" applyFill="1" applyBorder="1" applyAlignment="1" applyProtection="1">
      <alignment horizontal="center" vertical="center" wrapText="1"/>
      <protection/>
    </xf>
    <xf numFmtId="44" fontId="10" fillId="48" borderId="15" xfId="64" applyFont="1" applyFill="1" applyBorder="1" applyAlignment="1" applyProtection="1">
      <alignment horizontal="center" vertical="center" wrapText="1"/>
      <protection/>
    </xf>
    <xf numFmtId="44" fontId="8" fillId="26" borderId="102" xfId="64" applyFont="1" applyFill="1" applyBorder="1" applyAlignment="1" applyProtection="1">
      <alignment horizontal="center" vertical="center" wrapText="1"/>
      <protection hidden="1" locked="0"/>
    </xf>
    <xf numFmtId="44" fontId="8" fillId="0" borderId="21" xfId="64" applyFont="1" applyFill="1" applyBorder="1" applyAlignment="1" applyProtection="1">
      <alignment horizontal="center" vertical="center" wrapText="1"/>
      <protection locked="0"/>
    </xf>
    <xf numFmtId="44" fontId="10" fillId="17" borderId="89" xfId="64" applyFont="1" applyFill="1" applyBorder="1" applyAlignment="1" applyProtection="1">
      <alignment horizontal="center" vertical="center" wrapText="1"/>
      <protection locked="0"/>
    </xf>
    <xf numFmtId="44" fontId="9" fillId="46" borderId="37" xfId="64" applyFont="1" applyFill="1" applyBorder="1" applyAlignment="1" applyProtection="1">
      <alignment horizontal="center" vertical="center" wrapText="1"/>
      <protection hidden="1" locked="0"/>
    </xf>
    <xf numFmtId="44" fontId="10" fillId="10" borderId="18" xfId="64" applyFont="1" applyFill="1" applyBorder="1" applyAlignment="1" applyProtection="1">
      <alignment horizontal="center" vertical="center" wrapText="1"/>
      <protection locked="0"/>
    </xf>
    <xf numFmtId="44" fontId="46" fillId="51" borderId="39" xfId="64" applyFont="1" applyFill="1" applyBorder="1" applyAlignment="1">
      <alignment horizontal="center" vertical="center" wrapText="1"/>
    </xf>
    <xf numFmtId="44" fontId="46" fillId="51" borderId="85" xfId="64" applyFont="1" applyFill="1" applyBorder="1" applyAlignment="1">
      <alignment horizontal="center" vertical="center" wrapText="1"/>
    </xf>
    <xf numFmtId="44" fontId="46" fillId="51" borderId="32" xfId="64" applyFont="1" applyFill="1" applyBorder="1" applyAlignment="1">
      <alignment horizontal="center" vertical="center" wrapText="1"/>
    </xf>
    <xf numFmtId="44" fontId="46" fillId="51" borderId="45" xfId="64" applyFont="1" applyFill="1" applyBorder="1" applyAlignment="1">
      <alignment horizontal="center" vertical="center" wrapText="1"/>
    </xf>
    <xf numFmtId="44" fontId="46" fillId="51" borderId="45" xfId="64" applyFont="1" applyFill="1" applyBorder="1" applyAlignment="1">
      <alignment horizontal="center" vertical="center" wrapText="1"/>
    </xf>
    <xf numFmtId="44" fontId="46" fillId="51" borderId="39" xfId="64" applyFont="1" applyFill="1" applyBorder="1" applyAlignment="1">
      <alignment horizontal="center" vertical="center" wrapText="1"/>
    </xf>
    <xf numFmtId="44" fontId="45" fillId="18" borderId="111" xfId="64" applyFont="1" applyFill="1" applyBorder="1" applyAlignment="1" applyProtection="1">
      <alignment horizontal="center" vertical="center" wrapText="1"/>
      <protection hidden="1"/>
    </xf>
    <xf numFmtId="1" fontId="9" fillId="34" borderId="42" xfId="70" applyNumberFormat="1" applyFont="1" applyFill="1" applyBorder="1" applyAlignment="1" applyProtection="1">
      <alignment horizontal="center" vertical="center" wrapText="1"/>
      <protection hidden="1"/>
    </xf>
    <xf numFmtId="1" fontId="10" fillId="0" borderId="106" xfId="45" applyNumberFormat="1" applyFont="1" applyFill="1" applyBorder="1" applyAlignment="1" applyProtection="1">
      <alignment horizontal="center" vertical="center" wrapText="1"/>
      <protection/>
    </xf>
    <xf numFmtId="0" fontId="11" fillId="0" borderId="28" xfId="70" applyFont="1" applyFill="1" applyBorder="1" applyAlignment="1" applyProtection="1">
      <alignment horizontal="center" vertical="center" wrapText="1"/>
      <protection hidden="1"/>
    </xf>
    <xf numFmtId="9" fontId="11" fillId="0" borderId="109" xfId="70" applyNumberFormat="1" applyFont="1" applyFill="1" applyBorder="1" applyAlignment="1" applyProtection="1">
      <alignment horizontal="center" vertical="center" wrapText="1"/>
      <protection hidden="1"/>
    </xf>
    <xf numFmtId="0" fontId="11" fillId="29" borderId="34" xfId="0" applyFont="1" applyFill="1" applyBorder="1" applyAlignment="1" applyProtection="1">
      <alignment horizontal="center" vertical="center" wrapText="1"/>
      <protection/>
    </xf>
    <xf numFmtId="44" fontId="38" fillId="26" borderId="50" xfId="64" applyFont="1" applyFill="1" applyBorder="1" applyAlignment="1" applyProtection="1">
      <alignment horizontal="center" vertical="center" wrapText="1"/>
      <protection hidden="1"/>
    </xf>
    <xf numFmtId="44" fontId="8" fillId="26" borderId="50" xfId="64" applyFont="1" applyFill="1" applyBorder="1" applyAlignment="1" applyProtection="1">
      <alignment horizontal="center" vertical="center" wrapText="1"/>
      <protection hidden="1"/>
    </xf>
    <xf numFmtId="44" fontId="8" fillId="26" borderId="52" xfId="64" applyFont="1" applyFill="1" applyBorder="1" applyAlignment="1" applyProtection="1">
      <alignment horizontal="center" vertical="center" wrapText="1"/>
      <protection hidden="1"/>
    </xf>
    <xf numFmtId="44" fontId="9" fillId="34" borderId="19" xfId="64" applyFont="1" applyFill="1" applyBorder="1" applyAlignment="1" applyProtection="1">
      <alignment horizontal="center" vertical="center" wrapText="1"/>
      <protection/>
    </xf>
    <xf numFmtId="44" fontId="9" fillId="34" borderId="15" xfId="64" applyFont="1" applyFill="1" applyBorder="1" applyAlignment="1" applyProtection="1">
      <alignment horizontal="center" vertical="center" wrapText="1"/>
      <protection/>
    </xf>
    <xf numFmtId="44" fontId="12" fillId="0" borderId="0" xfId="64" applyFont="1" applyFill="1" applyBorder="1" applyAlignment="1" applyProtection="1">
      <alignment horizontal="center" vertical="center" wrapText="1"/>
      <protection/>
    </xf>
    <xf numFmtId="44" fontId="11" fillId="29" borderId="29" xfId="64" applyFont="1" applyFill="1" applyBorder="1" applyAlignment="1" applyProtection="1">
      <alignment horizontal="center" vertical="center" wrapText="1"/>
      <protection/>
    </xf>
    <xf numFmtId="44" fontId="11" fillId="29" borderId="11" xfId="64" applyFont="1" applyFill="1" applyBorder="1" applyAlignment="1" applyProtection="1">
      <alignment horizontal="center" vertical="center" wrapText="1"/>
      <protection/>
    </xf>
    <xf numFmtId="44" fontId="9" fillId="18" borderId="10" xfId="64" applyFont="1" applyFill="1" applyBorder="1" applyAlignment="1" applyProtection="1">
      <alignment horizontal="center" vertical="center" wrapText="1"/>
      <protection hidden="1"/>
    </xf>
    <xf numFmtId="44" fontId="9" fillId="34" borderId="0" xfId="64" applyFont="1" applyFill="1" applyBorder="1" applyAlignment="1" applyProtection="1">
      <alignment horizontal="center" vertical="center" wrapText="1"/>
      <protection/>
    </xf>
    <xf numFmtId="44" fontId="36" fillId="30" borderId="21" xfId="64" applyFont="1" applyFill="1" applyBorder="1" applyAlignment="1" applyProtection="1">
      <alignment horizontal="center" vertical="center" wrapText="1"/>
      <protection hidden="1"/>
    </xf>
    <xf numFmtId="44" fontId="36" fillId="30" borderId="21" xfId="64" applyFont="1" applyFill="1" applyBorder="1" applyAlignment="1" applyProtection="1">
      <alignment horizontal="center" vertical="center" wrapText="1"/>
      <protection hidden="1"/>
    </xf>
    <xf numFmtId="44" fontId="10" fillId="17" borderId="0" xfId="64" applyFont="1" applyFill="1" applyBorder="1" applyAlignment="1">
      <alignment horizontal="center" vertical="center" wrapText="1"/>
    </xf>
    <xf numFmtId="44" fontId="10" fillId="17" borderId="21" xfId="64" applyFont="1" applyFill="1" applyBorder="1" applyAlignment="1">
      <alignment horizontal="center" vertical="center" wrapText="1"/>
    </xf>
    <xf numFmtId="44" fontId="10" fillId="17" borderId="18" xfId="64" applyFont="1" applyFill="1" applyBorder="1" applyAlignment="1">
      <alignment horizontal="center" vertical="center" wrapText="1"/>
    </xf>
    <xf numFmtId="44" fontId="9" fillId="18" borderId="118" xfId="64" applyFont="1" applyFill="1" applyBorder="1" applyAlignment="1">
      <alignment horizontal="center" vertical="center" wrapText="1"/>
    </xf>
    <xf numFmtId="44" fontId="6" fillId="10" borderId="18" xfId="64" applyFont="1" applyFill="1" applyBorder="1" applyAlignment="1">
      <alignment horizontal="center" vertical="center" wrapText="1"/>
    </xf>
    <xf numFmtId="44" fontId="8" fillId="26" borderId="54" xfId="64" applyFont="1" applyFill="1" applyBorder="1" applyAlignment="1" applyProtection="1">
      <alignment horizontal="center" vertical="center" wrapText="1"/>
      <protection hidden="1"/>
    </xf>
    <xf numFmtId="44" fontId="10" fillId="17" borderId="15" xfId="64" applyFont="1" applyFill="1" applyBorder="1" applyAlignment="1">
      <alignment horizontal="center" vertical="center" wrapText="1"/>
    </xf>
    <xf numFmtId="44" fontId="9" fillId="18" borderId="18" xfId="64" applyFont="1" applyFill="1" applyBorder="1" applyAlignment="1">
      <alignment horizontal="center" vertical="center" wrapText="1"/>
    </xf>
    <xf numFmtId="44" fontId="8" fillId="26" borderId="32" xfId="64" applyFont="1" applyFill="1" applyBorder="1" applyAlignment="1" applyProtection="1">
      <alignment horizontal="center" vertical="center" wrapText="1"/>
      <protection hidden="1"/>
    </xf>
    <xf numFmtId="44" fontId="12" fillId="26" borderId="21" xfId="64" applyFont="1" applyFill="1" applyBorder="1" applyAlignment="1" applyProtection="1">
      <alignment horizontal="center" vertical="center" wrapText="1"/>
      <protection hidden="1"/>
    </xf>
    <xf numFmtId="44" fontId="11" fillId="31" borderId="21" xfId="64" applyFont="1" applyFill="1" applyBorder="1" applyAlignment="1" applyProtection="1">
      <alignment horizontal="center" vertical="center" wrapText="1"/>
      <protection hidden="1"/>
    </xf>
    <xf numFmtId="44" fontId="9" fillId="18" borderId="15" xfId="64" applyFont="1" applyFill="1" applyBorder="1" applyAlignment="1">
      <alignment horizontal="center" vertical="center" wrapText="1"/>
    </xf>
    <xf numFmtId="44" fontId="10" fillId="10" borderId="18" xfId="64" applyFont="1" applyFill="1" applyBorder="1" applyAlignment="1">
      <alignment horizontal="center" vertical="center" wrapText="1"/>
    </xf>
    <xf numFmtId="0" fontId="8" fillId="26" borderId="28" xfId="71" applyFont="1" applyFill="1" applyBorder="1" applyAlignment="1" applyProtection="1">
      <alignment horizontal="center" vertical="center" wrapText="1"/>
      <protection hidden="1"/>
    </xf>
    <xf numFmtId="0" fontId="0" fillId="0" borderId="28" xfId="0" applyBorder="1" applyAlignment="1">
      <alignment/>
    </xf>
    <xf numFmtId="44" fontId="10" fillId="17" borderId="119" xfId="64" applyFont="1" applyFill="1" applyBorder="1" applyAlignment="1" applyProtection="1">
      <alignment horizontal="center" vertical="center" wrapText="1"/>
      <protection/>
    </xf>
    <xf numFmtId="44" fontId="10" fillId="17" borderId="18" xfId="64" applyFont="1" applyFill="1" applyBorder="1" applyAlignment="1" applyProtection="1">
      <alignment horizontal="center" vertical="center" wrapText="1"/>
      <protection/>
    </xf>
    <xf numFmtId="44" fontId="9" fillId="18" borderId="118" xfId="64" applyFont="1" applyFill="1" applyBorder="1" applyAlignment="1" applyProtection="1">
      <alignment horizontal="center" vertical="center" wrapText="1"/>
      <protection/>
    </xf>
    <xf numFmtId="44" fontId="9" fillId="18" borderId="18" xfId="64" applyFont="1" applyFill="1" applyBorder="1" applyAlignment="1" applyProtection="1">
      <alignment horizontal="center" vertical="center" wrapText="1"/>
      <protection/>
    </xf>
    <xf numFmtId="44" fontId="10" fillId="17" borderId="15" xfId="64" applyFont="1" applyFill="1" applyBorder="1" applyAlignment="1" applyProtection="1">
      <alignment horizontal="center" vertical="center" wrapText="1"/>
      <protection/>
    </xf>
    <xf numFmtId="44" fontId="9" fillId="18" borderId="15" xfId="64" applyFont="1" applyFill="1" applyBorder="1" applyAlignment="1" applyProtection="1">
      <alignment horizontal="center" vertical="center" wrapText="1"/>
      <protection/>
    </xf>
    <xf numFmtId="44" fontId="10" fillId="10" borderId="18" xfId="64" applyFont="1" applyFill="1" applyBorder="1" applyAlignment="1" applyProtection="1">
      <alignment horizontal="center" vertical="center" wrapText="1"/>
      <protection/>
    </xf>
    <xf numFmtId="44" fontId="8" fillId="30" borderId="21" xfId="64" applyFont="1" applyFill="1" applyBorder="1" applyAlignment="1" applyProtection="1">
      <alignment horizontal="center" vertical="center" wrapText="1"/>
      <protection hidden="1"/>
    </xf>
    <xf numFmtId="44" fontId="42" fillId="10" borderId="18" xfId="64" applyFont="1" applyFill="1" applyBorder="1" applyAlignment="1" applyProtection="1">
      <alignment horizontal="center" vertical="center" wrapText="1"/>
      <protection/>
    </xf>
    <xf numFmtId="44" fontId="8" fillId="30" borderId="54" xfId="64" applyFont="1" applyFill="1" applyBorder="1" applyAlignment="1" applyProtection="1">
      <alignment horizontal="center" vertical="center" wrapText="1"/>
      <protection hidden="1"/>
    </xf>
    <xf numFmtId="1" fontId="7" fillId="59" borderId="84" xfId="71" applyNumberFormat="1" applyFont="1" applyFill="1" applyBorder="1" applyAlignment="1" applyProtection="1">
      <alignment horizontal="center" vertical="center" wrapText="1"/>
      <protection hidden="1"/>
    </xf>
    <xf numFmtId="0" fontId="11" fillId="26" borderId="0" xfId="70" applyFont="1" applyFill="1" applyBorder="1" applyAlignment="1" applyProtection="1">
      <alignment horizontal="center" vertical="center" wrapText="1"/>
      <protection hidden="1"/>
    </xf>
    <xf numFmtId="0" fontId="12" fillId="26" borderId="54" xfId="45" applyFont="1" applyFill="1" applyBorder="1" applyAlignment="1" applyProtection="1">
      <alignment horizontal="center" vertical="center" wrapText="1"/>
      <protection/>
    </xf>
    <xf numFmtId="0" fontId="12" fillId="26" borderId="0" xfId="45" applyFont="1" applyFill="1" applyBorder="1" applyAlignment="1" applyProtection="1">
      <alignment horizontal="center" vertical="center" wrapText="1"/>
      <protection/>
    </xf>
    <xf numFmtId="0" fontId="12" fillId="0" borderId="39" xfId="45" applyFont="1" applyBorder="1" applyAlignment="1" applyProtection="1">
      <alignment horizontal="center" vertical="center" wrapText="1"/>
      <protection/>
    </xf>
    <xf numFmtId="14" fontId="8" fillId="0" borderId="54" xfId="52" applyNumberFormat="1" applyFont="1" applyFill="1" applyBorder="1" applyAlignment="1" applyProtection="1">
      <alignment horizontal="center" vertical="center" wrapText="1"/>
      <protection hidden="1"/>
    </xf>
    <xf numFmtId="0" fontId="8" fillId="30" borderId="32" xfId="71" applyFont="1" applyFill="1" applyBorder="1" applyAlignment="1" applyProtection="1">
      <alignment horizontal="center" vertical="center" wrapText="1"/>
      <protection hidden="1"/>
    </xf>
    <xf numFmtId="0" fontId="12" fillId="0" borderId="29" xfId="45" applyFont="1" applyBorder="1" applyAlignment="1" applyProtection="1">
      <alignment horizontal="center" vertical="center" wrapText="1"/>
      <protection/>
    </xf>
    <xf numFmtId="0" fontId="10" fillId="0" borderId="11" xfId="45" applyFont="1" applyBorder="1" applyAlignment="1" applyProtection="1">
      <alignment horizontal="center" vertical="center" wrapText="1"/>
      <protection/>
    </xf>
    <xf numFmtId="0" fontId="12" fillId="0" borderId="11" xfId="45" applyFont="1" applyBorder="1" applyAlignment="1" applyProtection="1">
      <alignment horizontal="center" vertical="center" wrapText="1"/>
      <protection/>
    </xf>
    <xf numFmtId="1" fontId="12" fillId="0" borderId="11" xfId="53" applyNumberFormat="1" applyFont="1" applyFill="1" applyBorder="1" applyAlignment="1" applyProtection="1">
      <alignment horizontal="center" vertical="center" wrapText="1"/>
      <protection/>
    </xf>
    <xf numFmtId="165" fontId="12" fillId="0" borderId="11" xfId="45" applyNumberFormat="1" applyFont="1" applyBorder="1" applyAlignment="1" applyProtection="1">
      <alignment horizontal="center" vertical="center" wrapText="1"/>
      <protection/>
    </xf>
    <xf numFmtId="168" fontId="12" fillId="0" borderId="11" xfId="45" applyNumberFormat="1" applyFont="1" applyBorder="1" applyAlignment="1" applyProtection="1">
      <alignment horizontal="center" vertical="center" wrapText="1"/>
      <protection/>
    </xf>
    <xf numFmtId="0" fontId="12" fillId="0" borderId="34" xfId="45" applyFont="1" applyBorder="1" applyAlignment="1" applyProtection="1">
      <alignment horizontal="center" vertical="center" wrapText="1"/>
      <protection/>
    </xf>
    <xf numFmtId="0" fontId="9" fillId="38" borderId="120" xfId="71" applyFont="1" applyFill="1" applyBorder="1" applyAlignment="1" applyProtection="1">
      <alignment horizontal="center" vertical="center" wrapText="1"/>
      <protection hidden="1"/>
    </xf>
    <xf numFmtId="0" fontId="9" fillId="38" borderId="102" xfId="71" applyFont="1" applyFill="1" applyBorder="1" applyAlignment="1" applyProtection="1">
      <alignment horizontal="center" vertical="center" wrapText="1"/>
      <protection hidden="1"/>
    </xf>
    <xf numFmtId="0" fontId="9" fillId="38" borderId="102" xfId="71" applyFont="1" applyFill="1" applyBorder="1" applyAlignment="1" applyProtection="1">
      <alignment horizontal="center" vertical="center" textRotation="90" wrapText="1"/>
      <protection hidden="1"/>
    </xf>
    <xf numFmtId="171" fontId="9" fillId="38" borderId="102" xfId="71" applyNumberFormat="1" applyFont="1" applyFill="1" applyBorder="1" applyAlignment="1" applyProtection="1">
      <alignment horizontal="center" vertical="center" wrapText="1"/>
      <protection hidden="1"/>
    </xf>
    <xf numFmtId="0" fontId="9" fillId="38" borderId="121" xfId="71" applyFont="1" applyFill="1" applyBorder="1" applyAlignment="1" applyProtection="1">
      <alignment horizontal="center" vertical="center" wrapText="1"/>
      <protection hidden="1"/>
    </xf>
    <xf numFmtId="0" fontId="8" fillId="30" borderId="43" xfId="71" applyFont="1" applyFill="1" applyBorder="1" applyAlignment="1" applyProtection="1">
      <alignment horizontal="center" vertical="center" wrapText="1"/>
      <protection hidden="1"/>
    </xf>
    <xf numFmtId="14" fontId="8" fillId="0" borderId="108" xfId="52" applyNumberFormat="1" applyFont="1" applyFill="1" applyBorder="1" applyAlignment="1" applyProtection="1">
      <alignment horizontal="center" vertical="center" wrapText="1"/>
      <protection hidden="1"/>
    </xf>
    <xf numFmtId="0" fontId="67" fillId="6" borderId="43" xfId="70" applyFont="1" applyFill="1" applyBorder="1" applyAlignment="1" applyProtection="1">
      <alignment horizontal="center" vertical="center" wrapText="1"/>
      <protection hidden="1"/>
    </xf>
    <xf numFmtId="0" fontId="6" fillId="6" borderId="43" xfId="0" applyFont="1" applyFill="1" applyBorder="1" applyAlignment="1">
      <alignment horizontal="center" vertical="center"/>
    </xf>
    <xf numFmtId="9" fontId="67" fillId="6" borderId="43" xfId="70" applyNumberFormat="1" applyFont="1" applyFill="1" applyBorder="1" applyAlignment="1" applyProtection="1">
      <alignment horizontal="center" vertical="center" wrapText="1"/>
      <protection hidden="1"/>
    </xf>
    <xf numFmtId="0" fontId="6" fillId="6" borderId="43" xfId="0" applyFont="1" applyFill="1" applyBorder="1" applyAlignment="1">
      <alignment/>
    </xf>
    <xf numFmtId="14" fontId="8" fillId="0" borderId="109" xfId="52" applyNumberFormat="1" applyFont="1" applyFill="1" applyBorder="1" applyAlignment="1" applyProtection="1">
      <alignment horizontal="center" vertical="center" wrapText="1"/>
      <protection hidden="1"/>
    </xf>
    <xf numFmtId="0" fontId="6" fillId="6" borderId="47" xfId="0" applyFont="1" applyFill="1" applyBorder="1" applyAlignment="1">
      <alignment/>
    </xf>
    <xf numFmtId="0" fontId="6" fillId="6" borderId="47" xfId="0" applyFont="1" applyFill="1" applyBorder="1" applyAlignment="1">
      <alignment horizontal="center" vertical="center"/>
    </xf>
    <xf numFmtId="44" fontId="6" fillId="0" borderId="43" xfId="64" applyFont="1" applyBorder="1" applyAlignment="1">
      <alignment horizontal="center" vertical="center"/>
    </xf>
    <xf numFmtId="44" fontId="8" fillId="30" borderId="44" xfId="64" applyFont="1" applyFill="1" applyBorder="1" applyAlignment="1" applyProtection="1">
      <alignment horizontal="center" vertical="center" wrapText="1"/>
      <protection hidden="1"/>
    </xf>
    <xf numFmtId="44" fontId="6" fillId="0" borderId="21" xfId="64" applyFont="1" applyBorder="1" applyAlignment="1">
      <alignment horizontal="center" vertical="center"/>
    </xf>
    <xf numFmtId="44" fontId="8" fillId="30" borderId="27" xfId="64" applyFont="1" applyFill="1" applyBorder="1" applyAlignment="1" applyProtection="1">
      <alignment horizontal="center" vertical="center" wrapText="1"/>
      <protection hidden="1"/>
    </xf>
    <xf numFmtId="44" fontId="6" fillId="0" borderId="21" xfId="64" applyFont="1" applyBorder="1" applyAlignment="1">
      <alignment vertical="center"/>
    </xf>
    <xf numFmtId="44" fontId="6" fillId="0" borderId="47" xfId="64" applyFont="1" applyBorder="1" applyAlignment="1">
      <alignment horizontal="center" vertical="center"/>
    </xf>
    <xf numFmtId="44" fontId="8" fillId="30" borderId="46" xfId="64" applyFont="1" applyFill="1" applyBorder="1" applyAlignment="1" applyProtection="1">
      <alignment horizontal="center" vertical="center" wrapText="1"/>
      <protection hidden="1"/>
    </xf>
    <xf numFmtId="44" fontId="10" fillId="17" borderId="15" xfId="0" applyNumberFormat="1" applyFont="1" applyFill="1" applyBorder="1" applyAlignment="1">
      <alignment horizontal="center" vertical="center" wrapText="1"/>
    </xf>
    <xf numFmtId="44" fontId="9" fillId="18" borderId="122" xfId="64" applyFont="1" applyFill="1" applyBorder="1" applyAlignment="1">
      <alignment horizontal="center" vertical="center" wrapText="1"/>
    </xf>
    <xf numFmtId="44" fontId="11" fillId="28" borderId="21" xfId="64" applyFont="1" applyFill="1" applyBorder="1" applyAlignment="1" applyProtection="1">
      <alignment horizontal="center" vertical="center" wrapText="1"/>
      <protection/>
    </xf>
    <xf numFmtId="44" fontId="11" fillId="38" borderId="21" xfId="64" applyFont="1" applyFill="1" applyBorder="1" applyAlignment="1" applyProtection="1">
      <alignment horizontal="center" vertical="center" wrapText="1"/>
      <protection/>
    </xf>
    <xf numFmtId="0" fontId="8" fillId="26" borderId="65" xfId="71" applyFont="1" applyFill="1" applyBorder="1" applyAlignment="1" applyProtection="1">
      <alignment horizontal="center" vertical="center" wrapText="1"/>
      <protection hidden="1"/>
    </xf>
    <xf numFmtId="9" fontId="8" fillId="0" borderId="54" xfId="77" applyFont="1" applyBorder="1" applyAlignment="1" applyProtection="1">
      <alignment horizontal="center" vertical="center" wrapText="1"/>
      <protection/>
    </xf>
    <xf numFmtId="10" fontId="8" fillId="30" borderId="54" xfId="80" applyNumberFormat="1" applyFont="1" applyFill="1" applyBorder="1" applyAlignment="1" applyProtection="1">
      <alignment horizontal="center" vertical="center" wrapText="1"/>
      <protection hidden="1"/>
    </xf>
    <xf numFmtId="44" fontId="8" fillId="30" borderId="54" xfId="64" applyFont="1" applyFill="1" applyBorder="1" applyAlignment="1" applyProtection="1">
      <alignment horizontal="center" vertical="center" wrapText="1"/>
      <protection hidden="1"/>
    </xf>
    <xf numFmtId="0" fontId="8" fillId="26" borderId="36" xfId="0" applyFont="1" applyFill="1" applyBorder="1" applyAlignment="1">
      <alignment horizontal="center" vertical="center" wrapText="1"/>
    </xf>
    <xf numFmtId="9" fontId="8" fillId="0" borderId="32" xfId="77" applyFont="1" applyBorder="1" applyAlignment="1" applyProtection="1">
      <alignment horizontal="center" vertical="center" wrapText="1"/>
      <protection/>
    </xf>
    <xf numFmtId="0" fontId="11" fillId="17" borderId="15" xfId="0" applyFont="1" applyFill="1" applyBorder="1" applyAlignment="1" applyProtection="1">
      <alignment vertical="center" wrapText="1"/>
      <protection/>
    </xf>
    <xf numFmtId="0" fontId="11" fillId="17" borderId="111" xfId="0" applyFont="1" applyFill="1" applyBorder="1" applyAlignment="1" applyProtection="1">
      <alignment vertical="center" wrapText="1"/>
      <protection/>
    </xf>
    <xf numFmtId="0" fontId="11" fillId="17" borderId="85" xfId="0" applyFont="1" applyFill="1" applyBorder="1" applyAlignment="1" applyProtection="1">
      <alignment horizontal="center" vertical="center" wrapText="1"/>
      <protection hidden="1"/>
    </xf>
    <xf numFmtId="10" fontId="11" fillId="17" borderId="85" xfId="0" applyNumberFormat="1" applyFont="1" applyFill="1" applyBorder="1" applyAlignment="1" applyProtection="1">
      <alignment horizontal="center" vertical="center" wrapText="1"/>
      <protection hidden="1"/>
    </xf>
    <xf numFmtId="44" fontId="11" fillId="17" borderId="85" xfId="64" applyFont="1" applyFill="1" applyBorder="1" applyAlignment="1" applyProtection="1">
      <alignment horizontal="center" vertical="center" wrapText="1"/>
      <protection hidden="1"/>
    </xf>
    <xf numFmtId="0" fontId="11" fillId="17" borderId="86" xfId="0" applyFont="1" applyFill="1" applyBorder="1" applyAlignment="1" applyProtection="1">
      <alignment horizontal="center" vertical="center" wrapText="1"/>
      <protection hidden="1"/>
    </xf>
    <xf numFmtId="0" fontId="8" fillId="26" borderId="65" xfId="0" applyFont="1" applyFill="1" applyBorder="1" applyAlignment="1">
      <alignment horizontal="center" vertical="center" wrapText="1"/>
    </xf>
    <xf numFmtId="0" fontId="8" fillId="26" borderId="54" xfId="70" applyFont="1" applyFill="1" applyBorder="1" applyAlignment="1" applyProtection="1">
      <alignment horizontal="center" vertical="center" wrapText="1"/>
      <protection hidden="1"/>
    </xf>
    <xf numFmtId="0" fontId="8" fillId="26" borderId="54" xfId="0" applyFont="1" applyFill="1" applyBorder="1" applyAlignment="1">
      <alignment horizontal="center" vertical="center" wrapText="1"/>
    </xf>
    <xf numFmtId="9" fontId="8" fillId="30" borderId="39" xfId="77" applyFont="1" applyFill="1" applyBorder="1" applyAlignment="1" applyProtection="1">
      <alignment horizontal="center" vertical="center" wrapText="1"/>
      <protection hidden="1"/>
    </xf>
    <xf numFmtId="14" fontId="8" fillId="26" borderId="54" xfId="52" applyNumberFormat="1" applyFont="1" applyFill="1" applyBorder="1" applyAlignment="1">
      <alignment horizontal="center" vertical="center" wrapText="1"/>
    </xf>
    <xf numFmtId="0" fontId="8" fillId="6" borderId="54" xfId="70" applyFont="1" applyFill="1" applyBorder="1" applyAlignment="1" applyProtection="1">
      <alignment horizontal="center" vertical="center" wrapText="1"/>
      <protection hidden="1"/>
    </xf>
    <xf numFmtId="3" fontId="8" fillId="6" borderId="54" xfId="0" applyNumberFormat="1" applyFont="1" applyFill="1" applyBorder="1" applyAlignment="1">
      <alignment horizontal="center" vertical="center" wrapText="1"/>
    </xf>
    <xf numFmtId="44" fontId="8" fillId="26" borderId="54" xfId="68" applyFont="1" applyFill="1" applyBorder="1" applyAlignment="1" applyProtection="1">
      <alignment horizontal="center" vertical="center" wrapText="1"/>
      <protection hidden="1"/>
    </xf>
    <xf numFmtId="0" fontId="8" fillId="26" borderId="40" xfId="70" applyFont="1" applyFill="1" applyBorder="1" applyAlignment="1" applyProtection="1">
      <alignment horizontal="center" vertical="center" wrapText="1"/>
      <protection hidden="1"/>
    </xf>
    <xf numFmtId="9" fontId="11" fillId="17" borderId="85" xfId="0" applyNumberFormat="1" applyFont="1" applyFill="1" applyBorder="1" applyAlignment="1" applyProtection="1">
      <alignment horizontal="center" vertical="center" wrapText="1"/>
      <protection hidden="1"/>
    </xf>
    <xf numFmtId="173" fontId="11" fillId="17" borderId="85" xfId="0" applyNumberFormat="1" applyFont="1" applyFill="1" applyBorder="1" applyAlignment="1" applyProtection="1">
      <alignment horizontal="center" vertical="center" wrapText="1"/>
      <protection hidden="1"/>
    </xf>
    <xf numFmtId="9" fontId="8" fillId="30" borderId="54" xfId="80" applyNumberFormat="1" applyFont="1" applyFill="1" applyBorder="1" applyAlignment="1" applyProtection="1">
      <alignment horizontal="center" vertical="center" wrapText="1"/>
      <protection hidden="1"/>
    </xf>
    <xf numFmtId="0" fontId="8" fillId="0" borderId="32" xfId="45" applyFont="1" applyBorder="1" applyAlignment="1" applyProtection="1">
      <alignment horizontal="center" vertical="center" wrapText="1"/>
      <protection/>
    </xf>
    <xf numFmtId="10" fontId="8" fillId="30" borderId="32" xfId="80" applyNumberFormat="1" applyFont="1" applyFill="1" applyBorder="1" applyAlignment="1" applyProtection="1">
      <alignment horizontal="center" vertical="center" wrapText="1"/>
      <protection hidden="1"/>
    </xf>
    <xf numFmtId="14" fontId="12" fillId="0" borderId="32" xfId="0" applyNumberFormat="1" applyFont="1" applyBorder="1" applyAlignment="1">
      <alignment vertical="center"/>
    </xf>
    <xf numFmtId="0" fontId="8" fillId="41" borderId="32" xfId="71" applyFont="1" applyFill="1" applyBorder="1" applyAlignment="1" applyProtection="1">
      <alignment horizontal="center" vertical="center" wrapText="1"/>
      <protection hidden="1"/>
    </xf>
    <xf numFmtId="3" fontId="8" fillId="41" borderId="32" xfId="45" applyNumberFormat="1" applyFont="1" applyFill="1" applyBorder="1" applyAlignment="1" applyProtection="1">
      <alignment horizontal="center" vertical="center" wrapText="1"/>
      <protection/>
    </xf>
    <xf numFmtId="0" fontId="10" fillId="17" borderId="15" xfId="0" applyFont="1" applyFill="1" applyBorder="1" applyAlignment="1" applyProtection="1">
      <alignment vertical="center" wrapText="1"/>
      <protection/>
    </xf>
    <xf numFmtId="0" fontId="10" fillId="17" borderId="111" xfId="0" applyFont="1" applyFill="1" applyBorder="1" applyAlignment="1" applyProtection="1">
      <alignment vertical="center" wrapText="1"/>
      <protection/>
    </xf>
    <xf numFmtId="0" fontId="10" fillId="17" borderId="85" xfId="0" applyFont="1" applyFill="1" applyBorder="1" applyAlignment="1" applyProtection="1">
      <alignment horizontal="center" vertical="center" wrapText="1"/>
      <protection hidden="1"/>
    </xf>
    <xf numFmtId="10" fontId="10" fillId="17" borderId="85" xfId="0" applyNumberFormat="1" applyFont="1" applyFill="1" applyBorder="1" applyAlignment="1" applyProtection="1">
      <alignment horizontal="center" vertical="center" wrapText="1"/>
      <protection hidden="1"/>
    </xf>
    <xf numFmtId="44" fontId="10" fillId="17" borderId="85" xfId="64" applyFont="1" applyFill="1" applyBorder="1" applyAlignment="1" applyProtection="1">
      <alignment horizontal="center" vertical="center" wrapText="1"/>
      <protection hidden="1"/>
    </xf>
    <xf numFmtId="0" fontId="10" fillId="17" borderId="86" xfId="0" applyFont="1" applyFill="1" applyBorder="1" applyAlignment="1" applyProtection="1">
      <alignment horizontal="center" vertical="center" wrapText="1"/>
      <protection hidden="1"/>
    </xf>
    <xf numFmtId="0" fontId="11" fillId="30" borderId="30" xfId="71" applyFont="1" applyFill="1" applyBorder="1" applyAlignment="1" applyProtection="1">
      <alignment horizontal="center" vertical="center" wrapText="1"/>
      <protection hidden="1"/>
    </xf>
    <xf numFmtId="0" fontId="8" fillId="26" borderId="107" xfId="71" applyFont="1" applyFill="1" applyBorder="1" applyAlignment="1" applyProtection="1">
      <alignment horizontal="center" vertical="center" wrapText="1"/>
      <protection hidden="1"/>
    </xf>
    <xf numFmtId="0" fontId="8" fillId="30" borderId="39" xfId="71" applyFont="1" applyFill="1" applyBorder="1" applyAlignment="1" applyProtection="1">
      <alignment horizontal="center" vertical="center" wrapText="1"/>
      <protection hidden="1"/>
    </xf>
    <xf numFmtId="3" fontId="8" fillId="0" borderId="39" xfId="45" applyNumberFormat="1" applyFont="1" applyBorder="1" applyAlignment="1" applyProtection="1">
      <alignment horizontal="center" vertical="center" wrapText="1"/>
      <protection/>
    </xf>
    <xf numFmtId="0" fontId="8" fillId="0" borderId="39" xfId="45" applyFont="1" applyBorder="1" applyAlignment="1" applyProtection="1">
      <alignment horizontal="center" vertical="center" wrapText="1"/>
      <protection/>
    </xf>
    <xf numFmtId="10" fontId="8" fillId="30" borderId="39" xfId="80" applyNumberFormat="1" applyFont="1" applyFill="1" applyBorder="1" applyAlignment="1" applyProtection="1">
      <alignment horizontal="center" vertical="center" wrapText="1"/>
      <protection hidden="1"/>
    </xf>
    <xf numFmtId="14" fontId="8" fillId="0" borderId="39" xfId="53" applyNumberFormat="1" applyFont="1" applyFill="1" applyBorder="1" applyAlignment="1" applyProtection="1">
      <alignment horizontal="center" vertical="center" wrapText="1"/>
      <protection/>
    </xf>
    <xf numFmtId="14" fontId="12" fillId="0" borderId="39" xfId="0" applyNumberFormat="1" applyFont="1" applyBorder="1" applyAlignment="1">
      <alignment vertical="center"/>
    </xf>
    <xf numFmtId="0" fontId="8" fillId="41" borderId="39" xfId="71" applyFont="1" applyFill="1" applyBorder="1" applyAlignment="1" applyProtection="1">
      <alignment horizontal="center" vertical="center" wrapText="1"/>
      <protection hidden="1"/>
    </xf>
    <xf numFmtId="3" fontId="8" fillId="41" borderId="39" xfId="45" applyNumberFormat="1" applyFont="1" applyFill="1" applyBorder="1" applyAlignment="1" applyProtection="1">
      <alignment horizontal="center" vertical="center" wrapText="1"/>
      <protection/>
    </xf>
    <xf numFmtId="1" fontId="8" fillId="41" borderId="39" xfId="45" applyNumberFormat="1" applyFont="1" applyFill="1" applyBorder="1" applyAlignment="1" applyProtection="1">
      <alignment horizontal="center" vertical="center" wrapText="1"/>
      <protection/>
    </xf>
    <xf numFmtId="44" fontId="8" fillId="30" borderId="39" xfId="64" applyFont="1" applyFill="1" applyBorder="1" applyAlignment="1" applyProtection="1">
      <alignment horizontal="center" vertical="center" wrapText="1"/>
      <protection hidden="1"/>
    </xf>
    <xf numFmtId="0" fontId="8" fillId="30" borderId="36" xfId="71" applyFont="1" applyFill="1" applyBorder="1" applyAlignment="1" applyProtection="1">
      <alignment horizontal="center" vertical="center" wrapText="1"/>
      <protection hidden="1"/>
    </xf>
    <xf numFmtId="0" fontId="11" fillId="36" borderId="20" xfId="70" applyFont="1" applyFill="1" applyBorder="1" applyAlignment="1" applyProtection="1">
      <alignment horizontal="center" vertical="center" wrapText="1"/>
      <protection hidden="1"/>
    </xf>
    <xf numFmtId="0" fontId="6" fillId="0" borderId="0" xfId="0" applyFont="1" applyAlignment="1">
      <alignment/>
    </xf>
    <xf numFmtId="0" fontId="6" fillId="0" borderId="0" xfId="0" applyFont="1" applyBorder="1" applyAlignment="1">
      <alignment/>
    </xf>
    <xf numFmtId="0" fontId="6" fillId="26" borderId="0" xfId="0" applyFont="1" applyFill="1" applyBorder="1" applyAlignment="1">
      <alignment/>
    </xf>
    <xf numFmtId="0" fontId="6" fillId="0" borderId="21" xfId="0" applyFont="1" applyBorder="1" applyAlignment="1">
      <alignment horizontal="justify" vertical="center" wrapText="1"/>
    </xf>
    <xf numFmtId="0" fontId="6" fillId="0" borderId="54" xfId="0" applyFont="1" applyBorder="1" applyAlignment="1">
      <alignment horizontal="center" vertical="center" wrapText="1"/>
    </xf>
    <xf numFmtId="0" fontId="6" fillId="0" borderId="49" xfId="0" applyFont="1" applyBorder="1" applyAlignment="1">
      <alignment/>
    </xf>
    <xf numFmtId="0" fontId="6" fillId="0" borderId="51" xfId="0" applyFont="1" applyBorder="1" applyAlignment="1">
      <alignment/>
    </xf>
    <xf numFmtId="0" fontId="6" fillId="0" borderId="53" xfId="0" applyFont="1" applyBorder="1" applyAlignment="1">
      <alignment/>
    </xf>
    <xf numFmtId="0" fontId="67" fillId="0" borderId="0" xfId="0" applyFont="1" applyAlignment="1">
      <alignment/>
    </xf>
    <xf numFmtId="0" fontId="6" fillId="0" borderId="43"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47"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107" xfId="0" applyFont="1" applyBorder="1" applyAlignment="1">
      <alignment horizontal="center" vertical="center" wrapText="1"/>
    </xf>
    <xf numFmtId="0" fontId="12" fillId="10" borderId="0" xfId="0" applyFont="1" applyFill="1" applyAlignment="1">
      <alignment/>
    </xf>
    <xf numFmtId="0" fontId="12" fillId="10" borderId="0" xfId="0" applyFont="1" applyFill="1" applyAlignment="1">
      <alignment horizontal="center"/>
    </xf>
    <xf numFmtId="0" fontId="12" fillId="10" borderId="0" xfId="0" applyFont="1" applyFill="1" applyAlignment="1">
      <alignment horizontal="center" vertical="center" wrapText="1"/>
    </xf>
    <xf numFmtId="44" fontId="8" fillId="26" borderId="85" xfId="64" applyFont="1" applyFill="1" applyBorder="1" applyAlignment="1" applyProtection="1">
      <alignment horizontal="center" vertical="center" wrapText="1"/>
      <protection hidden="1"/>
    </xf>
    <xf numFmtId="44" fontId="8" fillId="26" borderId="103" xfId="64" applyFont="1" applyFill="1" applyBorder="1" applyAlignment="1" applyProtection="1">
      <alignment horizontal="center" vertical="center" wrapText="1"/>
      <protection hidden="1"/>
    </xf>
    <xf numFmtId="44" fontId="10" fillId="17" borderId="123" xfId="64" applyFont="1" applyFill="1" applyBorder="1" applyAlignment="1">
      <alignment horizontal="center" vertical="center" wrapText="1"/>
    </xf>
    <xf numFmtId="44" fontId="8" fillId="26" borderId="108" xfId="64" applyFont="1" applyFill="1" applyBorder="1" applyAlignment="1" applyProtection="1">
      <alignment horizontal="center" vertical="center" wrapText="1"/>
      <protection hidden="1"/>
    </xf>
    <xf numFmtId="44" fontId="8" fillId="26" borderId="109" xfId="64" applyFont="1" applyFill="1" applyBorder="1" applyAlignment="1" applyProtection="1">
      <alignment horizontal="center" vertical="center" wrapText="1"/>
      <protection hidden="1"/>
    </xf>
    <xf numFmtId="0" fontId="3" fillId="10" borderId="15" xfId="0" applyFont="1" applyFill="1" applyBorder="1" applyAlignment="1">
      <alignment horizontal="center" vertical="center" wrapText="1"/>
    </xf>
    <xf numFmtId="1" fontId="6" fillId="10" borderId="15" xfId="48" applyNumberFormat="1" applyFont="1" applyFill="1" applyBorder="1" applyAlignment="1">
      <alignment horizontal="center" vertical="center" wrapText="1"/>
    </xf>
    <xf numFmtId="165" fontId="6" fillId="10" borderId="15" xfId="0" applyNumberFormat="1" applyFont="1" applyFill="1" applyBorder="1" applyAlignment="1">
      <alignment horizontal="center" vertical="center" wrapText="1"/>
    </xf>
    <xf numFmtId="1" fontId="6" fillId="10" borderId="15" xfId="0" applyNumberFormat="1" applyFont="1" applyFill="1" applyBorder="1" applyAlignment="1">
      <alignment horizontal="center" vertical="center" wrapText="1"/>
    </xf>
    <xf numFmtId="44" fontId="6" fillId="10" borderId="15" xfId="64" applyFont="1" applyFill="1" applyBorder="1" applyAlignment="1">
      <alignment horizontal="center" vertical="center" wrapText="1"/>
    </xf>
    <xf numFmtId="0" fontId="6" fillId="10" borderId="23" xfId="0" applyFont="1" applyFill="1" applyBorder="1" applyAlignment="1">
      <alignment horizontal="center" vertical="center" wrapText="1"/>
    </xf>
    <xf numFmtId="44" fontId="12" fillId="10" borderId="0" xfId="0" applyNumberFormat="1" applyFont="1" applyFill="1" applyAlignment="1">
      <alignment/>
    </xf>
    <xf numFmtId="0" fontId="11" fillId="36" borderId="10" xfId="70" applyFont="1" applyFill="1" applyBorder="1" applyAlignment="1" applyProtection="1">
      <alignment horizontal="center" vertical="center" wrapText="1"/>
      <protection hidden="1"/>
    </xf>
    <xf numFmtId="0" fontId="2" fillId="0" borderId="34" xfId="0" applyFont="1" applyBorder="1" applyAlignment="1">
      <alignment vertical="center"/>
    </xf>
    <xf numFmtId="0" fontId="2" fillId="0" borderId="33" xfId="0" applyFont="1" applyBorder="1" applyAlignment="1">
      <alignment vertical="center"/>
    </xf>
    <xf numFmtId="0" fontId="11" fillId="0" borderId="34" xfId="75" applyFont="1" applyBorder="1" applyAlignment="1" applyProtection="1">
      <alignment vertical="center"/>
      <protection/>
    </xf>
    <xf numFmtId="0" fontId="11" fillId="0" borderId="18" xfId="75" applyFont="1" applyBorder="1" applyAlignment="1" applyProtection="1">
      <alignment vertical="center"/>
      <protection/>
    </xf>
    <xf numFmtId="0" fontId="11" fillId="0" borderId="33" xfId="75" applyFont="1" applyBorder="1" applyAlignment="1" applyProtection="1">
      <alignment vertical="center"/>
      <protection/>
    </xf>
    <xf numFmtId="0" fontId="33" fillId="60" borderId="20" xfId="70" applyFont="1" applyFill="1" applyBorder="1" applyAlignment="1" applyProtection="1">
      <alignment horizontal="center" vertical="center" wrapText="1"/>
      <protection hidden="1"/>
    </xf>
    <xf numFmtId="0" fontId="33" fillId="60" borderId="20" xfId="70" applyFont="1" applyFill="1" applyBorder="1" applyAlignment="1" applyProtection="1">
      <alignment horizontal="center" vertical="center" textRotation="90" wrapText="1"/>
      <protection hidden="1"/>
    </xf>
    <xf numFmtId="1" fontId="9" fillId="60" borderId="0" xfId="0" applyNumberFormat="1" applyFont="1" applyFill="1" applyBorder="1" applyAlignment="1" applyProtection="1">
      <alignment horizontal="center" vertical="center" wrapText="1"/>
      <protection/>
    </xf>
    <xf numFmtId="44" fontId="34" fillId="28" borderId="0" xfId="64" applyFont="1" applyFill="1" applyBorder="1" applyAlignment="1">
      <alignment horizontal="center" vertical="center" wrapText="1"/>
    </xf>
    <xf numFmtId="44" fontId="0" fillId="60" borderId="0" xfId="64" applyFont="1" applyFill="1" applyBorder="1" applyAlignment="1" applyProtection="1">
      <alignment horizontal="center" vertical="center" wrapText="1"/>
      <protection/>
    </xf>
    <xf numFmtId="44" fontId="9" fillId="60" borderId="0" xfId="64" applyFont="1" applyFill="1" applyBorder="1" applyAlignment="1" applyProtection="1">
      <alignment horizontal="center" vertical="center" wrapText="1"/>
      <protection/>
    </xf>
    <xf numFmtId="44" fontId="12" fillId="35" borderId="15" xfId="64" applyFont="1" applyFill="1" applyBorder="1" applyAlignment="1" applyProtection="1">
      <alignment horizontal="center" vertical="center" wrapText="1"/>
      <protection/>
    </xf>
    <xf numFmtId="9" fontId="8" fillId="0" borderId="54" xfId="77" applyNumberFormat="1" applyFont="1" applyFill="1" applyBorder="1" applyAlignment="1" applyProtection="1">
      <alignment horizontal="center" vertical="center" wrapText="1"/>
      <protection hidden="1"/>
    </xf>
    <xf numFmtId="0" fontId="8" fillId="0" borderId="39" xfId="0" applyFont="1" applyFill="1" applyBorder="1" applyAlignment="1" applyProtection="1">
      <alignment horizontal="center" vertical="center" wrapText="1"/>
      <protection hidden="1"/>
    </xf>
    <xf numFmtId="9" fontId="11" fillId="0" borderId="54" xfId="70" applyNumberFormat="1" applyFont="1" applyFill="1" applyBorder="1" applyAlignment="1" applyProtection="1">
      <alignment horizontal="center" vertical="center" wrapText="1"/>
      <protection hidden="1"/>
    </xf>
    <xf numFmtId="0" fontId="9" fillId="60" borderId="0" xfId="0" applyFont="1" applyFill="1" applyBorder="1" applyAlignment="1" applyProtection="1">
      <alignment horizontal="center" vertical="center" wrapText="1"/>
      <protection/>
    </xf>
    <xf numFmtId="0" fontId="9" fillId="60" borderId="24" xfId="0" applyFont="1" applyFill="1" applyBorder="1" applyAlignment="1" applyProtection="1">
      <alignment horizontal="center" vertical="center" wrapText="1"/>
      <protection/>
    </xf>
    <xf numFmtId="1" fontId="10" fillId="33" borderId="15" xfId="0" applyNumberFormat="1" applyFont="1" applyFill="1" applyBorder="1" applyAlignment="1" applyProtection="1">
      <alignment horizontal="center" vertical="center" wrapText="1"/>
      <protection/>
    </xf>
    <xf numFmtId="44" fontId="10" fillId="33" borderId="15" xfId="64" applyFont="1" applyFill="1" applyBorder="1" applyAlignment="1" applyProtection="1">
      <alignment horizontal="center" vertical="center" wrapText="1"/>
      <protection/>
    </xf>
    <xf numFmtId="0" fontId="3" fillId="0" borderId="11" xfId="0" applyFont="1" applyBorder="1" applyAlignment="1">
      <alignment vertical="center"/>
    </xf>
    <xf numFmtId="0" fontId="3" fillId="0" borderId="34" xfId="0" applyFont="1" applyBorder="1" applyAlignment="1">
      <alignment vertical="center"/>
    </xf>
    <xf numFmtId="0" fontId="3" fillId="0" borderId="18" xfId="0" applyFont="1" applyBorder="1" applyAlignment="1">
      <alignment vertical="center"/>
    </xf>
    <xf numFmtId="0" fontId="3" fillId="0" borderId="33" xfId="0" applyFont="1" applyBorder="1" applyAlignment="1">
      <alignment vertical="center"/>
    </xf>
    <xf numFmtId="0" fontId="9" fillId="46" borderId="23" xfId="70" applyFont="1" applyFill="1" applyBorder="1" applyAlignment="1" applyProtection="1">
      <alignment horizontal="center" vertical="center" wrapText="1"/>
      <protection hidden="1"/>
    </xf>
    <xf numFmtId="0" fontId="11" fillId="26" borderId="43" xfId="70" applyFont="1" applyFill="1" applyBorder="1" applyAlignment="1" applyProtection="1">
      <alignment horizontal="center" vertical="center" wrapText="1"/>
      <protection hidden="1"/>
    </xf>
    <xf numFmtId="0" fontId="11" fillId="26" borderId="21" xfId="70" applyFont="1" applyFill="1" applyBorder="1" applyAlignment="1" applyProtection="1">
      <alignment horizontal="center" vertical="center" wrapText="1"/>
      <protection hidden="1"/>
    </xf>
    <xf numFmtId="0" fontId="11" fillId="26" borderId="47" xfId="70" applyFont="1" applyFill="1" applyBorder="1" applyAlignment="1" applyProtection="1">
      <alignment horizontal="center" vertical="center" wrapText="1"/>
      <protection hidden="1"/>
    </xf>
    <xf numFmtId="0" fontId="10" fillId="17" borderId="15" xfId="0" applyFont="1" applyFill="1" applyBorder="1" applyAlignment="1">
      <alignment horizontal="center" vertical="center" wrapText="1"/>
    </xf>
    <xf numFmtId="1" fontId="11" fillId="0" borderId="32" xfId="45" applyNumberFormat="1" applyFont="1" applyFill="1" applyBorder="1" applyAlignment="1" applyProtection="1">
      <alignment horizontal="center" vertical="center" wrapText="1"/>
      <protection/>
    </xf>
    <xf numFmtId="1" fontId="11" fillId="0" borderId="21" xfId="45" applyNumberFormat="1" applyFont="1" applyFill="1" applyBorder="1" applyAlignment="1" applyProtection="1">
      <alignment horizontal="center" vertical="center" wrapText="1"/>
      <protection/>
    </xf>
    <xf numFmtId="1" fontId="11" fillId="0" borderId="54" xfId="45" applyNumberFormat="1" applyFont="1" applyFill="1" applyBorder="1" applyAlignment="1" applyProtection="1">
      <alignment horizontal="center" vertical="center" wrapText="1"/>
      <protection/>
    </xf>
    <xf numFmtId="1" fontId="11" fillId="0" borderId="32" xfId="81" applyNumberFormat="1" applyFont="1" applyFill="1" applyBorder="1" applyAlignment="1" applyProtection="1">
      <alignment horizontal="center" vertical="center" wrapText="1"/>
      <protection hidden="1"/>
    </xf>
    <xf numFmtId="1" fontId="10" fillId="0" borderId="54" xfId="45" applyNumberFormat="1" applyFont="1" applyFill="1" applyBorder="1" applyAlignment="1" applyProtection="1">
      <alignment horizontal="center" vertical="center" wrapText="1"/>
      <protection/>
    </xf>
    <xf numFmtId="1" fontId="11" fillId="0" borderId="39" xfId="81" applyNumberFormat="1" applyFont="1" applyFill="1" applyBorder="1" applyAlignment="1" applyProtection="1">
      <alignment horizontal="center" vertical="center" wrapText="1"/>
      <protection hidden="1"/>
    </xf>
    <xf numFmtId="1" fontId="10" fillId="0" borderId="39" xfId="45" applyNumberFormat="1" applyFont="1" applyFill="1" applyBorder="1" applyAlignment="1" applyProtection="1">
      <alignment horizontal="center" vertical="center" wrapText="1"/>
      <protection/>
    </xf>
    <xf numFmtId="9" fontId="11" fillId="0" borderId="21" xfId="70" applyNumberFormat="1" applyFont="1" applyFill="1" applyBorder="1" applyAlignment="1" applyProtection="1">
      <alignment horizontal="center" vertical="center" wrapText="1"/>
      <protection hidden="1"/>
    </xf>
    <xf numFmtId="1" fontId="10" fillId="0" borderId="43" xfId="45" applyNumberFormat="1" applyFont="1" applyFill="1" applyBorder="1" applyAlignment="1" applyProtection="1">
      <alignment horizontal="center" vertical="center" wrapText="1"/>
      <protection/>
    </xf>
    <xf numFmtId="9" fontId="11" fillId="26" borderId="21" xfId="77" applyFont="1" applyFill="1" applyBorder="1" applyAlignment="1" applyProtection="1">
      <alignment horizontal="center" vertical="center" wrapText="1"/>
      <protection hidden="1"/>
    </xf>
    <xf numFmtId="169" fontId="11" fillId="26" borderId="21" xfId="48" applyNumberFormat="1" applyFont="1" applyFill="1" applyBorder="1" applyAlignment="1" applyProtection="1">
      <alignment horizontal="center" vertical="center" wrapText="1"/>
      <protection hidden="1"/>
    </xf>
    <xf numFmtId="1" fontId="11" fillId="26" borderId="43" xfId="70" applyNumberFormat="1" applyFont="1" applyFill="1" applyBorder="1" applyAlignment="1" applyProtection="1">
      <alignment horizontal="center" vertical="center" wrapText="1"/>
      <protection hidden="1"/>
    </xf>
    <xf numFmtId="1" fontId="11" fillId="26" borderId="21" xfId="70" applyNumberFormat="1" applyFont="1" applyFill="1" applyBorder="1" applyAlignment="1" applyProtection="1">
      <alignment horizontal="center" vertical="center" wrapText="1"/>
      <protection hidden="1"/>
    </xf>
    <xf numFmtId="1" fontId="11" fillId="26" borderId="47" xfId="70" applyNumberFormat="1" applyFont="1" applyFill="1" applyBorder="1" applyAlignment="1" applyProtection="1">
      <alignment horizontal="center" vertical="center" wrapText="1"/>
      <protection hidden="1"/>
    </xf>
    <xf numFmtId="44" fontId="3" fillId="10" borderId="18" xfId="64" applyFont="1" applyFill="1" applyBorder="1" applyAlignment="1">
      <alignment horizontal="center" vertical="center" wrapText="1"/>
    </xf>
    <xf numFmtId="1" fontId="10" fillId="0" borderId="21" xfId="48" applyNumberFormat="1" applyFont="1" applyBorder="1" applyAlignment="1">
      <alignment horizontal="center" vertical="center" wrapText="1"/>
    </xf>
    <xf numFmtId="1" fontId="10" fillId="0" borderId="21" xfId="0" applyNumberFormat="1" applyFont="1" applyBorder="1" applyAlignment="1">
      <alignment horizontal="center" vertical="center" wrapText="1"/>
    </xf>
    <xf numFmtId="1" fontId="10" fillId="0" borderId="32" xfId="0" applyNumberFormat="1" applyFont="1" applyBorder="1" applyAlignment="1">
      <alignment horizontal="center" vertical="center" wrapText="1"/>
    </xf>
    <xf numFmtId="9" fontId="11" fillId="0" borderId="21" xfId="77" applyFont="1" applyBorder="1" applyAlignment="1" applyProtection="1">
      <alignment horizontal="center" vertical="center" wrapText="1"/>
      <protection/>
    </xf>
    <xf numFmtId="1" fontId="11" fillId="26" borderId="45" xfId="70" applyNumberFormat="1" applyFont="1" applyFill="1" applyBorder="1" applyAlignment="1" applyProtection="1">
      <alignment horizontal="center" vertical="center" wrapText="1"/>
      <protection hidden="1"/>
    </xf>
    <xf numFmtId="1" fontId="11" fillId="26" borderId="54" xfId="70" applyNumberFormat="1" applyFont="1" applyFill="1" applyBorder="1" applyAlignment="1" applyProtection="1">
      <alignment horizontal="center" vertical="center" wrapText="1"/>
      <protection hidden="1"/>
    </xf>
    <xf numFmtId="0" fontId="41" fillId="26" borderId="32" xfId="56" applyNumberFormat="1" applyFont="1" applyFill="1" applyBorder="1" applyAlignment="1" applyProtection="1">
      <alignment horizontal="center" vertical="center" wrapText="1"/>
      <protection hidden="1"/>
    </xf>
    <xf numFmtId="0" fontId="41" fillId="0" borderId="21" xfId="56" applyNumberFormat="1" applyFont="1" applyFill="1" applyBorder="1" applyAlignment="1" applyProtection="1">
      <alignment horizontal="center" vertical="center" wrapText="1"/>
      <protection hidden="1"/>
    </xf>
    <xf numFmtId="1" fontId="41" fillId="26" borderId="21" xfId="56" applyNumberFormat="1" applyFont="1" applyFill="1" applyBorder="1" applyAlignment="1" applyProtection="1">
      <alignment horizontal="center" vertical="center" wrapText="1"/>
      <protection hidden="1"/>
    </xf>
    <xf numFmtId="1" fontId="41" fillId="26" borderId="54" xfId="56" applyNumberFormat="1" applyFont="1" applyFill="1" applyBorder="1" applyAlignment="1" applyProtection="1">
      <alignment horizontal="center" vertical="center" wrapText="1"/>
      <protection hidden="1"/>
    </xf>
    <xf numFmtId="0" fontId="12" fillId="0" borderId="11" xfId="0" applyFont="1" applyBorder="1" applyAlignment="1" applyProtection="1">
      <alignment horizontal="center" vertical="center"/>
      <protection/>
    </xf>
    <xf numFmtId="0" fontId="12" fillId="0" borderId="0" xfId="0" applyFont="1" applyAlignment="1" applyProtection="1">
      <alignment horizontal="center" vertical="center"/>
      <protection/>
    </xf>
    <xf numFmtId="0" fontId="12" fillId="0" borderId="0" xfId="0" applyFont="1" applyBorder="1" applyAlignment="1" applyProtection="1">
      <alignment horizontal="center" vertical="center"/>
      <protection/>
    </xf>
    <xf numFmtId="0" fontId="12" fillId="0" borderId="18" xfId="0" applyFont="1" applyBorder="1" applyAlignment="1" applyProtection="1">
      <alignment horizontal="center" vertical="center"/>
      <protection/>
    </xf>
    <xf numFmtId="0" fontId="12" fillId="0" borderId="24" xfId="0" applyFont="1" applyBorder="1" applyAlignment="1" applyProtection="1">
      <alignment horizontal="center" vertical="center" wrapText="1"/>
      <protection/>
    </xf>
    <xf numFmtId="0" fontId="10" fillId="0" borderId="0" xfId="0" applyFont="1" applyBorder="1" applyAlignment="1" applyProtection="1">
      <alignment horizontal="center" vertical="center" wrapText="1"/>
      <protection/>
    </xf>
    <xf numFmtId="0" fontId="12" fillId="0" borderId="0" xfId="0" applyFont="1" applyBorder="1" applyAlignment="1" applyProtection="1">
      <alignment horizontal="center" vertical="center" wrapText="1"/>
      <protection/>
    </xf>
    <xf numFmtId="1" fontId="12" fillId="0" borderId="0" xfId="56" applyNumberFormat="1" applyFont="1" applyBorder="1" applyAlignment="1" applyProtection="1">
      <alignment horizontal="center" vertical="center" wrapText="1"/>
      <protection/>
    </xf>
    <xf numFmtId="0" fontId="12" fillId="0" borderId="0" xfId="0" applyFont="1" applyFill="1" applyBorder="1" applyAlignment="1" applyProtection="1">
      <alignment horizontal="center" vertical="center" wrapText="1"/>
      <protection/>
    </xf>
    <xf numFmtId="165" fontId="12" fillId="0" borderId="0" xfId="0" applyNumberFormat="1" applyFont="1" applyBorder="1" applyAlignment="1" applyProtection="1">
      <alignment horizontal="center" vertical="center" wrapText="1"/>
      <protection/>
    </xf>
    <xf numFmtId="1" fontId="12" fillId="0" borderId="0" xfId="0" applyNumberFormat="1" applyFont="1" applyBorder="1" applyAlignment="1" applyProtection="1">
      <alignment horizontal="center" vertical="center" wrapText="1"/>
      <protection/>
    </xf>
    <xf numFmtId="164" fontId="12" fillId="0" borderId="0" xfId="0" applyNumberFormat="1" applyFont="1" applyBorder="1" applyAlignment="1" applyProtection="1">
      <alignment horizontal="center" vertical="center" wrapText="1"/>
      <protection/>
    </xf>
    <xf numFmtId="0" fontId="12" fillId="0" borderId="25" xfId="0" applyFont="1" applyBorder="1" applyAlignment="1" applyProtection="1">
      <alignment horizontal="center" vertical="center" wrapText="1"/>
      <protection/>
    </xf>
    <xf numFmtId="0" fontId="42" fillId="17" borderId="19" xfId="0" applyFont="1" applyFill="1" applyBorder="1" applyAlignment="1" applyProtection="1">
      <alignment horizontal="center" vertical="center" wrapText="1"/>
      <protection/>
    </xf>
    <xf numFmtId="0" fontId="53" fillId="0" borderId="0" xfId="0" applyFont="1" applyAlignment="1" applyProtection="1">
      <alignment horizontal="center" vertical="center" wrapText="1"/>
      <protection/>
    </xf>
    <xf numFmtId="0" fontId="10" fillId="11" borderId="15" xfId="0" applyFont="1" applyFill="1" applyBorder="1" applyAlignment="1" applyProtection="1">
      <alignment horizontal="center" vertical="center" wrapText="1"/>
      <protection/>
    </xf>
    <xf numFmtId="0" fontId="10" fillId="0" borderId="0" xfId="0" applyFont="1" applyAlignment="1" applyProtection="1">
      <alignment horizontal="center" vertical="center" wrapText="1"/>
      <protection/>
    </xf>
    <xf numFmtId="0" fontId="10" fillId="26" borderId="24" xfId="0" applyFont="1" applyFill="1" applyBorder="1" applyAlignment="1" applyProtection="1">
      <alignment horizontal="center" vertical="center" wrapText="1"/>
      <protection/>
    </xf>
    <xf numFmtId="0" fontId="10" fillId="26" borderId="0" xfId="0" applyFont="1" applyFill="1" applyBorder="1" applyAlignment="1" applyProtection="1">
      <alignment horizontal="center" vertical="center" wrapText="1"/>
      <protection/>
    </xf>
    <xf numFmtId="0" fontId="10" fillId="0" borderId="0" xfId="0" applyFont="1" applyFill="1" applyBorder="1" applyAlignment="1" applyProtection="1">
      <alignment horizontal="center" vertical="center" wrapText="1"/>
      <protection/>
    </xf>
    <xf numFmtId="0" fontId="11" fillId="26" borderId="0" xfId="0" applyFont="1" applyFill="1" applyBorder="1" applyAlignment="1" applyProtection="1">
      <alignment horizontal="center" vertical="center" wrapText="1"/>
      <protection/>
    </xf>
    <xf numFmtId="0" fontId="10" fillId="26" borderId="25" xfId="0" applyFont="1" applyFill="1" applyBorder="1" applyAlignment="1" applyProtection="1">
      <alignment horizontal="center" vertical="center" wrapText="1"/>
      <protection/>
    </xf>
    <xf numFmtId="0" fontId="10" fillId="26" borderId="0" xfId="0" applyFont="1" applyFill="1" applyAlignment="1" applyProtection="1">
      <alignment horizontal="center" vertical="center" wrapText="1"/>
      <protection/>
    </xf>
    <xf numFmtId="0" fontId="5" fillId="46" borderId="84" xfId="0" applyFont="1" applyFill="1" applyBorder="1" applyAlignment="1" applyProtection="1">
      <alignment horizontal="center" vertical="center" wrapText="1"/>
      <protection hidden="1"/>
    </xf>
    <xf numFmtId="0" fontId="5" fillId="46" borderId="85" xfId="0" applyFont="1" applyFill="1" applyBorder="1" applyAlignment="1" applyProtection="1">
      <alignment horizontal="center" vertical="center" wrapText="1"/>
      <protection hidden="1"/>
    </xf>
    <xf numFmtId="0" fontId="5" fillId="46" borderId="10" xfId="0" applyFont="1" applyFill="1" applyBorder="1" applyAlignment="1" applyProtection="1">
      <alignment horizontal="center" vertical="center" wrapText="1"/>
      <protection hidden="1"/>
    </xf>
    <xf numFmtId="0" fontId="5" fillId="46" borderId="111" xfId="0" applyFont="1" applyFill="1" applyBorder="1" applyAlignment="1" applyProtection="1">
      <alignment horizontal="center" vertical="center" wrapText="1"/>
      <protection hidden="1"/>
    </xf>
    <xf numFmtId="0" fontId="5" fillId="46" borderId="85" xfId="0" applyFont="1" applyFill="1" applyBorder="1" applyAlignment="1" applyProtection="1">
      <alignment horizontal="center" vertical="center" textRotation="90" wrapText="1"/>
      <protection hidden="1"/>
    </xf>
    <xf numFmtId="0" fontId="5" fillId="46" borderId="86" xfId="0" applyFont="1" applyFill="1" applyBorder="1" applyAlignment="1" applyProtection="1">
      <alignment horizontal="center" vertical="center" wrapText="1"/>
      <protection hidden="1"/>
    </xf>
    <xf numFmtId="0" fontId="68" fillId="0" borderId="0" xfId="0" applyFont="1" applyAlignment="1" applyProtection="1">
      <alignment/>
      <protection hidden="1"/>
    </xf>
    <xf numFmtId="0" fontId="69" fillId="0" borderId="24" xfId="70" applyFont="1" applyFill="1" applyBorder="1" applyAlignment="1" applyProtection="1">
      <alignment horizontal="center" vertical="center" wrapText="1"/>
      <protection hidden="1"/>
    </xf>
    <xf numFmtId="0" fontId="41" fillId="0" borderId="30" xfId="70" applyFont="1" applyFill="1" applyBorder="1" applyAlignment="1" applyProtection="1">
      <alignment horizontal="center" vertical="center" wrapText="1"/>
      <protection hidden="1"/>
    </xf>
    <xf numFmtId="0" fontId="41" fillId="0" borderId="0" xfId="70" applyFont="1" applyFill="1" applyBorder="1" applyAlignment="1" applyProtection="1">
      <alignment horizontal="center" vertical="center" wrapText="1"/>
      <protection hidden="1"/>
    </xf>
    <xf numFmtId="0" fontId="69" fillId="0" borderId="36" xfId="0" applyFont="1" applyFill="1" applyBorder="1" applyAlignment="1" applyProtection="1">
      <alignment horizontal="center" vertical="center" wrapText="1"/>
      <protection hidden="1"/>
    </xf>
    <xf numFmtId="0" fontId="69" fillId="0" borderId="32" xfId="0" applyFont="1" applyFill="1" applyBorder="1" applyAlignment="1" applyProtection="1">
      <alignment horizontal="center" vertical="center" wrapText="1"/>
      <protection hidden="1"/>
    </xf>
    <xf numFmtId="0" fontId="69" fillId="0" borderId="32" xfId="0" applyNumberFormat="1" applyFont="1" applyFill="1" applyBorder="1" applyAlignment="1" applyProtection="1">
      <alignment horizontal="center" vertical="center" wrapText="1"/>
      <protection hidden="1"/>
    </xf>
    <xf numFmtId="0" fontId="69" fillId="0" borderId="32" xfId="70" applyFont="1" applyFill="1" applyBorder="1" applyAlignment="1" applyProtection="1">
      <alignment horizontal="center" vertical="center" wrapText="1"/>
      <protection hidden="1"/>
    </xf>
    <xf numFmtId="14" fontId="69" fillId="0" borderId="32" xfId="52" applyNumberFormat="1" applyFont="1" applyFill="1" applyBorder="1" applyAlignment="1" applyProtection="1">
      <alignment horizontal="center" vertical="center" wrapText="1"/>
      <protection hidden="1"/>
    </xf>
    <xf numFmtId="1" fontId="69" fillId="6" borderId="32" xfId="81" applyNumberFormat="1" applyFont="1" applyFill="1" applyBorder="1" applyAlignment="1" applyProtection="1">
      <alignment horizontal="center" vertical="center" wrapText="1"/>
      <protection hidden="1"/>
    </xf>
    <xf numFmtId="44" fontId="69" fillId="26" borderId="32" xfId="64" applyFont="1" applyFill="1" applyBorder="1" applyAlignment="1" applyProtection="1">
      <alignment horizontal="center" vertical="center" wrapText="1"/>
      <protection hidden="1"/>
    </xf>
    <xf numFmtId="44" fontId="69" fillId="26" borderId="35" xfId="68" applyFont="1" applyFill="1" applyBorder="1" applyAlignment="1" applyProtection="1">
      <alignment horizontal="center" vertical="center" wrapText="1"/>
      <protection hidden="1"/>
    </xf>
    <xf numFmtId="0" fontId="53" fillId="0" borderId="0" xfId="0" applyFont="1" applyAlignment="1" applyProtection="1">
      <alignment/>
      <protection hidden="1"/>
    </xf>
    <xf numFmtId="0" fontId="69" fillId="0" borderId="30" xfId="70" applyFont="1" applyFill="1" applyBorder="1" applyAlignment="1" applyProtection="1">
      <alignment horizontal="center" vertical="center" wrapText="1"/>
      <protection hidden="1"/>
    </xf>
    <xf numFmtId="0" fontId="41" fillId="0" borderId="30" xfId="70" applyFont="1" applyFill="1" applyBorder="1" applyAlignment="1" applyProtection="1">
      <alignment horizontal="center" vertical="center" wrapText="1"/>
      <protection hidden="1"/>
    </xf>
    <xf numFmtId="0" fontId="69" fillId="0" borderId="27" xfId="70" applyFont="1" applyFill="1" applyBorder="1" applyAlignment="1" applyProtection="1">
      <alignment horizontal="center" vertical="center" wrapText="1"/>
      <protection hidden="1"/>
    </xf>
    <xf numFmtId="0" fontId="69" fillId="0" borderId="21" xfId="70" applyFont="1" applyFill="1" applyBorder="1" applyAlignment="1" applyProtection="1">
      <alignment horizontal="center" vertical="center" wrapText="1"/>
      <protection hidden="1"/>
    </xf>
    <xf numFmtId="14" fontId="69" fillId="0" borderId="21" xfId="52" applyNumberFormat="1" applyFont="1" applyFill="1" applyBorder="1" applyAlignment="1" applyProtection="1">
      <alignment horizontal="center" vertical="center" wrapText="1"/>
      <protection hidden="1"/>
    </xf>
    <xf numFmtId="44" fontId="69" fillId="0" borderId="21" xfId="64" applyFont="1" applyFill="1" applyBorder="1" applyAlignment="1" applyProtection="1">
      <alignment horizontal="center" vertical="center" wrapText="1"/>
      <protection hidden="1"/>
    </xf>
    <xf numFmtId="44" fontId="69" fillId="0" borderId="28" xfId="68" applyFont="1" applyFill="1" applyBorder="1" applyAlignment="1" applyProtection="1">
      <alignment vertical="center" wrapText="1"/>
      <protection hidden="1"/>
    </xf>
    <xf numFmtId="0" fontId="53" fillId="0" borderId="0" xfId="0" applyFont="1" applyFill="1" applyAlignment="1" applyProtection="1">
      <alignment/>
      <protection hidden="1"/>
    </xf>
    <xf numFmtId="0" fontId="69" fillId="26" borderId="27" xfId="70" applyFont="1" applyFill="1" applyBorder="1" applyAlignment="1" applyProtection="1">
      <alignment horizontal="center" vertical="center" wrapText="1"/>
      <protection hidden="1"/>
    </xf>
    <xf numFmtId="0" fontId="69" fillId="26" borderId="21" xfId="70" applyFont="1" applyFill="1" applyBorder="1" applyAlignment="1" applyProtection="1">
      <alignment horizontal="center" vertical="center" wrapText="1"/>
      <protection hidden="1"/>
    </xf>
    <xf numFmtId="1" fontId="69" fillId="26" borderId="21" xfId="70" applyNumberFormat="1" applyFont="1" applyFill="1" applyBorder="1" applyAlignment="1" applyProtection="1">
      <alignment horizontal="center" vertical="center" wrapText="1"/>
      <protection hidden="1"/>
    </xf>
    <xf numFmtId="1" fontId="69" fillId="6" borderId="21" xfId="81" applyNumberFormat="1" applyFont="1" applyFill="1" applyBorder="1" applyAlignment="1" applyProtection="1">
      <alignment horizontal="center" vertical="center" wrapText="1"/>
      <protection hidden="1"/>
    </xf>
    <xf numFmtId="44" fontId="69" fillId="26" borderId="21" xfId="64" applyFont="1" applyFill="1" applyBorder="1" applyAlignment="1" applyProtection="1">
      <alignment horizontal="center" vertical="center" wrapText="1"/>
      <protection hidden="1"/>
    </xf>
    <xf numFmtId="44" fontId="69" fillId="26" borderId="28" xfId="68" applyFont="1" applyFill="1" applyBorder="1" applyAlignment="1" applyProtection="1">
      <alignment vertical="center" wrapText="1"/>
      <protection hidden="1"/>
    </xf>
    <xf numFmtId="0" fontId="41" fillId="0" borderId="24" xfId="70" applyFont="1" applyFill="1" applyBorder="1" applyAlignment="1" applyProtection="1">
      <alignment horizontal="center" vertical="center" wrapText="1"/>
      <protection hidden="1"/>
    </xf>
    <xf numFmtId="0" fontId="53" fillId="26" borderId="27" xfId="70" applyFont="1" applyFill="1" applyBorder="1" applyAlignment="1" applyProtection="1">
      <alignment horizontal="center" vertical="center" wrapText="1"/>
      <protection hidden="1"/>
    </xf>
    <xf numFmtId="0" fontId="53" fillId="26" borderId="21" xfId="70" applyFont="1" applyFill="1" applyBorder="1" applyAlignment="1" applyProtection="1">
      <alignment horizontal="center" vertical="center" wrapText="1"/>
      <protection hidden="1"/>
    </xf>
    <xf numFmtId="0" fontId="53" fillId="0" borderId="21" xfId="70" applyFont="1" applyFill="1" applyBorder="1" applyAlignment="1" applyProtection="1">
      <alignment horizontal="center" vertical="center" wrapText="1"/>
      <protection hidden="1"/>
    </xf>
    <xf numFmtId="14" fontId="53" fillId="0" borderId="21" xfId="52" applyNumberFormat="1" applyFont="1" applyFill="1" applyBorder="1" applyAlignment="1" applyProtection="1">
      <alignment horizontal="center" vertical="center" wrapText="1"/>
      <protection hidden="1"/>
    </xf>
    <xf numFmtId="1" fontId="53" fillId="6" borderId="21" xfId="81" applyNumberFormat="1" applyFont="1" applyFill="1" applyBorder="1" applyAlignment="1" applyProtection="1">
      <alignment horizontal="center" vertical="center" wrapText="1"/>
      <protection hidden="1"/>
    </xf>
    <xf numFmtId="0" fontId="69" fillId="26" borderId="28" xfId="70" applyFont="1" applyFill="1" applyBorder="1" applyAlignment="1" applyProtection="1">
      <alignment horizontal="center" vertical="center" wrapText="1"/>
      <protection hidden="1"/>
    </xf>
    <xf numFmtId="0" fontId="69" fillId="26" borderId="65" xfId="70" applyFont="1" applyFill="1" applyBorder="1" applyAlignment="1" applyProtection="1">
      <alignment horizontal="center" vertical="center" wrapText="1"/>
      <protection hidden="1"/>
    </xf>
    <xf numFmtId="0" fontId="69" fillId="26" borderId="54" xfId="70" applyFont="1" applyFill="1" applyBorder="1" applyAlignment="1" applyProtection="1">
      <alignment horizontal="center" vertical="center" wrapText="1"/>
      <protection hidden="1"/>
    </xf>
    <xf numFmtId="0" fontId="69" fillId="0" borderId="54" xfId="70" applyFont="1" applyFill="1" applyBorder="1" applyAlignment="1" applyProtection="1">
      <alignment horizontal="center" vertical="center" wrapText="1"/>
      <protection hidden="1"/>
    </xf>
    <xf numFmtId="14" fontId="69" fillId="0" borderId="54" xfId="52" applyNumberFormat="1" applyFont="1" applyFill="1" applyBorder="1" applyAlignment="1" applyProtection="1">
      <alignment horizontal="center" vertical="center" wrapText="1"/>
      <protection hidden="1"/>
    </xf>
    <xf numFmtId="1" fontId="69" fillId="6" borderId="54" xfId="81" applyNumberFormat="1" applyFont="1" applyFill="1" applyBorder="1" applyAlignment="1" applyProtection="1">
      <alignment horizontal="center" vertical="center" wrapText="1"/>
      <protection hidden="1"/>
    </xf>
    <xf numFmtId="44" fontId="69" fillId="26" borderId="54" xfId="64" applyFont="1" applyFill="1" applyBorder="1" applyAlignment="1" applyProtection="1">
      <alignment horizontal="center" vertical="center" wrapText="1"/>
      <protection hidden="1"/>
    </xf>
    <xf numFmtId="0" fontId="69" fillId="26" borderId="101" xfId="70" applyFont="1" applyFill="1" applyBorder="1" applyAlignment="1" applyProtection="1">
      <alignment horizontal="center" vertical="center" wrapText="1"/>
      <protection hidden="1"/>
    </xf>
    <xf numFmtId="0" fontId="42" fillId="17" borderId="15" xfId="0" applyFont="1" applyFill="1" applyBorder="1" applyAlignment="1" applyProtection="1">
      <alignment horizontal="center" vertical="center" wrapText="1"/>
      <protection hidden="1"/>
    </xf>
    <xf numFmtId="0" fontId="42" fillId="17" borderId="10" xfId="0" applyFont="1" applyFill="1" applyBorder="1" applyAlignment="1" applyProtection="1">
      <alignment horizontal="center" vertical="center" wrapText="1"/>
      <protection hidden="1"/>
    </xf>
    <xf numFmtId="0" fontId="42" fillId="17" borderId="111" xfId="0" applyFont="1" applyFill="1" applyBorder="1" applyAlignment="1" applyProtection="1">
      <alignment horizontal="center" vertical="center" wrapText="1"/>
      <protection hidden="1"/>
    </xf>
    <xf numFmtId="0" fontId="42" fillId="17" borderId="85" xfId="0" applyFont="1" applyFill="1" applyBorder="1" applyAlignment="1" applyProtection="1">
      <alignment horizontal="center" vertical="center" wrapText="1"/>
      <protection hidden="1"/>
    </xf>
    <xf numFmtId="1" fontId="42" fillId="17" borderId="85" xfId="0" applyNumberFormat="1" applyFont="1" applyFill="1" applyBorder="1" applyAlignment="1" applyProtection="1">
      <alignment horizontal="center" vertical="center" wrapText="1"/>
      <protection hidden="1"/>
    </xf>
    <xf numFmtId="44" fontId="42" fillId="17" borderId="85" xfId="64" applyFont="1" applyFill="1" applyBorder="1" applyAlignment="1" applyProtection="1">
      <alignment horizontal="center" vertical="center" wrapText="1"/>
      <protection hidden="1"/>
    </xf>
    <xf numFmtId="0" fontId="5" fillId="46" borderId="15" xfId="0" applyFont="1" applyFill="1" applyBorder="1" applyAlignment="1" applyProtection="1">
      <alignment horizontal="center" vertical="center" wrapText="1"/>
      <protection hidden="1"/>
    </xf>
    <xf numFmtId="0" fontId="5" fillId="46" borderId="111" xfId="0" applyFont="1" applyFill="1" applyBorder="1" applyAlignment="1" applyProtection="1">
      <alignment vertical="center" wrapText="1"/>
      <protection hidden="1"/>
    </xf>
    <xf numFmtId="0" fontId="5" fillId="46" borderId="85" xfId="0" applyFont="1" applyFill="1" applyBorder="1" applyAlignment="1" applyProtection="1">
      <alignment vertical="center" wrapText="1"/>
      <protection hidden="1"/>
    </xf>
    <xf numFmtId="1" fontId="5" fillId="46" borderId="85" xfId="0" applyNumberFormat="1" applyFont="1" applyFill="1" applyBorder="1" applyAlignment="1" applyProtection="1">
      <alignment horizontal="center" vertical="center" wrapText="1"/>
      <protection hidden="1"/>
    </xf>
    <xf numFmtId="44" fontId="5" fillId="46" borderId="85" xfId="64" applyFont="1" applyFill="1" applyBorder="1" applyAlignment="1" applyProtection="1">
      <alignment horizontal="center" vertical="center" wrapText="1"/>
      <protection hidden="1"/>
    </xf>
    <xf numFmtId="0" fontId="42" fillId="11" borderId="85" xfId="0" applyFont="1" applyFill="1" applyBorder="1" applyAlignment="1" applyProtection="1">
      <alignment horizontal="center" vertical="center" wrapText="1"/>
      <protection hidden="1"/>
    </xf>
    <xf numFmtId="0" fontId="53" fillId="0" borderId="0" xfId="0" applyFont="1" applyBorder="1" applyAlignment="1" applyProtection="1">
      <alignment/>
      <protection hidden="1"/>
    </xf>
    <xf numFmtId="0" fontId="53" fillId="0" borderId="24" xfId="0" applyFont="1" applyBorder="1" applyAlignment="1" applyProtection="1">
      <alignment vertical="center" wrapText="1"/>
      <protection hidden="1"/>
    </xf>
    <xf numFmtId="0" fontId="53" fillId="0" borderId="0" xfId="0" applyFont="1" applyBorder="1" applyAlignment="1" applyProtection="1">
      <alignment vertical="center" wrapText="1"/>
      <protection hidden="1"/>
    </xf>
    <xf numFmtId="0" fontId="53" fillId="0" borderId="0" xfId="0" applyFont="1" applyBorder="1" applyAlignment="1" applyProtection="1">
      <alignment horizontal="center" vertical="center" wrapText="1"/>
      <protection hidden="1"/>
    </xf>
    <xf numFmtId="0" fontId="53" fillId="0" borderId="0" xfId="0" applyFont="1" applyFill="1" applyBorder="1" applyAlignment="1" applyProtection="1">
      <alignment vertical="center" wrapText="1"/>
      <protection hidden="1"/>
    </xf>
    <xf numFmtId="0" fontId="5" fillId="46" borderId="84" xfId="70" applyFont="1" applyFill="1" applyBorder="1" applyAlignment="1" applyProtection="1">
      <alignment horizontal="center" vertical="center" wrapText="1"/>
      <protection hidden="1"/>
    </xf>
    <xf numFmtId="0" fontId="5" fillId="46" borderId="85" xfId="70" applyFont="1" applyFill="1" applyBorder="1" applyAlignment="1" applyProtection="1">
      <alignment horizontal="center" vertical="center" wrapText="1"/>
      <protection hidden="1"/>
    </xf>
    <xf numFmtId="1" fontId="5" fillId="46" borderId="85" xfId="56" applyNumberFormat="1" applyFont="1" applyFill="1" applyBorder="1" applyAlignment="1" applyProtection="1">
      <alignment horizontal="center" vertical="center" wrapText="1"/>
      <protection hidden="1"/>
    </xf>
    <xf numFmtId="0" fontId="5" fillId="46" borderId="85" xfId="70" applyFont="1" applyFill="1" applyBorder="1" applyAlignment="1" applyProtection="1">
      <alignment horizontal="center" vertical="center" textRotation="90" wrapText="1"/>
      <protection hidden="1"/>
    </xf>
    <xf numFmtId="1" fontId="5" fillId="46" borderId="85" xfId="70" applyNumberFormat="1" applyFont="1" applyFill="1" applyBorder="1" applyAlignment="1" applyProtection="1">
      <alignment horizontal="center" vertical="center" wrapText="1"/>
      <protection hidden="1"/>
    </xf>
    <xf numFmtId="172" fontId="9" fillId="46" borderId="85" xfId="70" applyNumberFormat="1" applyFont="1" applyFill="1" applyBorder="1" applyAlignment="1" applyProtection="1">
      <alignment horizontal="center" vertical="center" wrapText="1"/>
      <protection hidden="1"/>
    </xf>
    <xf numFmtId="0" fontId="42" fillId="0" borderId="30" xfId="70" applyFont="1" applyFill="1" applyBorder="1" applyAlignment="1" applyProtection="1">
      <alignment vertical="center" wrapText="1"/>
      <protection hidden="1"/>
    </xf>
    <xf numFmtId="0" fontId="53" fillId="26" borderId="36" xfId="0" applyFont="1" applyFill="1" applyBorder="1" applyAlignment="1" applyProtection="1">
      <alignment horizontal="center" vertical="center" wrapText="1"/>
      <protection hidden="1"/>
    </xf>
    <xf numFmtId="0" fontId="53" fillId="26" borderId="32" xfId="70" applyFont="1" applyFill="1" applyBorder="1" applyAlignment="1" applyProtection="1">
      <alignment horizontal="center" vertical="center" wrapText="1"/>
      <protection hidden="1"/>
    </xf>
    <xf numFmtId="0" fontId="53" fillId="26" borderId="32" xfId="0" applyFont="1" applyFill="1" applyBorder="1" applyAlignment="1" applyProtection="1">
      <alignment horizontal="center" vertical="center" wrapText="1"/>
      <protection hidden="1"/>
    </xf>
    <xf numFmtId="0" fontId="53" fillId="0" borderId="32" xfId="0" applyFont="1" applyFill="1" applyBorder="1" applyAlignment="1" applyProtection="1">
      <alignment horizontal="center" vertical="center" wrapText="1"/>
      <protection hidden="1"/>
    </xf>
    <xf numFmtId="14" fontId="53" fillId="26" borderId="32" xfId="52" applyNumberFormat="1" applyFont="1" applyFill="1" applyBorder="1" applyAlignment="1" applyProtection="1">
      <alignment horizontal="center" vertical="center" wrapText="1"/>
      <protection hidden="1"/>
    </xf>
    <xf numFmtId="0" fontId="53" fillId="6" borderId="32" xfId="70" applyFont="1" applyFill="1" applyBorder="1" applyAlignment="1" applyProtection="1">
      <alignment horizontal="center" vertical="center" wrapText="1"/>
      <protection hidden="1"/>
    </xf>
    <xf numFmtId="3" fontId="53" fillId="6" borderId="32" xfId="0" applyNumberFormat="1" applyFont="1" applyFill="1" applyBorder="1" applyAlignment="1" applyProtection="1">
      <alignment horizontal="center" vertical="center" wrapText="1"/>
      <protection hidden="1"/>
    </xf>
    <xf numFmtId="0" fontId="53" fillId="26" borderId="35" xfId="70" applyFont="1" applyFill="1" applyBorder="1" applyAlignment="1" applyProtection="1">
      <alignment horizontal="center" vertical="center" wrapText="1"/>
      <protection hidden="1"/>
    </xf>
    <xf numFmtId="0" fontId="42" fillId="0" borderId="30" xfId="70" applyFont="1" applyFill="1" applyBorder="1" applyAlignment="1" applyProtection="1">
      <alignment vertical="center" wrapText="1"/>
      <protection hidden="1"/>
    </xf>
    <xf numFmtId="0" fontId="53" fillId="26" borderId="27" xfId="0" applyFont="1" applyFill="1" applyBorder="1" applyAlignment="1" applyProtection="1">
      <alignment horizontal="center" vertical="center" wrapText="1"/>
      <protection hidden="1"/>
    </xf>
    <xf numFmtId="0" fontId="53" fillId="0" borderId="27" xfId="0" applyFont="1" applyFill="1" applyBorder="1" applyAlignment="1" applyProtection="1">
      <alignment horizontal="center" vertical="center" wrapText="1"/>
      <protection hidden="1"/>
    </xf>
    <xf numFmtId="0" fontId="53" fillId="0" borderId="21" xfId="0" applyFont="1" applyFill="1" applyBorder="1" applyAlignment="1" applyProtection="1">
      <alignment horizontal="center" vertical="center" wrapText="1"/>
      <protection hidden="1"/>
    </xf>
    <xf numFmtId="14" fontId="53" fillId="26" borderId="21" xfId="52" applyNumberFormat="1" applyFont="1" applyFill="1" applyBorder="1" applyAlignment="1" applyProtection="1">
      <alignment horizontal="center" vertical="center" wrapText="1"/>
      <protection hidden="1"/>
    </xf>
    <xf numFmtId="0" fontId="53" fillId="6" borderId="21" xfId="70" applyFont="1" applyFill="1" applyBorder="1" applyAlignment="1" applyProtection="1">
      <alignment horizontal="center" vertical="center" wrapText="1"/>
      <protection hidden="1"/>
    </xf>
    <xf numFmtId="3" fontId="53" fillId="6" borderId="21" xfId="0" applyNumberFormat="1" applyFont="1" applyFill="1" applyBorder="1" applyAlignment="1" applyProtection="1">
      <alignment horizontal="center" vertical="center" wrapText="1"/>
      <protection hidden="1"/>
    </xf>
    <xf numFmtId="0" fontId="53" fillId="26" borderId="28" xfId="70" applyFont="1" applyFill="1" applyBorder="1" applyAlignment="1" applyProtection="1">
      <alignment horizontal="center" vertical="center" wrapText="1"/>
      <protection hidden="1"/>
    </xf>
    <xf numFmtId="0" fontId="69" fillId="26" borderId="27" xfId="0" applyFont="1" applyFill="1" applyBorder="1" applyAlignment="1" applyProtection="1">
      <alignment horizontal="center" vertical="center" wrapText="1"/>
      <protection hidden="1"/>
    </xf>
    <xf numFmtId="0" fontId="69" fillId="0" borderId="27" xfId="0" applyFont="1" applyFill="1" applyBorder="1" applyAlignment="1" applyProtection="1">
      <alignment horizontal="center" vertical="center" wrapText="1"/>
      <protection hidden="1"/>
    </xf>
    <xf numFmtId="44" fontId="53" fillId="26" borderId="21" xfId="64" applyFont="1" applyFill="1" applyBorder="1" applyAlignment="1" applyProtection="1">
      <alignment horizontal="center" vertical="center" wrapText="1"/>
      <protection hidden="1"/>
    </xf>
    <xf numFmtId="9" fontId="53" fillId="0" borderId="21" xfId="0" applyNumberFormat="1" applyFont="1" applyFill="1" applyBorder="1" applyAlignment="1" applyProtection="1">
      <alignment horizontal="center" vertical="center" wrapText="1"/>
      <protection hidden="1"/>
    </xf>
    <xf numFmtId="9" fontId="53" fillId="6" borderId="21" xfId="70" applyNumberFormat="1" applyFont="1" applyFill="1" applyBorder="1" applyAlignment="1" applyProtection="1">
      <alignment vertical="center" wrapText="1"/>
      <protection hidden="1"/>
    </xf>
    <xf numFmtId="9" fontId="53" fillId="6" borderId="21" xfId="70" applyNumberFormat="1" applyFont="1" applyFill="1" applyBorder="1" applyAlignment="1" applyProtection="1">
      <alignment horizontal="center" vertical="center" wrapText="1"/>
      <protection hidden="1"/>
    </xf>
    <xf numFmtId="0" fontId="42" fillId="0" borderId="31" xfId="70" applyFont="1" applyFill="1" applyBorder="1" applyAlignment="1" applyProtection="1">
      <alignment vertical="center" wrapText="1"/>
      <protection hidden="1"/>
    </xf>
    <xf numFmtId="0" fontId="42" fillId="0" borderId="20" xfId="70" applyFont="1" applyFill="1" applyBorder="1" applyAlignment="1" applyProtection="1">
      <alignment vertical="center" wrapText="1"/>
      <protection hidden="1"/>
    </xf>
    <xf numFmtId="0" fontId="42" fillId="0" borderId="20" xfId="70" applyFont="1" applyFill="1" applyBorder="1" applyAlignment="1" applyProtection="1">
      <alignment horizontal="center" vertical="center" wrapText="1"/>
      <protection hidden="1"/>
    </xf>
    <xf numFmtId="0" fontId="42" fillId="0" borderId="34" xfId="70" applyFont="1" applyFill="1" applyBorder="1" applyAlignment="1" applyProtection="1">
      <alignment horizontal="center" vertical="center" wrapText="1"/>
      <protection hidden="1"/>
    </xf>
    <xf numFmtId="0" fontId="53" fillId="19" borderId="27" xfId="0" applyFont="1" applyFill="1" applyBorder="1" applyAlignment="1" applyProtection="1">
      <alignment horizontal="center" vertical="center" wrapText="1"/>
      <protection hidden="1"/>
    </xf>
    <xf numFmtId="169" fontId="53" fillId="6" borderId="21" xfId="56" applyNumberFormat="1" applyFont="1" applyFill="1" applyBorder="1" applyAlignment="1" applyProtection="1">
      <alignment horizontal="center" vertical="center" wrapText="1"/>
      <protection hidden="1"/>
    </xf>
    <xf numFmtId="1" fontId="53" fillId="6" borderId="21" xfId="70" applyNumberFormat="1" applyFont="1" applyFill="1" applyBorder="1" applyAlignment="1" applyProtection="1">
      <alignment horizontal="center" vertical="center" wrapText="1"/>
      <protection hidden="1"/>
    </xf>
    <xf numFmtId="0" fontId="42" fillId="0" borderId="31" xfId="70" applyFont="1" applyFill="1" applyBorder="1" applyAlignment="1" applyProtection="1">
      <alignment horizontal="center" vertical="center" wrapText="1"/>
      <protection hidden="1"/>
    </xf>
    <xf numFmtId="0" fontId="42" fillId="0" borderId="33" xfId="70" applyFont="1" applyFill="1" applyBorder="1" applyAlignment="1" applyProtection="1">
      <alignment horizontal="center" vertical="center" wrapText="1"/>
      <protection hidden="1"/>
    </xf>
    <xf numFmtId="1" fontId="53" fillId="26" borderId="21" xfId="0" applyNumberFormat="1" applyFont="1" applyFill="1" applyBorder="1" applyAlignment="1" applyProtection="1">
      <alignment horizontal="center" vertical="center" wrapText="1"/>
      <protection hidden="1"/>
    </xf>
    <xf numFmtId="0" fontId="53" fillId="26" borderId="21" xfId="0" applyFont="1" applyFill="1" applyBorder="1" applyAlignment="1" applyProtection="1">
      <alignment horizontal="center" vertical="center" wrapText="1"/>
      <protection hidden="1"/>
    </xf>
    <xf numFmtId="0" fontId="42" fillId="36" borderId="124" xfId="70" applyFont="1" applyFill="1" applyBorder="1" applyAlignment="1" applyProtection="1">
      <alignment horizontal="center" vertical="center" wrapText="1"/>
      <protection hidden="1"/>
    </xf>
    <xf numFmtId="0" fontId="42" fillId="0" borderId="65" xfId="70" applyFont="1" applyFill="1" applyBorder="1" applyAlignment="1" applyProtection="1">
      <alignment horizontal="center" vertical="center" wrapText="1"/>
      <protection hidden="1"/>
    </xf>
    <xf numFmtId="0" fontId="42" fillId="0" borderId="54" xfId="70" applyFont="1" applyFill="1" applyBorder="1" applyAlignment="1" applyProtection="1">
      <alignment horizontal="center" vertical="center" wrapText="1"/>
      <protection hidden="1"/>
    </xf>
    <xf numFmtId="0" fontId="42" fillId="0" borderId="54" xfId="70" applyFont="1" applyFill="1" applyBorder="1" applyAlignment="1" applyProtection="1">
      <alignment vertical="center" wrapText="1"/>
      <protection hidden="1"/>
    </xf>
    <xf numFmtId="0" fontId="53" fillId="0" borderId="11" xfId="70" applyFont="1" applyFill="1" applyBorder="1" applyAlignment="1" applyProtection="1">
      <alignment horizontal="center" vertical="center" wrapText="1"/>
      <protection hidden="1"/>
    </xf>
    <xf numFmtId="0" fontId="53" fillId="0" borderId="39" xfId="0" applyFont="1" applyFill="1" applyBorder="1" applyAlignment="1" applyProtection="1">
      <alignment horizontal="center" vertical="center" wrapText="1"/>
      <protection hidden="1"/>
    </xf>
    <xf numFmtId="0" fontId="53" fillId="26" borderId="39" xfId="70" applyFont="1" applyFill="1" applyBorder="1" applyAlignment="1" applyProtection="1">
      <alignment horizontal="center" vertical="center" wrapText="1"/>
      <protection hidden="1"/>
    </xf>
    <xf numFmtId="14" fontId="53" fillId="26" borderId="54" xfId="52" applyNumberFormat="1" applyFont="1" applyFill="1" applyBorder="1" applyAlignment="1" applyProtection="1">
      <alignment horizontal="center" vertical="center" wrapText="1"/>
      <protection hidden="1"/>
    </xf>
    <xf numFmtId="169" fontId="53" fillId="6" borderId="39" xfId="56" applyNumberFormat="1" applyFont="1" applyFill="1" applyBorder="1" applyAlignment="1" applyProtection="1">
      <alignment vertical="center" wrapText="1"/>
      <protection hidden="1"/>
    </xf>
    <xf numFmtId="169" fontId="53" fillId="6" borderId="39" xfId="56" applyNumberFormat="1" applyFont="1" applyFill="1" applyBorder="1" applyAlignment="1" applyProtection="1">
      <alignment horizontal="center" vertical="center" wrapText="1"/>
      <protection hidden="1"/>
    </xf>
    <xf numFmtId="44" fontId="53" fillId="0" borderId="39" xfId="64" applyFont="1" applyBorder="1" applyAlignment="1" applyProtection="1">
      <alignment horizontal="center"/>
      <protection hidden="1"/>
    </xf>
    <xf numFmtId="44" fontId="69" fillId="26" borderId="39" xfId="64" applyFont="1" applyFill="1" applyBorder="1" applyAlignment="1" applyProtection="1">
      <alignment horizontal="center" vertical="center" wrapText="1"/>
      <protection hidden="1"/>
    </xf>
    <xf numFmtId="0" fontId="53" fillId="0" borderId="106" xfId="0" applyFont="1" applyBorder="1" applyAlignment="1" applyProtection="1">
      <alignment/>
      <protection hidden="1"/>
    </xf>
    <xf numFmtId="0" fontId="42" fillId="36" borderId="20" xfId="70" applyFont="1" applyFill="1" applyBorder="1" applyAlignment="1" applyProtection="1">
      <alignment vertical="center" wrapText="1"/>
      <protection hidden="1"/>
    </xf>
    <xf numFmtId="0" fontId="53" fillId="0" borderId="20" xfId="70" applyFont="1" applyFill="1" applyBorder="1" applyAlignment="1" applyProtection="1">
      <alignment vertical="center" wrapText="1"/>
      <protection hidden="1"/>
    </xf>
    <xf numFmtId="0" fontId="69" fillId="19" borderId="27" xfId="0" applyFont="1" applyFill="1" applyBorder="1" applyAlignment="1" applyProtection="1">
      <alignment horizontal="center" vertical="center" wrapText="1"/>
      <protection hidden="1"/>
    </xf>
    <xf numFmtId="0" fontId="69" fillId="26" borderId="21" xfId="0" applyFont="1" applyFill="1" applyBorder="1" applyAlignment="1" applyProtection="1">
      <alignment horizontal="center" vertical="center" wrapText="1"/>
      <protection hidden="1"/>
    </xf>
    <xf numFmtId="0" fontId="69" fillId="0" borderId="21" xfId="0" applyFont="1" applyFill="1" applyBorder="1" applyAlignment="1" applyProtection="1">
      <alignment horizontal="center" vertical="center" wrapText="1"/>
      <protection hidden="1"/>
    </xf>
    <xf numFmtId="14" fontId="69" fillId="26" borderId="21" xfId="52" applyNumberFormat="1" applyFont="1" applyFill="1" applyBorder="1" applyAlignment="1" applyProtection="1">
      <alignment horizontal="center" vertical="center" wrapText="1"/>
      <protection hidden="1"/>
    </xf>
    <xf numFmtId="0" fontId="69" fillId="6" borderId="21" xfId="70" applyFont="1" applyFill="1" applyBorder="1" applyAlignment="1" applyProtection="1">
      <alignment horizontal="center" vertical="center" wrapText="1"/>
      <protection hidden="1"/>
    </xf>
    <xf numFmtId="0" fontId="42" fillId="0" borderId="0" xfId="70" applyFont="1" applyFill="1" applyBorder="1" applyAlignment="1" applyProtection="1">
      <alignment horizontal="center" vertical="center" wrapText="1"/>
      <protection hidden="1"/>
    </xf>
    <xf numFmtId="0" fontId="42" fillId="0" borderId="30" xfId="70" applyFont="1" applyFill="1" applyBorder="1" applyAlignment="1" applyProtection="1">
      <alignment horizontal="center" vertical="center" wrapText="1"/>
      <protection hidden="1"/>
    </xf>
    <xf numFmtId="0" fontId="42" fillId="0" borderId="25" xfId="70" applyFont="1" applyFill="1" applyBorder="1" applyAlignment="1" applyProtection="1">
      <alignment horizontal="center" vertical="center" wrapText="1"/>
      <protection hidden="1"/>
    </xf>
    <xf numFmtId="0" fontId="42" fillId="36" borderId="30" xfId="70" applyFont="1" applyFill="1" applyBorder="1" applyAlignment="1" applyProtection="1">
      <alignment vertical="center" wrapText="1"/>
      <protection hidden="1"/>
    </xf>
    <xf numFmtId="1" fontId="69" fillId="0" borderId="21" xfId="70" applyNumberFormat="1" applyFont="1" applyFill="1" applyBorder="1" applyAlignment="1" applyProtection="1">
      <alignment horizontal="center" vertical="center" wrapText="1"/>
      <protection hidden="1"/>
    </xf>
    <xf numFmtId="1" fontId="69" fillId="6" borderId="21" xfId="70" applyNumberFormat="1" applyFont="1" applyFill="1" applyBorder="1" applyAlignment="1" applyProtection="1">
      <alignment horizontal="center" vertical="center" wrapText="1"/>
      <protection hidden="1"/>
    </xf>
    <xf numFmtId="0" fontId="70" fillId="0" borderId="0" xfId="0" applyFont="1" applyAlignment="1" applyProtection="1">
      <alignment/>
      <protection hidden="1"/>
    </xf>
    <xf numFmtId="0" fontId="42" fillId="0" borderId="11" xfId="70" applyFont="1" applyFill="1" applyBorder="1" applyAlignment="1" applyProtection="1">
      <alignment horizontal="center" vertical="center" wrapText="1"/>
      <protection hidden="1"/>
    </xf>
    <xf numFmtId="9" fontId="69" fillId="26" borderId="21" xfId="0" applyNumberFormat="1" applyFont="1" applyFill="1" applyBorder="1" applyAlignment="1" applyProtection="1">
      <alignment horizontal="center" vertical="center" wrapText="1"/>
      <protection hidden="1"/>
    </xf>
    <xf numFmtId="9" fontId="69" fillId="6" borderId="21" xfId="70" applyNumberFormat="1" applyFont="1" applyFill="1" applyBorder="1" applyAlignment="1" applyProtection="1">
      <alignment horizontal="center" vertical="center" wrapText="1"/>
      <protection hidden="1"/>
    </xf>
    <xf numFmtId="9" fontId="69" fillId="26" borderId="21" xfId="81" applyFont="1" applyFill="1" applyBorder="1" applyAlignment="1" applyProtection="1">
      <alignment horizontal="center" vertical="center" wrapText="1"/>
      <protection hidden="1"/>
    </xf>
    <xf numFmtId="9" fontId="69" fillId="0" borderId="21" xfId="81" applyFont="1" applyFill="1" applyBorder="1" applyAlignment="1" applyProtection="1">
      <alignment horizontal="center" vertical="center" wrapText="1"/>
      <protection hidden="1"/>
    </xf>
    <xf numFmtId="0" fontId="42" fillId="0" borderId="18" xfId="70" applyFont="1" applyFill="1" applyBorder="1" applyAlignment="1" applyProtection="1">
      <alignment horizontal="center" vertical="center" wrapText="1"/>
      <protection hidden="1"/>
    </xf>
    <xf numFmtId="1" fontId="69" fillId="26" borderId="21" xfId="0" applyNumberFormat="1" applyFont="1" applyFill="1" applyBorder="1" applyAlignment="1" applyProtection="1">
      <alignment horizontal="center" vertical="center" wrapText="1"/>
      <protection hidden="1"/>
    </xf>
    <xf numFmtId="0" fontId="42" fillId="36" borderId="10" xfId="70" applyFont="1" applyFill="1" applyBorder="1" applyAlignment="1" applyProtection="1">
      <alignment horizontal="center" vertical="center" wrapText="1"/>
      <protection hidden="1"/>
    </xf>
    <xf numFmtId="0" fontId="42" fillId="0" borderId="10" xfId="70" applyFont="1" applyFill="1" applyBorder="1" applyAlignment="1" applyProtection="1">
      <alignment horizontal="center" vertical="center" wrapText="1"/>
      <protection hidden="1"/>
    </xf>
    <xf numFmtId="0" fontId="42" fillId="0" borderId="15" xfId="70" applyFont="1" applyFill="1" applyBorder="1" applyAlignment="1" applyProtection="1">
      <alignment horizontal="center" vertical="center" wrapText="1"/>
      <protection hidden="1"/>
    </xf>
    <xf numFmtId="0" fontId="42" fillId="0" borderId="23" xfId="70" applyFont="1" applyFill="1" applyBorder="1" applyAlignment="1" applyProtection="1">
      <alignment horizontal="center" vertical="center" wrapText="1"/>
      <protection hidden="1"/>
    </xf>
    <xf numFmtId="0" fontId="71" fillId="26" borderId="28" xfId="70" applyFont="1" applyFill="1" applyBorder="1" applyAlignment="1" applyProtection="1">
      <alignment horizontal="center" vertical="center" wrapText="1"/>
      <protection hidden="1"/>
    </xf>
    <xf numFmtId="0" fontId="69" fillId="26" borderId="27" xfId="70" applyFont="1" applyFill="1" applyBorder="1" applyAlignment="1" applyProtection="1">
      <alignment horizontal="center" vertical="center" wrapText="1"/>
      <protection hidden="1"/>
    </xf>
    <xf numFmtId="1" fontId="69" fillId="26" borderId="21" xfId="56" applyNumberFormat="1" applyFont="1" applyFill="1" applyBorder="1" applyAlignment="1" applyProtection="1">
      <alignment horizontal="center" vertical="center" wrapText="1"/>
      <protection hidden="1"/>
    </xf>
    <xf numFmtId="9" fontId="69" fillId="6" borderId="21" xfId="81" applyFont="1" applyFill="1" applyBorder="1" applyAlignment="1" applyProtection="1">
      <alignment horizontal="center" vertical="center" wrapText="1"/>
      <protection hidden="1"/>
    </xf>
    <xf numFmtId="0" fontId="69" fillId="23" borderId="27" xfId="70" applyFont="1" applyFill="1" applyBorder="1" applyAlignment="1" applyProtection="1">
      <alignment horizontal="center" vertical="center" wrapText="1"/>
      <protection hidden="1"/>
    </xf>
    <xf numFmtId="0" fontId="69" fillId="26" borderId="21" xfId="70" applyFont="1" applyFill="1" applyBorder="1" applyAlignment="1" applyProtection="1">
      <alignment horizontal="center" vertical="center" wrapText="1"/>
      <protection hidden="1"/>
    </xf>
    <xf numFmtId="0" fontId="69" fillId="26" borderId="21" xfId="0" applyFont="1" applyFill="1" applyBorder="1" applyAlignment="1" applyProtection="1">
      <alignment horizontal="center" vertical="center" wrapText="1"/>
      <protection hidden="1"/>
    </xf>
    <xf numFmtId="14" fontId="69" fillId="26" borderId="21" xfId="52" applyNumberFormat="1" applyFont="1" applyFill="1" applyBorder="1" applyAlignment="1" applyProtection="1">
      <alignment horizontal="center" vertical="center" wrapText="1"/>
      <protection hidden="1"/>
    </xf>
    <xf numFmtId="9" fontId="69" fillId="26" borderId="21" xfId="81" applyNumberFormat="1" applyFont="1" applyFill="1" applyBorder="1" applyAlignment="1" applyProtection="1">
      <alignment horizontal="center" vertical="center" wrapText="1"/>
      <protection hidden="1"/>
    </xf>
    <xf numFmtId="9" fontId="69" fillId="6" borderId="21" xfId="56" applyNumberFormat="1" applyFont="1" applyFill="1" applyBorder="1" applyAlignment="1" applyProtection="1">
      <alignment horizontal="center" vertical="center" wrapText="1"/>
      <protection hidden="1"/>
    </xf>
    <xf numFmtId="1" fontId="69" fillId="26" borderId="21" xfId="56" applyNumberFormat="1" applyFont="1" applyFill="1" applyBorder="1" applyAlignment="1" applyProtection="1">
      <alignment horizontal="center" vertical="center" wrapText="1"/>
      <protection hidden="1"/>
    </xf>
    <xf numFmtId="0" fontId="41" fillId="6" borderId="21" xfId="81" applyNumberFormat="1" applyFont="1" applyFill="1" applyBorder="1" applyAlignment="1" applyProtection="1">
      <alignment horizontal="center" vertical="center" wrapText="1"/>
      <protection hidden="1"/>
    </xf>
    <xf numFmtId="0" fontId="69" fillId="6" borderId="21" xfId="81" applyNumberFormat="1" applyFont="1" applyFill="1" applyBorder="1" applyAlignment="1" applyProtection="1">
      <alignment horizontal="center" vertical="center" wrapText="1"/>
      <protection hidden="1"/>
    </xf>
    <xf numFmtId="9" fontId="69" fillId="6" borderId="21" xfId="81" applyNumberFormat="1" applyFont="1" applyFill="1" applyBorder="1" applyAlignment="1" applyProtection="1">
      <alignment horizontal="center" vertical="center" wrapText="1"/>
      <protection hidden="1"/>
    </xf>
    <xf numFmtId="0" fontId="42" fillId="0" borderId="30" xfId="70" applyFont="1" applyFill="1" applyBorder="1" applyAlignment="1" applyProtection="1">
      <alignment horizontal="center" vertical="center" wrapText="1"/>
      <protection hidden="1"/>
    </xf>
    <xf numFmtId="0" fontId="69" fillId="23" borderId="65" xfId="70" applyFont="1" applyFill="1" applyBorder="1" applyAlignment="1" applyProtection="1">
      <alignment horizontal="center" vertical="center" wrapText="1"/>
      <protection hidden="1"/>
    </xf>
    <xf numFmtId="0" fontId="69" fillId="26" borderId="65" xfId="70" applyFont="1" applyFill="1" applyBorder="1" applyAlignment="1" applyProtection="1">
      <alignment horizontal="center" vertical="center" wrapText="1"/>
      <protection hidden="1"/>
    </xf>
    <xf numFmtId="0" fontId="69" fillId="26" borderId="54" xfId="70" applyFont="1" applyFill="1" applyBorder="1" applyAlignment="1" applyProtection="1">
      <alignment horizontal="center" vertical="center" wrapText="1"/>
      <protection hidden="1"/>
    </xf>
    <xf numFmtId="9" fontId="69" fillId="26" borderId="54" xfId="81" applyNumberFormat="1" applyFont="1" applyFill="1" applyBorder="1" applyAlignment="1" applyProtection="1">
      <alignment horizontal="center" vertical="center" wrapText="1"/>
      <protection hidden="1"/>
    </xf>
    <xf numFmtId="0" fontId="69" fillId="26" borderId="54" xfId="0" applyFont="1" applyFill="1" applyBorder="1" applyAlignment="1" applyProtection="1">
      <alignment horizontal="center" vertical="center" wrapText="1"/>
      <protection hidden="1"/>
    </xf>
    <xf numFmtId="14" fontId="69" fillId="26" borderId="54" xfId="52" applyNumberFormat="1" applyFont="1" applyFill="1" applyBorder="1" applyAlignment="1" applyProtection="1">
      <alignment horizontal="center" vertical="center" wrapText="1"/>
      <protection hidden="1"/>
    </xf>
    <xf numFmtId="0" fontId="42" fillId="0" borderId="30" xfId="0" applyFont="1" applyFill="1" applyBorder="1" applyAlignment="1" applyProtection="1">
      <alignment horizontal="center" vertical="center" wrapText="1"/>
      <protection hidden="1"/>
    </xf>
    <xf numFmtId="0" fontId="42" fillId="0" borderId="0" xfId="0" applyFont="1" applyFill="1" applyBorder="1" applyAlignment="1" applyProtection="1">
      <alignment horizontal="center" vertical="center" wrapText="1"/>
      <protection hidden="1"/>
    </xf>
    <xf numFmtId="0" fontId="42" fillId="0" borderId="25" xfId="0" applyFont="1" applyFill="1" applyBorder="1" applyAlignment="1" applyProtection="1">
      <alignment horizontal="center" vertical="center" wrapText="1"/>
      <protection hidden="1"/>
    </xf>
    <xf numFmtId="0" fontId="69" fillId="26" borderId="36" xfId="0" applyFont="1" applyFill="1" applyBorder="1" applyAlignment="1" applyProtection="1">
      <alignment horizontal="center" vertical="center" wrapText="1"/>
      <protection hidden="1"/>
    </xf>
    <xf numFmtId="0" fontId="69" fillId="26" borderId="32" xfId="0" applyFont="1" applyFill="1" applyBorder="1" applyAlignment="1" applyProtection="1">
      <alignment horizontal="center" vertical="center" wrapText="1"/>
      <protection hidden="1"/>
    </xf>
    <xf numFmtId="0" fontId="69" fillId="26" borderId="32" xfId="70" applyFont="1" applyFill="1" applyBorder="1" applyAlignment="1" applyProtection="1">
      <alignment horizontal="center" vertical="center" wrapText="1"/>
      <protection hidden="1"/>
    </xf>
    <xf numFmtId="14" fontId="69" fillId="26" borderId="32" xfId="52" applyNumberFormat="1" applyFont="1" applyFill="1" applyBorder="1" applyAlignment="1" applyProtection="1">
      <alignment horizontal="center" vertical="center" wrapText="1"/>
      <protection hidden="1"/>
    </xf>
    <xf numFmtId="0" fontId="69" fillId="6" borderId="32" xfId="0" applyNumberFormat="1" applyFont="1" applyFill="1" applyBorder="1" applyAlignment="1" applyProtection="1">
      <alignment horizontal="center" vertical="center" wrapText="1"/>
      <protection hidden="1"/>
    </xf>
    <xf numFmtId="3" fontId="69" fillId="6" borderId="32" xfId="0" applyNumberFormat="1" applyFont="1" applyFill="1" applyBorder="1" applyAlignment="1" applyProtection="1">
      <alignment horizontal="center" vertical="center" wrapText="1"/>
      <protection hidden="1"/>
    </xf>
    <xf numFmtId="0" fontId="42" fillId="0" borderId="30" xfId="0" applyFont="1" applyFill="1" applyBorder="1" applyAlignment="1" applyProtection="1">
      <alignment horizontal="center" vertical="center" wrapText="1"/>
      <protection hidden="1"/>
    </xf>
    <xf numFmtId="0" fontId="69" fillId="26" borderId="21" xfId="0" applyNumberFormat="1" applyFont="1" applyFill="1" applyBorder="1" applyAlignment="1" applyProtection="1">
      <alignment horizontal="center" vertical="center" wrapText="1"/>
      <protection hidden="1"/>
    </xf>
    <xf numFmtId="0" fontId="69" fillId="0" borderId="0" xfId="0" applyFont="1" applyAlignment="1" applyProtection="1">
      <alignment/>
      <protection hidden="1"/>
    </xf>
    <xf numFmtId="9" fontId="69" fillId="0" borderId="21" xfId="0" applyNumberFormat="1" applyFont="1" applyFill="1" applyBorder="1" applyAlignment="1" applyProtection="1">
      <alignment horizontal="center" vertical="center" wrapText="1"/>
      <protection hidden="1"/>
    </xf>
    <xf numFmtId="44" fontId="72" fillId="0" borderId="21" xfId="64" applyFont="1" applyFill="1" applyBorder="1" applyAlignment="1" applyProtection="1">
      <alignment horizontal="center" vertical="center" wrapText="1"/>
      <protection hidden="1"/>
    </xf>
    <xf numFmtId="0" fontId="53" fillId="0" borderId="28" xfId="70" applyFont="1" applyFill="1" applyBorder="1" applyAlignment="1" applyProtection="1">
      <alignment horizontal="center" vertical="center" wrapText="1"/>
      <protection hidden="1"/>
    </xf>
    <xf numFmtId="0" fontId="69" fillId="26" borderId="65" xfId="0" applyFont="1" applyFill="1" applyBorder="1" applyAlignment="1" applyProtection="1">
      <alignment horizontal="center" vertical="center" wrapText="1"/>
      <protection hidden="1"/>
    </xf>
    <xf numFmtId="14" fontId="69" fillId="26" borderId="54" xfId="52" applyNumberFormat="1" applyFont="1" applyFill="1" applyBorder="1" applyAlignment="1" applyProtection="1">
      <alignment horizontal="center" vertical="center" wrapText="1"/>
      <protection hidden="1"/>
    </xf>
    <xf numFmtId="0" fontId="53" fillId="26" borderId="106" xfId="70" applyFont="1" applyFill="1" applyBorder="1" applyAlignment="1" applyProtection="1">
      <alignment horizontal="center" vertical="center" wrapText="1"/>
      <protection hidden="1"/>
    </xf>
    <xf numFmtId="0" fontId="42" fillId="0" borderId="31" xfId="0" applyFont="1" applyFill="1" applyBorder="1" applyAlignment="1" applyProtection="1">
      <alignment horizontal="center" vertical="center" wrapText="1"/>
      <protection hidden="1"/>
    </xf>
    <xf numFmtId="0" fontId="42" fillId="17" borderId="23" xfId="0" applyFont="1" applyFill="1" applyBorder="1" applyAlignment="1" applyProtection="1">
      <alignment horizontal="center" vertical="center" wrapText="1"/>
      <protection hidden="1"/>
    </xf>
    <xf numFmtId="0" fontId="42" fillId="17" borderId="85" xfId="0" applyFont="1" applyFill="1" applyBorder="1" applyAlignment="1" applyProtection="1">
      <alignment vertical="center" wrapText="1"/>
      <protection hidden="1"/>
    </xf>
    <xf numFmtId="9" fontId="42" fillId="17" borderId="85" xfId="81" applyFont="1" applyFill="1" applyBorder="1" applyAlignment="1" applyProtection="1">
      <alignment horizontal="center" vertical="center" wrapText="1"/>
      <protection hidden="1"/>
    </xf>
    <xf numFmtId="3" fontId="42" fillId="17" borderId="85" xfId="0" applyNumberFormat="1" applyFont="1" applyFill="1" applyBorder="1" applyAlignment="1" applyProtection="1">
      <alignment horizontal="center" vertical="center" wrapText="1"/>
      <protection hidden="1"/>
    </xf>
    <xf numFmtId="1" fontId="42" fillId="17" borderId="103" xfId="0" applyNumberFormat="1" applyFont="1" applyFill="1" applyBorder="1" applyAlignment="1" applyProtection="1">
      <alignment horizontal="center" vertical="center" wrapText="1"/>
      <protection hidden="1"/>
    </xf>
    <xf numFmtId="44" fontId="42" fillId="17" borderId="84" xfId="64" applyFont="1" applyFill="1" applyBorder="1" applyAlignment="1" applyProtection="1">
      <alignment horizontal="center" vertical="center" wrapText="1"/>
      <protection hidden="1"/>
    </xf>
    <xf numFmtId="0" fontId="53" fillId="26" borderId="107" xfId="70" applyFont="1" applyFill="1" applyBorder="1" applyAlignment="1" applyProtection="1">
      <alignment horizontal="center" vertical="center" wrapText="1"/>
      <protection hidden="1"/>
    </xf>
    <xf numFmtId="0" fontId="69" fillId="26" borderId="107" xfId="70" applyFont="1" applyFill="1" applyBorder="1" applyAlignment="1" applyProtection="1">
      <alignment horizontal="center" vertical="center" wrapText="1"/>
      <protection hidden="1"/>
    </xf>
    <xf numFmtId="0" fontId="69" fillId="0" borderId="32" xfId="0" applyFont="1" applyBorder="1" applyAlignment="1" applyProtection="1">
      <alignment horizontal="center" vertical="center" wrapText="1"/>
      <protection hidden="1"/>
    </xf>
    <xf numFmtId="0" fontId="69" fillId="6" borderId="32" xfId="70" applyFont="1" applyFill="1" applyBorder="1" applyAlignment="1" applyProtection="1">
      <alignment horizontal="center" vertical="center" wrapText="1"/>
      <protection hidden="1"/>
    </xf>
    <xf numFmtId="0" fontId="73" fillId="26" borderId="35" xfId="70" applyFont="1" applyFill="1" applyBorder="1" applyAlignment="1" applyProtection="1">
      <alignment horizontal="center" vertical="center" wrapText="1"/>
      <protection hidden="1"/>
    </xf>
    <xf numFmtId="1" fontId="69" fillId="0" borderId="21" xfId="0" applyNumberFormat="1" applyFont="1" applyBorder="1" applyAlignment="1" applyProtection="1">
      <alignment horizontal="center" vertical="center" wrapText="1"/>
      <protection hidden="1"/>
    </xf>
    <xf numFmtId="0" fontId="69" fillId="0" borderId="21" xfId="0" applyFont="1" applyBorder="1" applyAlignment="1" applyProtection="1">
      <alignment horizontal="center" vertical="center" wrapText="1"/>
      <protection hidden="1"/>
    </xf>
    <xf numFmtId="0" fontId="73" fillId="26" borderId="28" xfId="70" applyFont="1" applyFill="1" applyBorder="1" applyAlignment="1" applyProtection="1">
      <alignment horizontal="center" vertical="center" wrapText="1"/>
      <protection hidden="1"/>
    </xf>
    <xf numFmtId="3" fontId="69" fillId="6" borderId="21" xfId="0" applyNumberFormat="1" applyFont="1" applyFill="1" applyBorder="1" applyAlignment="1" applyProtection="1">
      <alignment horizontal="center" vertical="center" wrapText="1"/>
      <protection hidden="1"/>
    </xf>
    <xf numFmtId="0" fontId="53" fillId="26" borderId="36" xfId="70" applyFont="1" applyFill="1" applyBorder="1" applyAlignment="1" applyProtection="1">
      <alignment horizontal="center" vertical="center" wrapText="1"/>
      <protection hidden="1"/>
    </xf>
    <xf numFmtId="0" fontId="53" fillId="26" borderId="21" xfId="0" applyNumberFormat="1" applyFont="1" applyFill="1" applyBorder="1" applyAlignment="1" applyProtection="1">
      <alignment horizontal="center" vertical="center" wrapText="1"/>
      <protection hidden="1"/>
    </xf>
    <xf numFmtId="0" fontId="53" fillId="6" borderId="21" xfId="70" applyNumberFormat="1" applyFont="1" applyFill="1" applyBorder="1" applyAlignment="1" applyProtection="1">
      <alignment horizontal="center" vertical="center" wrapText="1"/>
      <protection hidden="1"/>
    </xf>
    <xf numFmtId="9" fontId="53" fillId="6" borderId="21" xfId="81" applyFont="1" applyFill="1" applyBorder="1" applyAlignment="1" applyProtection="1">
      <alignment horizontal="center" vertical="center" wrapText="1"/>
      <protection hidden="1"/>
    </xf>
    <xf numFmtId="0" fontId="53" fillId="26" borderId="0" xfId="0" applyFont="1" applyFill="1" applyAlignment="1" applyProtection="1">
      <alignment/>
      <protection hidden="1"/>
    </xf>
    <xf numFmtId="0" fontId="53" fillId="26" borderId="65" xfId="70" applyFont="1" applyFill="1" applyBorder="1" applyAlignment="1" applyProtection="1">
      <alignment horizontal="center" vertical="center" wrapText="1"/>
      <protection hidden="1"/>
    </xf>
    <xf numFmtId="0" fontId="53" fillId="26" borderId="54" xfId="70" applyFont="1" applyFill="1" applyBorder="1" applyAlignment="1" applyProtection="1">
      <alignment horizontal="center" vertical="center" wrapText="1"/>
      <protection hidden="1"/>
    </xf>
    <xf numFmtId="0" fontId="53" fillId="26" borderId="54" xfId="0" applyFont="1" applyFill="1" applyBorder="1" applyAlignment="1" applyProtection="1">
      <alignment horizontal="center" vertical="center" wrapText="1"/>
      <protection hidden="1"/>
    </xf>
    <xf numFmtId="0" fontId="53" fillId="6" borderId="54" xfId="70" applyFont="1" applyFill="1" applyBorder="1" applyAlignment="1" applyProtection="1">
      <alignment horizontal="center" vertical="center" wrapText="1"/>
      <protection hidden="1"/>
    </xf>
    <xf numFmtId="0" fontId="53" fillId="26" borderId="101" xfId="70" applyFont="1" applyFill="1" applyBorder="1" applyAlignment="1" applyProtection="1">
      <alignment horizontal="center" vertical="center" wrapText="1"/>
      <protection hidden="1"/>
    </xf>
    <xf numFmtId="0" fontId="42" fillId="46" borderId="102" xfId="0" applyFont="1" applyFill="1" applyBorder="1" applyAlignment="1" applyProtection="1">
      <alignment horizontal="center" vertical="center" wrapText="1"/>
      <protection hidden="1"/>
    </xf>
    <xf numFmtId="0" fontId="42" fillId="46" borderId="102" xfId="0" applyFont="1" applyFill="1" applyBorder="1" applyAlignment="1" applyProtection="1">
      <alignment vertical="center" wrapText="1"/>
      <protection hidden="1"/>
    </xf>
    <xf numFmtId="1" fontId="42" fillId="46" borderId="102" xfId="0" applyNumberFormat="1" applyFont="1" applyFill="1" applyBorder="1" applyAlignment="1" applyProtection="1">
      <alignment horizontal="center" vertical="center" wrapText="1"/>
      <protection hidden="1"/>
    </xf>
    <xf numFmtId="44" fontId="5" fillId="46" borderId="102" xfId="64" applyFont="1" applyFill="1" applyBorder="1" applyAlignment="1" applyProtection="1">
      <alignment horizontal="center" vertical="center" wrapText="1"/>
      <protection hidden="1"/>
    </xf>
    <xf numFmtId="0" fontId="3" fillId="35" borderId="18" xfId="0" applyFont="1" applyFill="1" applyBorder="1" applyAlignment="1" applyProtection="1">
      <alignment horizontal="center" vertical="center" wrapText="1"/>
      <protection/>
    </xf>
    <xf numFmtId="0" fontId="53" fillId="10" borderId="102" xfId="0" applyFont="1" applyFill="1" applyBorder="1" applyAlignment="1" applyProtection="1">
      <alignment horizontal="center" vertical="center" wrapText="1"/>
      <protection hidden="1"/>
    </xf>
    <xf numFmtId="1" fontId="53" fillId="10" borderId="102" xfId="56" applyNumberFormat="1" applyFont="1" applyFill="1" applyBorder="1" applyAlignment="1" applyProtection="1">
      <alignment horizontal="center" vertical="center" wrapText="1"/>
      <protection hidden="1"/>
    </xf>
    <xf numFmtId="165" fontId="53" fillId="10" borderId="102" xfId="0" applyNumberFormat="1" applyFont="1" applyFill="1" applyBorder="1" applyAlignment="1" applyProtection="1">
      <alignment horizontal="center" vertical="center" wrapText="1"/>
      <protection hidden="1"/>
    </xf>
    <xf numFmtId="1" fontId="53" fillId="10" borderId="102" xfId="0" applyNumberFormat="1" applyFont="1" applyFill="1" applyBorder="1" applyAlignment="1" applyProtection="1">
      <alignment horizontal="center" vertical="center" wrapText="1"/>
      <protection hidden="1"/>
    </xf>
    <xf numFmtId="44" fontId="42" fillId="10" borderId="102" xfId="64" applyFont="1" applyFill="1" applyBorder="1" applyAlignment="1" applyProtection="1">
      <alignment horizontal="center" vertical="center" wrapText="1"/>
      <protection hidden="1"/>
    </xf>
    <xf numFmtId="0" fontId="53" fillId="0" borderId="0" xfId="0" applyFont="1" applyAlignment="1" applyProtection="1">
      <alignment horizontal="center" vertical="center" wrapText="1"/>
      <protection hidden="1"/>
    </xf>
    <xf numFmtId="0" fontId="53" fillId="0" borderId="0" xfId="0" applyFont="1" applyAlignment="1" applyProtection="1">
      <alignment horizontal="center" vertical="center"/>
      <protection hidden="1"/>
    </xf>
    <xf numFmtId="0" fontId="53" fillId="0" borderId="0" xfId="0" applyFont="1" applyAlignment="1" applyProtection="1">
      <alignment horizontal="center"/>
      <protection hidden="1"/>
    </xf>
    <xf numFmtId="1" fontId="42" fillId="26" borderId="32" xfId="56" applyNumberFormat="1" applyFont="1" applyFill="1" applyBorder="1" applyAlignment="1" applyProtection="1">
      <alignment horizontal="center" vertical="center" wrapText="1"/>
      <protection hidden="1"/>
    </xf>
    <xf numFmtId="1" fontId="42" fillId="26" borderId="21" xfId="56" applyNumberFormat="1" applyFont="1" applyFill="1" applyBorder="1" applyAlignment="1" applyProtection="1">
      <alignment horizontal="center" vertical="center" wrapText="1"/>
      <protection hidden="1"/>
    </xf>
    <xf numFmtId="9" fontId="42" fillId="26" borderId="21" xfId="81" applyFont="1" applyFill="1" applyBorder="1" applyAlignment="1" applyProtection="1">
      <alignment horizontal="center" vertical="center" wrapText="1"/>
      <protection hidden="1"/>
    </xf>
    <xf numFmtId="1" fontId="42" fillId="26" borderId="39" xfId="56" applyNumberFormat="1" applyFont="1" applyFill="1" applyBorder="1" applyAlignment="1" applyProtection="1">
      <alignment horizontal="center" vertical="center" wrapText="1"/>
      <protection hidden="1"/>
    </xf>
    <xf numFmtId="0" fontId="41" fillId="26" borderId="21" xfId="70" applyFont="1" applyFill="1" applyBorder="1" applyAlignment="1" applyProtection="1">
      <alignment horizontal="center" vertical="center" wrapText="1"/>
      <protection hidden="1"/>
    </xf>
    <xf numFmtId="9" fontId="41" fillId="26" borderId="21" xfId="81" applyFont="1" applyFill="1" applyBorder="1" applyAlignment="1" applyProtection="1">
      <alignment horizontal="center" vertical="center" wrapText="1"/>
      <protection hidden="1"/>
    </xf>
    <xf numFmtId="9" fontId="41" fillId="26" borderId="21" xfId="70" applyNumberFormat="1" applyFont="1" applyFill="1" applyBorder="1" applyAlignment="1" applyProtection="1">
      <alignment horizontal="center" vertical="center" wrapText="1"/>
      <protection hidden="1"/>
    </xf>
    <xf numFmtId="169" fontId="41" fillId="26" borderId="21" xfId="56" applyNumberFormat="1" applyFont="1" applyFill="1" applyBorder="1" applyAlignment="1" applyProtection="1">
      <alignment horizontal="center" vertical="center" wrapText="1"/>
      <protection hidden="1"/>
    </xf>
    <xf numFmtId="9" fontId="41" fillId="26" borderId="54" xfId="70" applyNumberFormat="1" applyFont="1" applyFill="1" applyBorder="1" applyAlignment="1" applyProtection="1">
      <alignment horizontal="center" vertical="center" wrapText="1"/>
      <protection hidden="1"/>
    </xf>
    <xf numFmtId="1" fontId="41" fillId="0" borderId="32" xfId="56" applyNumberFormat="1" applyFont="1" applyFill="1" applyBorder="1" applyAlignment="1" applyProtection="1">
      <alignment horizontal="center" vertical="center" wrapText="1"/>
      <protection hidden="1"/>
    </xf>
    <xf numFmtId="1" fontId="41" fillId="0" borderId="21" xfId="56" applyNumberFormat="1" applyFont="1" applyFill="1" applyBorder="1" applyAlignment="1" applyProtection="1">
      <alignment horizontal="center" vertical="center" wrapText="1"/>
      <protection hidden="1"/>
    </xf>
    <xf numFmtId="9" fontId="41" fillId="0" borderId="21" xfId="81" applyFont="1" applyFill="1" applyBorder="1" applyAlignment="1" applyProtection="1">
      <alignment horizontal="center" vertical="center" wrapText="1"/>
      <protection hidden="1"/>
    </xf>
    <xf numFmtId="1" fontId="41" fillId="0" borderId="54" xfId="56" applyNumberFormat="1" applyFont="1" applyFill="1" applyBorder="1" applyAlignment="1" applyProtection="1">
      <alignment horizontal="center" vertical="center" wrapText="1"/>
      <protection hidden="1"/>
    </xf>
    <xf numFmtId="1" fontId="41" fillId="0" borderId="32" xfId="56" applyNumberFormat="1" applyFont="1" applyBorder="1" applyAlignment="1" applyProtection="1">
      <alignment horizontal="center" vertical="center" wrapText="1"/>
      <protection hidden="1"/>
    </xf>
    <xf numFmtId="1" fontId="41" fillId="0" borderId="21" xfId="81" applyNumberFormat="1" applyFont="1" applyBorder="1" applyAlignment="1" applyProtection="1">
      <alignment horizontal="center" vertical="center" wrapText="1"/>
      <protection hidden="1"/>
    </xf>
    <xf numFmtId="1" fontId="41" fillId="0" borderId="21" xfId="56" applyNumberFormat="1" applyFont="1" applyBorder="1" applyAlignment="1" applyProtection="1">
      <alignment horizontal="center" vertical="center" wrapText="1"/>
      <protection hidden="1"/>
    </xf>
    <xf numFmtId="3" fontId="41" fillId="0" borderId="21" xfId="81" applyNumberFormat="1" applyFont="1" applyBorder="1" applyAlignment="1" applyProtection="1">
      <alignment horizontal="center" vertical="center" wrapText="1"/>
      <protection hidden="1"/>
    </xf>
    <xf numFmtId="1" fontId="42" fillId="0" borderId="21" xfId="56" applyNumberFormat="1" applyFont="1" applyBorder="1" applyAlignment="1" applyProtection="1">
      <alignment horizontal="center" vertical="center" wrapText="1"/>
      <protection hidden="1"/>
    </xf>
    <xf numFmtId="1" fontId="42" fillId="26" borderId="54" xfId="56" applyNumberFormat="1" applyFont="1" applyFill="1" applyBorder="1" applyAlignment="1" applyProtection="1">
      <alignment horizontal="center" vertical="center" wrapText="1"/>
      <protection hidden="1"/>
    </xf>
    <xf numFmtId="3" fontId="11" fillId="0" borderId="27" xfId="45" applyNumberFormat="1" applyFont="1" applyFill="1" applyBorder="1" applyAlignment="1" applyProtection="1">
      <alignment horizontal="center" vertical="center" wrapText="1"/>
      <protection/>
    </xf>
    <xf numFmtId="3" fontId="11" fillId="0" borderId="65" xfId="45" applyNumberFormat="1" applyFont="1" applyFill="1" applyBorder="1" applyAlignment="1" applyProtection="1">
      <alignment horizontal="center" vertical="center" wrapText="1"/>
      <protection/>
    </xf>
    <xf numFmtId="3" fontId="11" fillId="0" borderId="107" xfId="45" applyNumberFormat="1" applyFont="1" applyFill="1" applyBorder="1" applyAlignment="1" applyProtection="1">
      <alignment horizontal="center" vertical="center" wrapText="1"/>
      <protection/>
    </xf>
    <xf numFmtId="3" fontId="11" fillId="0" borderId="36" xfId="45" applyNumberFormat="1" applyFont="1" applyFill="1" applyBorder="1" applyAlignment="1" applyProtection="1">
      <alignment horizontal="center" vertical="center" wrapText="1"/>
      <protection/>
    </xf>
    <xf numFmtId="9" fontId="11" fillId="0" borderId="39" xfId="77" applyFont="1" applyFill="1" applyBorder="1" applyAlignment="1" applyProtection="1">
      <alignment horizontal="center" vertical="center" wrapText="1"/>
      <protection hidden="1"/>
    </xf>
    <xf numFmtId="9" fontId="11" fillId="0" borderId="32" xfId="77" applyFont="1" applyFill="1" applyBorder="1" applyAlignment="1" applyProtection="1">
      <alignment horizontal="center" vertical="center" wrapText="1"/>
      <protection hidden="1"/>
    </xf>
    <xf numFmtId="0" fontId="11" fillId="0" borderId="32" xfId="70" applyFont="1" applyFill="1" applyBorder="1" applyAlignment="1" applyProtection="1">
      <alignment horizontal="center" vertical="center" wrapText="1"/>
      <protection hidden="1"/>
    </xf>
    <xf numFmtId="3" fontId="11" fillId="0" borderId="47" xfId="70" applyNumberFormat="1" applyFont="1" applyFill="1" applyBorder="1" applyAlignment="1" applyProtection="1">
      <alignment horizontal="center" vertical="center" wrapText="1"/>
      <protection hidden="1"/>
    </xf>
    <xf numFmtId="9" fontId="11" fillId="26" borderId="47" xfId="77" applyFont="1" applyFill="1" applyBorder="1" applyAlignment="1" applyProtection="1">
      <alignment horizontal="center" vertical="center" wrapText="1"/>
      <protection hidden="1"/>
    </xf>
    <xf numFmtId="0" fontId="3" fillId="0" borderId="105" xfId="0" applyFont="1" applyBorder="1" applyAlignment="1">
      <alignment horizontal="center" vertical="center"/>
    </xf>
    <xf numFmtId="0" fontId="3" fillId="0" borderId="21" xfId="0" applyFont="1" applyBorder="1" applyAlignment="1">
      <alignment horizontal="center" vertical="center"/>
    </xf>
    <xf numFmtId="0" fontId="3" fillId="0" borderId="109" xfId="0" applyFont="1" applyBorder="1" applyAlignment="1">
      <alignment horizontal="center" vertical="center"/>
    </xf>
    <xf numFmtId="9" fontId="11" fillId="0" borderId="85" xfId="77" applyFont="1" applyBorder="1" applyAlignment="1">
      <alignment horizontal="center" vertical="center" wrapText="1"/>
    </xf>
    <xf numFmtId="9" fontId="8" fillId="6" borderId="85" xfId="77" applyFont="1" applyFill="1" applyBorder="1" applyAlignment="1" applyProtection="1">
      <alignment horizontal="center" vertical="center" wrapText="1"/>
      <protection hidden="1"/>
    </xf>
    <xf numFmtId="9" fontId="8" fillId="6" borderId="85" xfId="77" applyFont="1" applyFill="1" applyBorder="1" applyAlignment="1">
      <alignment horizontal="center" vertical="center" wrapText="1"/>
    </xf>
    <xf numFmtId="9" fontId="8" fillId="6" borderId="21" xfId="77" applyNumberFormat="1" applyFont="1" applyFill="1" applyBorder="1" applyAlignment="1" applyProtection="1">
      <alignment horizontal="center" vertical="center" wrapText="1"/>
      <protection hidden="1"/>
    </xf>
    <xf numFmtId="9" fontId="8" fillId="6" borderId="21" xfId="77" applyFont="1" applyFill="1" applyBorder="1" applyAlignment="1" applyProtection="1">
      <alignment horizontal="center" vertical="center" wrapText="1"/>
      <protection/>
    </xf>
    <xf numFmtId="9" fontId="8" fillId="41" borderId="21" xfId="77" applyFont="1" applyFill="1" applyBorder="1" applyAlignment="1" applyProtection="1">
      <alignment vertical="center" wrapText="1"/>
      <protection hidden="1"/>
    </xf>
    <xf numFmtId="0" fontId="12" fillId="6" borderId="21" xfId="70" applyFont="1" applyFill="1" applyBorder="1" applyAlignment="1" applyProtection="1">
      <alignment horizontal="center" vertical="center" wrapText="1"/>
      <protection hidden="1"/>
    </xf>
    <xf numFmtId="0" fontId="12" fillId="6" borderId="21" xfId="70" applyNumberFormat="1" applyFont="1" applyFill="1" applyBorder="1" applyAlignment="1" applyProtection="1">
      <alignment horizontal="center" vertical="center" wrapText="1"/>
      <protection hidden="1"/>
    </xf>
    <xf numFmtId="3" fontId="12" fillId="6" borderId="21" xfId="0" applyNumberFormat="1" applyFont="1" applyFill="1" applyBorder="1" applyAlignment="1" applyProtection="1">
      <alignment horizontal="center" vertical="center" wrapText="1"/>
      <protection/>
    </xf>
    <xf numFmtId="0" fontId="12" fillId="6" borderId="21" xfId="77" applyNumberFormat="1" applyFont="1" applyFill="1" applyBorder="1" applyAlignment="1" applyProtection="1">
      <alignment horizontal="center" vertical="center" wrapText="1"/>
      <protection/>
    </xf>
    <xf numFmtId="0" fontId="12" fillId="6" borderId="21" xfId="0" applyNumberFormat="1" applyFont="1" applyFill="1" applyBorder="1" applyAlignment="1">
      <alignment horizontal="center" vertical="center" wrapText="1"/>
    </xf>
    <xf numFmtId="1" fontId="12" fillId="6" borderId="21" xfId="77" applyNumberFormat="1" applyFont="1" applyFill="1" applyBorder="1" applyAlignment="1">
      <alignment horizontal="center" vertical="center" wrapText="1"/>
    </xf>
    <xf numFmtId="0" fontId="12" fillId="6" borderId="54" xfId="0" applyNumberFormat="1" applyFont="1" applyFill="1" applyBorder="1" applyAlignment="1">
      <alignment horizontal="center" vertical="center" wrapText="1"/>
    </xf>
    <xf numFmtId="1" fontId="57" fillId="6" borderId="54" xfId="77" applyNumberFormat="1" applyFont="1" applyFill="1" applyBorder="1" applyAlignment="1">
      <alignment horizontal="center" vertical="center" wrapText="1"/>
    </xf>
    <xf numFmtId="1" fontId="8" fillId="6" borderId="54" xfId="77" applyNumberFormat="1" applyFont="1" applyFill="1" applyBorder="1" applyAlignment="1">
      <alignment horizontal="center" vertical="center" wrapText="1"/>
    </xf>
    <xf numFmtId="1" fontId="12" fillId="6" borderId="54" xfId="77" applyNumberFormat="1" applyFont="1" applyFill="1" applyBorder="1" applyAlignment="1">
      <alignment horizontal="center" vertical="center" wrapText="1"/>
    </xf>
    <xf numFmtId="3" fontId="12" fillId="6" borderId="21" xfId="0" applyNumberFormat="1" applyFont="1" applyFill="1" applyBorder="1" applyAlignment="1">
      <alignment horizontal="center" vertical="center" wrapText="1"/>
    </xf>
    <xf numFmtId="3" fontId="12" fillId="6" borderId="54" xfId="0" applyNumberFormat="1" applyFont="1" applyFill="1" applyBorder="1" applyAlignment="1">
      <alignment horizontal="center" vertical="center" wrapText="1"/>
    </xf>
    <xf numFmtId="0" fontId="8" fillId="6" borderId="32" xfId="70" applyFont="1" applyFill="1" applyBorder="1" applyAlignment="1" applyProtection="1">
      <alignment horizontal="center" vertical="center" wrapText="1"/>
      <protection hidden="1"/>
    </xf>
    <xf numFmtId="3" fontId="12" fillId="6" borderId="32" xfId="0" applyNumberFormat="1" applyFont="1" applyFill="1" applyBorder="1" applyAlignment="1">
      <alignment horizontal="center" vertical="center" wrapText="1"/>
    </xf>
    <xf numFmtId="0" fontId="8" fillId="6" borderId="21" xfId="0" applyNumberFormat="1" applyFont="1" applyFill="1" applyBorder="1" applyAlignment="1">
      <alignment horizontal="center" vertical="center" wrapText="1"/>
    </xf>
    <xf numFmtId="1" fontId="8" fillId="6" borderId="21" xfId="77" applyNumberFormat="1" applyFont="1" applyFill="1" applyBorder="1" applyAlignment="1">
      <alignment horizontal="center" vertical="center" wrapText="1"/>
    </xf>
    <xf numFmtId="0" fontId="12" fillId="6" borderId="21" xfId="0" applyFont="1" applyFill="1" applyBorder="1" applyAlignment="1">
      <alignment horizontal="center" vertical="center" wrapText="1"/>
    </xf>
    <xf numFmtId="0" fontId="12" fillId="6" borderId="54" xfId="70" applyFont="1" applyFill="1" applyBorder="1" applyAlignment="1" applyProtection="1">
      <alignment horizontal="center" vertical="center" wrapText="1"/>
      <protection hidden="1"/>
    </xf>
    <xf numFmtId="0" fontId="8" fillId="6" borderId="21" xfId="0" applyFont="1" applyFill="1" applyBorder="1" applyAlignment="1" applyProtection="1">
      <alignment horizontal="center" vertical="center" wrapText="1"/>
      <protection/>
    </xf>
    <xf numFmtId="0" fontId="8" fillId="6" borderId="43" xfId="0" applyNumberFormat="1" applyFont="1" applyFill="1" applyBorder="1" applyAlignment="1">
      <alignment horizontal="center" vertical="center" wrapText="1"/>
    </xf>
    <xf numFmtId="1" fontId="8" fillId="6" borderId="43" xfId="77" applyNumberFormat="1" applyFont="1" applyFill="1" applyBorder="1" applyAlignment="1">
      <alignment horizontal="center" vertical="center" wrapText="1"/>
    </xf>
    <xf numFmtId="3" fontId="8" fillId="6" borderId="47" xfId="0" applyNumberFormat="1" applyFont="1" applyFill="1" applyBorder="1" applyAlignment="1">
      <alignment horizontal="center" vertical="center" wrapText="1"/>
    </xf>
    <xf numFmtId="0" fontId="20" fillId="6" borderId="43" xfId="0" applyFont="1" applyFill="1" applyBorder="1" applyAlignment="1">
      <alignment horizontal="center" vertical="center" wrapText="1"/>
    </xf>
    <xf numFmtId="1" fontId="20" fillId="6" borderId="43" xfId="81" applyNumberFormat="1" applyFont="1" applyFill="1" applyBorder="1" applyAlignment="1">
      <alignment horizontal="center" vertical="center" wrapText="1"/>
    </xf>
    <xf numFmtId="0" fontId="20" fillId="6" borderId="21" xfId="70" applyFont="1" applyFill="1" applyBorder="1" applyAlignment="1" applyProtection="1">
      <alignment horizontal="center" vertical="center" wrapText="1"/>
      <protection hidden="1"/>
    </xf>
    <xf numFmtId="3" fontId="20" fillId="6" borderId="21" xfId="0" applyNumberFormat="1" applyFont="1" applyFill="1" applyBorder="1" applyAlignment="1">
      <alignment horizontal="center" vertical="center" wrapText="1"/>
    </xf>
    <xf numFmtId="0" fontId="20" fillId="6" borderId="21" xfId="0" applyFont="1" applyFill="1" applyBorder="1" applyAlignment="1">
      <alignment horizontal="center" vertical="center" wrapText="1"/>
    </xf>
    <xf numFmtId="9" fontId="24" fillId="6" borderId="21" xfId="77" applyFont="1" applyFill="1" applyBorder="1" applyAlignment="1">
      <alignment horizontal="center" vertical="center" wrapText="1"/>
    </xf>
    <xf numFmtId="1" fontId="20" fillId="6" borderId="21" xfId="81" applyNumberFormat="1" applyFont="1" applyFill="1" applyBorder="1" applyAlignment="1">
      <alignment horizontal="center" vertical="center" wrapText="1"/>
    </xf>
    <xf numFmtId="0" fontId="20" fillId="6" borderId="47" xfId="0" applyFont="1" applyFill="1" applyBorder="1" applyAlignment="1">
      <alignment horizontal="center" vertical="center" wrapText="1"/>
    </xf>
    <xf numFmtId="0" fontId="8" fillId="6" borderId="43" xfId="0" applyFont="1" applyFill="1" applyBorder="1" applyAlignment="1" applyProtection="1">
      <alignment horizontal="center" vertical="center" wrapText="1"/>
      <protection/>
    </xf>
    <xf numFmtId="1" fontId="8" fillId="6" borderId="21" xfId="77" applyNumberFormat="1" applyFont="1" applyFill="1" applyBorder="1" applyAlignment="1" applyProtection="1">
      <alignment horizontal="center" vertical="center" wrapText="1"/>
      <protection/>
    </xf>
    <xf numFmtId="9" fontId="24" fillId="6" borderId="21" xfId="0" applyNumberFormat="1" applyFont="1" applyFill="1" applyBorder="1" applyAlignment="1">
      <alignment horizontal="center" vertical="center" wrapText="1"/>
    </xf>
    <xf numFmtId="0" fontId="20" fillId="6" borderId="47" xfId="70" applyFont="1" applyFill="1" applyBorder="1" applyAlignment="1" applyProtection="1">
      <alignment horizontal="center" vertical="center" wrapText="1"/>
      <protection hidden="1"/>
    </xf>
    <xf numFmtId="3" fontId="20" fillId="6" borderId="47" xfId="0" applyNumberFormat="1" applyFont="1" applyFill="1" applyBorder="1" applyAlignment="1">
      <alignment horizontal="center" vertical="center" wrapText="1"/>
    </xf>
    <xf numFmtId="1" fontId="20" fillId="6" borderId="47" xfId="81" applyNumberFormat="1" applyFont="1" applyFill="1" applyBorder="1" applyAlignment="1">
      <alignment horizontal="center" vertical="center" wrapText="1"/>
    </xf>
    <xf numFmtId="0" fontId="12" fillId="61" borderId="21" xfId="0" applyFont="1" applyFill="1" applyBorder="1" applyAlignment="1" applyProtection="1">
      <alignment horizontal="center" vertical="center" wrapText="1"/>
      <protection/>
    </xf>
    <xf numFmtId="1" fontId="12" fillId="61" borderId="21" xfId="77" applyNumberFormat="1" applyFont="1" applyFill="1" applyBorder="1" applyAlignment="1" applyProtection="1">
      <alignment horizontal="center" vertical="center" wrapText="1"/>
      <protection/>
    </xf>
    <xf numFmtId="0" fontId="8" fillId="61" borderId="21" xfId="0" applyFont="1" applyFill="1" applyBorder="1" applyAlignment="1" applyProtection="1">
      <alignment horizontal="center" vertical="center" wrapText="1"/>
      <protection/>
    </xf>
    <xf numFmtId="1" fontId="8" fillId="61" borderId="21" xfId="77" applyNumberFormat="1" applyFont="1" applyFill="1" applyBorder="1" applyAlignment="1" applyProtection="1">
      <alignment horizontal="center" vertical="center" wrapText="1"/>
      <protection/>
    </xf>
    <xf numFmtId="0" fontId="12" fillId="61" borderId="32" xfId="0" applyFont="1" applyFill="1" applyBorder="1" applyAlignment="1" applyProtection="1">
      <alignment horizontal="center" vertical="center" wrapText="1"/>
      <protection/>
    </xf>
    <xf numFmtId="1" fontId="12" fillId="61" borderId="32" xfId="77" applyNumberFormat="1" applyFont="1" applyFill="1" applyBorder="1" applyAlignment="1" applyProtection="1">
      <alignment horizontal="center" vertical="center" wrapText="1"/>
      <protection/>
    </xf>
    <xf numFmtId="9" fontId="47" fillId="6" borderId="45" xfId="75" applyNumberFormat="1" applyFont="1" applyFill="1" applyBorder="1" applyAlignment="1">
      <alignment vertical="center" wrapText="1"/>
      <protection/>
    </xf>
    <xf numFmtId="0" fontId="47" fillId="6" borderId="45" xfId="75" applyFont="1" applyFill="1" applyBorder="1" applyAlignment="1">
      <alignment vertical="center" wrapText="1"/>
      <protection/>
    </xf>
    <xf numFmtId="0" fontId="47" fillId="6" borderId="45" xfId="75" applyFont="1" applyFill="1" applyBorder="1" applyAlignment="1">
      <alignment horizontal="center" vertical="center" wrapText="1"/>
      <protection/>
    </xf>
    <xf numFmtId="9" fontId="47" fillId="6" borderId="21" xfId="75" applyNumberFormat="1" applyFont="1" applyFill="1" applyBorder="1" applyAlignment="1">
      <alignment vertical="center" wrapText="1"/>
      <protection/>
    </xf>
    <xf numFmtId="0" fontId="47" fillId="6" borderId="21" xfId="75" applyFont="1" applyFill="1" applyBorder="1" applyAlignment="1">
      <alignment vertical="center" wrapText="1"/>
      <protection/>
    </xf>
    <xf numFmtId="0" fontId="47" fillId="6" borderId="21" xfId="75" applyFont="1" applyFill="1" applyBorder="1" applyAlignment="1">
      <alignment horizontal="center" vertical="center" wrapText="1"/>
      <protection/>
    </xf>
    <xf numFmtId="9" fontId="47" fillId="6" borderId="32" xfId="75" applyNumberFormat="1" applyFont="1" applyFill="1" applyBorder="1" applyAlignment="1">
      <alignment vertical="center" wrapText="1"/>
      <protection/>
    </xf>
    <xf numFmtId="1" fontId="47" fillId="6" borderId="32" xfId="48" applyNumberFormat="1" applyFont="1" applyFill="1" applyBorder="1" applyAlignment="1">
      <alignment horizontal="center" vertical="center" wrapText="1"/>
    </xf>
    <xf numFmtId="9" fontId="47" fillId="62" borderId="43" xfId="75" applyNumberFormat="1" applyFont="1" applyFill="1" applyBorder="1" applyAlignment="1">
      <alignment vertical="center" wrapText="1"/>
      <protection/>
    </xf>
    <xf numFmtId="0" fontId="47" fillId="62" borderId="43" xfId="75" applyFont="1" applyFill="1" applyBorder="1" applyAlignment="1">
      <alignment vertical="center" wrapText="1"/>
      <protection/>
    </xf>
    <xf numFmtId="0" fontId="47" fillId="62" borderId="43" xfId="75" applyFont="1" applyFill="1" applyBorder="1" applyAlignment="1">
      <alignment horizontal="center" vertical="center" wrapText="1"/>
      <protection/>
    </xf>
    <xf numFmtId="9" fontId="47" fillId="62" borderId="21" xfId="75" applyNumberFormat="1" applyFont="1" applyFill="1" applyBorder="1" applyAlignment="1">
      <alignment vertical="center" wrapText="1"/>
      <protection/>
    </xf>
    <xf numFmtId="0" fontId="47" fillId="62" borderId="21" xfId="75" applyFont="1" applyFill="1" applyBorder="1" applyAlignment="1">
      <alignment vertical="center" wrapText="1"/>
      <protection/>
    </xf>
    <xf numFmtId="0" fontId="47" fillId="62" borderId="21" xfId="75" applyFont="1" applyFill="1" applyBorder="1" applyAlignment="1">
      <alignment horizontal="center" vertical="center" wrapText="1"/>
      <protection/>
    </xf>
    <xf numFmtId="1" fontId="47" fillId="62" borderId="21" xfId="75" applyNumberFormat="1" applyFont="1" applyFill="1" applyBorder="1" applyAlignment="1">
      <alignment horizontal="center" vertical="center" wrapText="1"/>
      <protection/>
    </xf>
    <xf numFmtId="1" fontId="47" fillId="62" borderId="47" xfId="75" applyNumberFormat="1" applyFont="1" applyFill="1" applyBorder="1" applyAlignment="1">
      <alignment horizontal="center" vertical="center" wrapText="1"/>
      <protection/>
    </xf>
    <xf numFmtId="1" fontId="38" fillId="6" borderId="21" xfId="48" applyNumberFormat="1" applyFont="1" applyFill="1" applyBorder="1" applyAlignment="1" applyProtection="1">
      <alignment horizontal="center" vertical="center" wrapText="1"/>
      <protection hidden="1"/>
    </xf>
    <xf numFmtId="9" fontId="40" fillId="6" borderId="21" xfId="77" applyFont="1" applyFill="1" applyBorder="1" applyAlignment="1" applyProtection="1">
      <alignment horizontal="center" vertical="center" wrapText="1"/>
      <protection hidden="1"/>
    </xf>
    <xf numFmtId="9" fontId="38" fillId="6" borderId="21" xfId="77" applyFont="1" applyFill="1" applyBorder="1" applyAlignment="1" applyProtection="1">
      <alignment vertical="center" wrapText="1"/>
      <protection hidden="1"/>
    </xf>
    <xf numFmtId="0" fontId="38" fillId="62" borderId="21" xfId="75" applyFont="1" applyFill="1" applyBorder="1" applyAlignment="1">
      <alignment horizontal="center" vertical="center" wrapText="1"/>
      <protection/>
    </xf>
    <xf numFmtId="0" fontId="8" fillId="6" borderId="21" xfId="0" applyNumberFormat="1" applyFont="1" applyFill="1" applyBorder="1" applyAlignment="1" applyProtection="1">
      <alignment horizontal="center" vertical="center" wrapText="1"/>
      <protection locked="0"/>
    </xf>
    <xf numFmtId="1" fontId="8" fillId="6" borderId="21" xfId="77" applyNumberFormat="1" applyFont="1" applyFill="1" applyBorder="1" applyAlignment="1" applyProtection="1">
      <alignment horizontal="center" vertical="center" wrapText="1"/>
      <protection locked="0"/>
    </xf>
    <xf numFmtId="0" fontId="8" fillId="6" borderId="21" xfId="77" applyNumberFormat="1" applyFont="1" applyFill="1" applyBorder="1" applyAlignment="1" applyProtection="1">
      <alignment vertical="center" wrapText="1"/>
      <protection locked="0"/>
    </xf>
    <xf numFmtId="0" fontId="8" fillId="6" borderId="21" xfId="77" applyNumberFormat="1" applyFont="1" applyFill="1" applyBorder="1" applyAlignment="1" applyProtection="1">
      <alignment horizontal="center" vertical="center" wrapText="1"/>
      <protection locked="0"/>
    </xf>
    <xf numFmtId="0" fontId="8" fillId="6" borderId="21" xfId="0" applyNumberFormat="1" applyFont="1" applyFill="1" applyBorder="1" applyAlignment="1" applyProtection="1">
      <alignment vertical="center" wrapText="1"/>
      <protection locked="0"/>
    </xf>
    <xf numFmtId="1" fontId="8" fillId="6" borderId="21" xfId="77" applyNumberFormat="1" applyFont="1" applyFill="1" applyBorder="1" applyAlignment="1" applyProtection="1">
      <alignment vertical="center" wrapText="1"/>
      <protection locked="0"/>
    </xf>
    <xf numFmtId="9" fontId="8" fillId="6" borderId="21" xfId="77" applyFont="1" applyFill="1" applyBorder="1" applyAlignment="1" applyProtection="1">
      <alignment horizontal="center" vertical="center" wrapText="1"/>
      <protection locked="0"/>
    </xf>
    <xf numFmtId="1" fontId="8" fillId="6" borderId="54" xfId="77" applyNumberFormat="1" applyFont="1" applyFill="1" applyBorder="1" applyAlignment="1" applyProtection="1">
      <alignment vertical="center" wrapText="1"/>
      <protection locked="0"/>
    </xf>
    <xf numFmtId="0" fontId="8" fillId="6" borderId="54" xfId="0" applyNumberFormat="1" applyFont="1" applyFill="1" applyBorder="1" applyAlignment="1" applyProtection="1">
      <alignment horizontal="center" vertical="center" wrapText="1"/>
      <protection locked="0"/>
    </xf>
    <xf numFmtId="1" fontId="8" fillId="6" borderId="54" xfId="77" applyNumberFormat="1" applyFont="1" applyFill="1" applyBorder="1" applyAlignment="1" applyProtection="1">
      <alignment horizontal="center" vertical="center" wrapText="1"/>
      <protection locked="0"/>
    </xf>
    <xf numFmtId="0" fontId="8" fillId="6" borderId="21" xfId="0" applyFont="1" applyFill="1" applyBorder="1" applyAlignment="1" applyProtection="1">
      <alignment horizontal="center" vertical="center" wrapText="1"/>
      <protection locked="0"/>
    </xf>
    <xf numFmtId="0" fontId="36" fillId="6" borderId="21" xfId="0" applyFont="1" applyFill="1" applyBorder="1" applyAlignment="1" applyProtection="1">
      <alignment horizontal="center" vertical="center" wrapText="1"/>
      <protection locked="0"/>
    </xf>
    <xf numFmtId="0" fontId="8" fillId="6" borderId="21" xfId="0" applyFont="1" applyFill="1" applyBorder="1" applyAlignment="1" applyProtection="1">
      <alignment vertical="center" wrapText="1"/>
      <protection locked="0"/>
    </xf>
    <xf numFmtId="0" fontId="8" fillId="6" borderId="54" xfId="0" applyFont="1" applyFill="1" applyBorder="1" applyAlignment="1" applyProtection="1">
      <alignment vertical="center" wrapText="1"/>
      <protection locked="0"/>
    </xf>
    <xf numFmtId="0" fontId="8" fillId="6" borderId="54" xfId="0" applyFont="1" applyFill="1" applyBorder="1" applyAlignment="1" applyProtection="1">
      <alignment horizontal="center" vertical="center" wrapText="1"/>
      <protection locked="0"/>
    </xf>
    <xf numFmtId="0" fontId="8" fillId="6" borderId="32" xfId="0" applyFont="1" applyFill="1" applyBorder="1" applyAlignment="1" applyProtection="1">
      <alignment vertical="center" wrapText="1"/>
      <protection locked="0"/>
    </xf>
    <xf numFmtId="0" fontId="8" fillId="6" borderId="32" xfId="0" applyFont="1" applyFill="1" applyBorder="1" applyAlignment="1" applyProtection="1">
      <alignment horizontal="center" vertical="center" wrapText="1"/>
      <protection locked="0"/>
    </xf>
    <xf numFmtId="1" fontId="8" fillId="6" borderId="32" xfId="77" applyNumberFormat="1" applyFont="1" applyFill="1" applyBorder="1" applyAlignment="1" applyProtection="1">
      <alignment horizontal="center" vertical="center" wrapText="1"/>
      <protection locked="0"/>
    </xf>
    <xf numFmtId="0" fontId="8" fillId="6" borderId="47" xfId="0" applyFont="1" applyFill="1" applyBorder="1" applyAlignment="1" applyProtection="1">
      <alignment vertical="center" wrapText="1"/>
      <protection locked="0"/>
    </xf>
    <xf numFmtId="0" fontId="8" fillId="6" borderId="47" xfId="0" applyFont="1" applyFill="1" applyBorder="1" applyAlignment="1" applyProtection="1">
      <alignment horizontal="center" vertical="center" wrapText="1"/>
      <protection locked="0"/>
    </xf>
    <xf numFmtId="1" fontId="8" fillId="6" borderId="21" xfId="81" applyNumberFormat="1" applyFont="1" applyFill="1" applyBorder="1" applyAlignment="1" applyProtection="1">
      <alignment horizontal="center" vertical="center" wrapText="1"/>
      <protection hidden="1"/>
    </xf>
    <xf numFmtId="1" fontId="8" fillId="6" borderId="54" xfId="81" applyNumberFormat="1" applyFont="1" applyFill="1" applyBorder="1" applyAlignment="1" applyProtection="1">
      <alignment horizontal="center" vertical="center" wrapText="1"/>
      <protection hidden="1"/>
    </xf>
    <xf numFmtId="1" fontId="8" fillId="6" borderId="39" xfId="81" applyNumberFormat="1" applyFont="1" applyFill="1" applyBorder="1" applyAlignment="1" applyProtection="1">
      <alignment horizontal="center" vertical="center" wrapText="1"/>
      <protection hidden="1"/>
    </xf>
    <xf numFmtId="0" fontId="8" fillId="2" borderId="30" xfId="70" applyFont="1" applyFill="1" applyBorder="1" applyAlignment="1" applyProtection="1">
      <alignment horizontal="center" vertical="center" wrapText="1"/>
      <protection hidden="1" locked="0"/>
    </xf>
    <xf numFmtId="0" fontId="8" fillId="0" borderId="54" xfId="0" applyNumberFormat="1" applyFont="1" applyFill="1" applyBorder="1" applyAlignment="1" applyProtection="1">
      <alignment horizontal="center" vertical="center" wrapText="1"/>
      <protection locked="0"/>
    </xf>
    <xf numFmtId="0" fontId="8" fillId="26" borderId="54" xfId="0" applyFont="1" applyFill="1" applyBorder="1" applyAlignment="1" applyProtection="1">
      <alignment horizontal="center" vertical="center" wrapText="1"/>
      <protection locked="0"/>
    </xf>
    <xf numFmtId="14" fontId="8" fillId="26" borderId="54" xfId="52" applyNumberFormat="1" applyFont="1" applyFill="1" applyBorder="1" applyAlignment="1" applyProtection="1">
      <alignment horizontal="center" vertical="center" wrapText="1"/>
      <protection locked="0"/>
    </xf>
    <xf numFmtId="9" fontId="8" fillId="6" borderId="54" xfId="77" applyFont="1" applyFill="1" applyBorder="1" applyAlignment="1" applyProtection="1">
      <alignment vertical="center" wrapText="1"/>
      <protection locked="0"/>
    </xf>
    <xf numFmtId="1" fontId="11" fillId="0" borderId="54" xfId="48" applyNumberFormat="1" applyFont="1" applyFill="1" applyBorder="1" applyAlignment="1" applyProtection="1">
      <alignment horizontal="center" vertical="center" wrapText="1"/>
      <protection locked="0"/>
    </xf>
    <xf numFmtId="0" fontId="8" fillId="0" borderId="32" xfId="0" applyFont="1" applyFill="1" applyBorder="1" applyAlignment="1" applyProtection="1">
      <alignment horizontal="center" vertical="center" wrapText="1"/>
      <protection locked="0"/>
    </xf>
    <xf numFmtId="1" fontId="8" fillId="0" borderId="32" xfId="0" applyNumberFormat="1" applyFont="1" applyFill="1" applyBorder="1" applyAlignment="1" applyProtection="1">
      <alignment horizontal="center" vertical="center" wrapText="1"/>
      <protection locked="0"/>
    </xf>
    <xf numFmtId="0" fontId="8" fillId="6" borderId="32" xfId="0" applyNumberFormat="1" applyFont="1" applyFill="1" applyBorder="1" applyAlignment="1" applyProtection="1">
      <alignment vertical="center" wrapText="1"/>
      <protection locked="0"/>
    </xf>
    <xf numFmtId="0" fontId="8" fillId="6" borderId="32" xfId="0" applyNumberFormat="1" applyFont="1" applyFill="1" applyBorder="1" applyAlignment="1" applyProtection="1">
      <alignment horizontal="center" vertical="center" wrapText="1"/>
      <protection locked="0"/>
    </xf>
    <xf numFmtId="1" fontId="8" fillId="6" borderId="32" xfId="77" applyNumberFormat="1" applyFont="1" applyFill="1" applyBorder="1" applyAlignment="1" applyProtection="1">
      <alignment vertical="center" wrapText="1"/>
      <protection locked="0"/>
    </xf>
    <xf numFmtId="0" fontId="8" fillId="0" borderId="48" xfId="0" applyFont="1" applyFill="1" applyBorder="1" applyAlignment="1" applyProtection="1">
      <alignment horizontal="center" vertical="center" wrapText="1"/>
      <protection locked="0"/>
    </xf>
    <xf numFmtId="0" fontId="8" fillId="0" borderId="43" xfId="0" applyFont="1" applyFill="1" applyBorder="1" applyAlignment="1" applyProtection="1">
      <alignment horizontal="center" vertical="center" wrapText="1"/>
      <protection locked="0"/>
    </xf>
    <xf numFmtId="1" fontId="8" fillId="0" borderId="43" xfId="0" applyNumberFormat="1" applyFont="1" applyFill="1" applyBorder="1" applyAlignment="1" applyProtection="1">
      <alignment horizontal="center" vertical="center" wrapText="1"/>
      <protection locked="0"/>
    </xf>
    <xf numFmtId="0" fontId="8" fillId="26" borderId="43" xfId="70" applyFont="1" applyFill="1" applyBorder="1" applyAlignment="1" applyProtection="1">
      <alignment horizontal="center" vertical="center" wrapText="1"/>
      <protection hidden="1" locked="0"/>
    </xf>
    <xf numFmtId="0" fontId="8" fillId="0" borderId="43" xfId="0" applyFont="1" applyBorder="1" applyAlignment="1" applyProtection="1">
      <alignment horizontal="center" vertical="center" wrapText="1"/>
      <protection locked="0"/>
    </xf>
    <xf numFmtId="14" fontId="8" fillId="26" borderId="43" xfId="52" applyNumberFormat="1" applyFont="1" applyFill="1" applyBorder="1" applyAlignment="1" applyProtection="1">
      <alignment horizontal="center" vertical="center" wrapText="1"/>
      <protection locked="0"/>
    </xf>
    <xf numFmtId="0" fontId="8" fillId="6" borderId="43" xfId="77" applyNumberFormat="1" applyFont="1" applyFill="1" applyBorder="1" applyAlignment="1" applyProtection="1">
      <alignment vertical="center" wrapText="1"/>
      <protection locked="0"/>
    </xf>
    <xf numFmtId="0" fontId="8" fillId="6" borderId="43" xfId="77" applyNumberFormat="1" applyFont="1" applyFill="1" applyBorder="1" applyAlignment="1" applyProtection="1">
      <alignment horizontal="center" vertical="center" wrapText="1"/>
      <protection locked="0"/>
    </xf>
    <xf numFmtId="1" fontId="11" fillId="0" borderId="43" xfId="48" applyNumberFormat="1" applyFont="1" applyFill="1" applyBorder="1" applyAlignment="1" applyProtection="1">
      <alignment horizontal="center" vertical="center" wrapText="1"/>
      <protection locked="0"/>
    </xf>
    <xf numFmtId="44" fontId="8" fillId="26" borderId="43" xfId="64" applyFont="1" applyFill="1" applyBorder="1" applyAlignment="1" applyProtection="1">
      <alignment horizontal="center" vertical="center" wrapText="1"/>
      <protection hidden="1" locked="0"/>
    </xf>
    <xf numFmtId="0" fontId="11" fillId="0" borderId="18" xfId="70" applyFont="1" applyFill="1" applyBorder="1" applyAlignment="1" applyProtection="1">
      <alignment horizontal="center" vertical="center" wrapText="1"/>
      <protection hidden="1" locked="0"/>
    </xf>
    <xf numFmtId="0" fontId="8" fillId="0" borderId="52" xfId="0" applyFont="1" applyFill="1" applyBorder="1" applyAlignment="1" applyProtection="1">
      <alignment horizontal="center" vertical="center" wrapText="1"/>
      <protection locked="0"/>
    </xf>
    <xf numFmtId="1" fontId="8" fillId="0" borderId="47" xfId="0" applyNumberFormat="1" applyFont="1" applyFill="1" applyBorder="1" applyAlignment="1" applyProtection="1">
      <alignment horizontal="center" vertical="center" wrapText="1"/>
      <protection locked="0"/>
    </xf>
    <xf numFmtId="0" fontId="8" fillId="6" borderId="47" xfId="77" applyNumberFormat="1" applyFont="1" applyFill="1" applyBorder="1" applyAlignment="1" applyProtection="1">
      <alignment vertical="center" wrapText="1"/>
      <protection locked="0"/>
    </xf>
    <xf numFmtId="44" fontId="8" fillId="0" borderId="47" xfId="64" applyFont="1" applyFill="1" applyBorder="1" applyAlignment="1" applyProtection="1">
      <alignment horizontal="center" vertical="center" wrapText="1"/>
      <protection hidden="1" locked="0"/>
    </xf>
    <xf numFmtId="0" fontId="9" fillId="18" borderId="19" xfId="70" applyFont="1" applyFill="1" applyBorder="1" applyAlignment="1" applyProtection="1">
      <alignment horizontal="center" vertical="center" wrapText="1"/>
      <protection hidden="1"/>
    </xf>
    <xf numFmtId="1" fontId="22" fillId="24" borderId="20" xfId="70" applyNumberFormat="1" applyFont="1" applyFill="1" applyBorder="1" applyAlignment="1" applyProtection="1">
      <alignment horizontal="center" vertical="center" wrapText="1"/>
      <protection hidden="1"/>
    </xf>
    <xf numFmtId="9" fontId="22" fillId="24" borderId="20" xfId="81" applyFont="1" applyFill="1" applyBorder="1" applyAlignment="1" applyProtection="1">
      <alignment horizontal="center" vertical="center" wrapText="1"/>
      <protection hidden="1"/>
    </xf>
    <xf numFmtId="9" fontId="22" fillId="27" borderId="125" xfId="81" applyFont="1" applyFill="1" applyBorder="1" applyAlignment="1" applyProtection="1">
      <alignment horizontal="center" vertical="center" wrapText="1"/>
      <protection hidden="1"/>
    </xf>
    <xf numFmtId="0" fontId="22" fillId="24" borderId="20" xfId="70" applyFont="1" applyFill="1" applyBorder="1" applyAlignment="1" applyProtection="1">
      <alignment horizontal="center" vertical="center" wrapText="1"/>
      <protection hidden="1"/>
    </xf>
    <xf numFmtId="0" fontId="9" fillId="45" borderId="81" xfId="71" applyFont="1" applyFill="1" applyBorder="1" applyAlignment="1" applyProtection="1">
      <alignment horizontal="center" vertical="center" wrapText="1"/>
      <protection hidden="1"/>
    </xf>
    <xf numFmtId="0" fontId="8" fillId="30" borderId="35" xfId="71" applyFont="1" applyFill="1" applyBorder="1" applyAlignment="1" applyProtection="1">
      <alignment horizontal="center" vertical="center" wrapText="1"/>
      <protection hidden="1"/>
    </xf>
    <xf numFmtId="0" fontId="8" fillId="30" borderId="28" xfId="71" applyFont="1" applyFill="1" applyBorder="1" applyAlignment="1" applyProtection="1">
      <alignment horizontal="center" vertical="center" wrapText="1"/>
      <protection hidden="1"/>
    </xf>
    <xf numFmtId="0" fontId="8" fillId="30" borderId="101" xfId="71" applyFont="1" applyFill="1" applyBorder="1" applyAlignment="1" applyProtection="1">
      <alignment horizontal="center" vertical="center" wrapText="1"/>
      <protection hidden="1"/>
    </xf>
    <xf numFmtId="1" fontId="22" fillId="24" borderId="48" xfId="70" applyNumberFormat="1" applyFont="1" applyFill="1" applyBorder="1" applyAlignment="1" applyProtection="1">
      <alignment horizontal="center" vertical="center" wrapText="1"/>
      <protection hidden="1"/>
    </xf>
    <xf numFmtId="9" fontId="22" fillId="24" borderId="43" xfId="81" applyFont="1" applyFill="1" applyBorder="1" applyAlignment="1" applyProtection="1">
      <alignment horizontal="center" vertical="center" wrapText="1"/>
      <protection hidden="1"/>
    </xf>
    <xf numFmtId="9" fontId="22" fillId="27" borderId="43" xfId="81" applyFont="1" applyFill="1" applyBorder="1" applyAlignment="1" applyProtection="1">
      <alignment horizontal="center" vertical="center" wrapText="1"/>
      <protection hidden="1"/>
    </xf>
    <xf numFmtId="0" fontId="22" fillId="24" borderId="43" xfId="70" applyFont="1" applyFill="1" applyBorder="1" applyAlignment="1" applyProtection="1">
      <alignment horizontal="center" vertical="center" wrapText="1"/>
      <protection hidden="1"/>
    </xf>
    <xf numFmtId="0" fontId="8" fillId="0" borderId="35" xfId="71" applyFont="1" applyFill="1" applyBorder="1" applyAlignment="1" applyProtection="1">
      <alignment horizontal="center" vertical="center" wrapText="1"/>
      <protection hidden="1"/>
    </xf>
    <xf numFmtId="0" fontId="8" fillId="0" borderId="101" xfId="71" applyFont="1" applyFill="1" applyBorder="1" applyAlignment="1" applyProtection="1">
      <alignment horizontal="center" vertical="center" wrapText="1"/>
      <protection hidden="1"/>
    </xf>
    <xf numFmtId="0" fontId="10" fillId="47" borderId="33" xfId="45" applyFont="1" applyFill="1" applyBorder="1" applyAlignment="1" applyProtection="1">
      <alignment horizontal="center" vertical="center" wrapText="1"/>
      <protection/>
    </xf>
    <xf numFmtId="0" fontId="8" fillId="0" borderId="106" xfId="71" applyFont="1" applyFill="1" applyBorder="1" applyAlignment="1" applyProtection="1">
      <alignment horizontal="center" vertical="center" wrapText="1"/>
      <protection hidden="1"/>
    </xf>
    <xf numFmtId="0" fontId="8" fillId="0" borderId="28" xfId="71" applyFont="1" applyFill="1" applyBorder="1" applyAlignment="1" applyProtection="1">
      <alignment horizontal="center" vertical="center" wrapText="1"/>
      <protection hidden="1"/>
    </xf>
    <xf numFmtId="0" fontId="10" fillId="47" borderId="126" xfId="45" applyFont="1" applyFill="1" applyBorder="1" applyAlignment="1" applyProtection="1">
      <alignment horizontal="center" vertical="center" wrapText="1"/>
      <protection/>
    </xf>
    <xf numFmtId="9" fontId="9" fillId="24" borderId="21" xfId="77" applyFont="1" applyFill="1" applyBorder="1" applyAlignment="1">
      <alignment horizontal="center" vertical="center"/>
    </xf>
    <xf numFmtId="0" fontId="9" fillId="18" borderId="29" xfId="70" applyFont="1" applyFill="1" applyBorder="1" applyAlignment="1" applyProtection="1">
      <alignment horizontal="center" vertical="center" wrapText="1"/>
      <protection hidden="1"/>
    </xf>
    <xf numFmtId="0" fontId="34" fillId="28" borderId="0" xfId="45" applyFont="1" applyFill="1" applyBorder="1" applyAlignment="1">
      <alignment horizontal="center" vertical="center" wrapText="1"/>
      <protection/>
    </xf>
    <xf numFmtId="0" fontId="9" fillId="18" borderId="19" xfId="0" applyFont="1" applyFill="1" applyBorder="1" applyAlignment="1">
      <alignment horizontal="center" vertical="center" wrapText="1"/>
    </xf>
    <xf numFmtId="0" fontId="10" fillId="17" borderId="29" xfId="0" applyFont="1" applyFill="1" applyBorder="1" applyAlignment="1">
      <alignment horizontal="center" vertical="center" wrapText="1"/>
    </xf>
    <xf numFmtId="0" fontId="10" fillId="17" borderId="11" xfId="0" applyFont="1" applyFill="1" applyBorder="1" applyAlignment="1">
      <alignment horizontal="center" vertical="center" wrapText="1"/>
    </xf>
    <xf numFmtId="0" fontId="10" fillId="17" borderId="0" xfId="0" applyFont="1" applyFill="1" applyBorder="1" applyAlignment="1">
      <alignment horizontal="center" vertical="center" wrapText="1"/>
    </xf>
    <xf numFmtId="0" fontId="10" fillId="17" borderId="25" xfId="0" applyFont="1" applyFill="1" applyBorder="1" applyAlignment="1">
      <alignment horizontal="center" vertical="center" wrapText="1"/>
    </xf>
    <xf numFmtId="0" fontId="10" fillId="17" borderId="33" xfId="0" applyFont="1" applyFill="1" applyBorder="1" applyAlignment="1">
      <alignment horizontal="center" vertical="center" wrapText="1"/>
    </xf>
    <xf numFmtId="0" fontId="10" fillId="17" borderId="15" xfId="0" applyFont="1" applyFill="1" applyBorder="1" applyAlignment="1">
      <alignment horizontal="center" vertical="center" wrapText="1"/>
    </xf>
    <xf numFmtId="0" fontId="10" fillId="17" borderId="23" xfId="0" applyFont="1" applyFill="1" applyBorder="1" applyAlignment="1">
      <alignment horizontal="center" vertical="center" wrapText="1"/>
    </xf>
    <xf numFmtId="0" fontId="12" fillId="0" borderId="0" xfId="0" applyFont="1" applyBorder="1" applyAlignment="1">
      <alignment horizontal="center" vertical="center" wrapText="1"/>
    </xf>
    <xf numFmtId="0" fontId="9" fillId="18" borderId="21"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8" xfId="0" applyFont="1" applyFill="1" applyBorder="1" applyAlignment="1" applyProtection="1">
      <alignment horizontal="center" vertical="center" wrapText="1"/>
      <protection/>
    </xf>
    <xf numFmtId="0" fontId="9" fillId="18" borderId="18" xfId="0" applyFont="1" applyFill="1" applyBorder="1" applyAlignment="1" applyProtection="1">
      <alignment horizontal="center" vertical="center" wrapText="1"/>
      <protection/>
    </xf>
    <xf numFmtId="0" fontId="9" fillId="18" borderId="50" xfId="0" applyFont="1" applyFill="1" applyBorder="1" applyAlignment="1" applyProtection="1">
      <alignment horizontal="center" vertical="center" wrapText="1"/>
      <protection/>
    </xf>
    <xf numFmtId="0" fontId="9" fillId="18" borderId="17" xfId="0" applyFont="1" applyFill="1" applyBorder="1" applyAlignment="1">
      <alignment horizontal="center" vertical="center" wrapText="1"/>
    </xf>
    <xf numFmtId="0" fontId="6" fillId="10" borderId="19" xfId="0" applyFont="1" applyFill="1" applyBorder="1" applyAlignment="1">
      <alignment horizontal="center" vertical="center" wrapText="1"/>
    </xf>
    <xf numFmtId="0" fontId="6" fillId="10" borderId="15" xfId="0" applyFont="1" applyFill="1" applyBorder="1" applyAlignment="1">
      <alignment horizontal="center" vertical="center" wrapText="1"/>
    </xf>
    <xf numFmtId="1" fontId="22" fillId="24" borderId="44" xfId="70" applyNumberFormat="1" applyFont="1" applyFill="1" applyBorder="1" applyAlignment="1" applyProtection="1">
      <alignment horizontal="center" vertical="center" wrapText="1"/>
      <protection hidden="1"/>
    </xf>
    <xf numFmtId="169" fontId="22" fillId="24" borderId="43" xfId="56" applyNumberFormat="1" applyFont="1" applyFill="1" applyBorder="1" applyAlignment="1" applyProtection="1">
      <alignment horizontal="center" vertical="center" wrapText="1"/>
      <protection hidden="1"/>
    </xf>
    <xf numFmtId="169" fontId="22" fillId="24" borderId="20" xfId="56" applyNumberFormat="1" applyFont="1" applyFill="1" applyBorder="1" applyAlignment="1" applyProtection="1">
      <alignment horizontal="center" vertical="center" wrapText="1"/>
      <protection hidden="1"/>
    </xf>
    <xf numFmtId="0" fontId="22" fillId="24" borderId="43" xfId="70" applyFont="1" applyFill="1" applyBorder="1" applyAlignment="1" applyProtection="1">
      <alignment horizontal="center" vertical="center" wrapText="1"/>
      <protection hidden="1"/>
    </xf>
    <xf numFmtId="0" fontId="22" fillId="24" borderId="20" xfId="70" applyFont="1" applyFill="1" applyBorder="1" applyAlignment="1" applyProtection="1">
      <alignment horizontal="center" vertical="center" wrapText="1"/>
      <protection hidden="1"/>
    </xf>
    <xf numFmtId="0" fontId="22" fillId="24" borderId="49" xfId="70" applyFont="1" applyFill="1" applyBorder="1" applyAlignment="1" applyProtection="1">
      <alignment horizontal="center" vertical="center" wrapText="1"/>
      <protection hidden="1"/>
    </xf>
    <xf numFmtId="0" fontId="9" fillId="46" borderId="42" xfId="70" applyFont="1" applyFill="1" applyBorder="1" applyAlignment="1" applyProtection="1">
      <alignment horizontal="center" vertical="center" wrapText="1"/>
      <protection hidden="1" locked="0"/>
    </xf>
    <xf numFmtId="0" fontId="8" fillId="26" borderId="28" xfId="70" applyFont="1" applyFill="1" applyBorder="1" applyAlignment="1" applyProtection="1">
      <alignment horizontal="center" vertical="center" wrapText="1"/>
      <protection hidden="1" locked="0"/>
    </xf>
    <xf numFmtId="0" fontId="8" fillId="26" borderId="101" xfId="70" applyFont="1" applyFill="1" applyBorder="1" applyAlignment="1" applyProtection="1">
      <alignment horizontal="center" vertical="center" wrapText="1"/>
      <protection hidden="1" locked="0"/>
    </xf>
    <xf numFmtId="0" fontId="8" fillId="26" borderId="108" xfId="70" applyFont="1" applyFill="1" applyBorder="1" applyAlignment="1" applyProtection="1">
      <alignment horizontal="center" vertical="center" wrapText="1"/>
      <protection hidden="1" locked="0"/>
    </xf>
    <xf numFmtId="0" fontId="8" fillId="0" borderId="28" xfId="70" applyFont="1" applyFill="1" applyBorder="1" applyAlignment="1" applyProtection="1">
      <alignment horizontal="center" vertical="center" wrapText="1"/>
      <protection hidden="1" locked="0"/>
    </xf>
    <xf numFmtId="0" fontId="8" fillId="0" borderId="109" xfId="70" applyFont="1" applyFill="1" applyBorder="1" applyAlignment="1" applyProtection="1">
      <alignment horizontal="center" vertical="center" wrapText="1"/>
      <protection hidden="1" locked="0"/>
    </xf>
    <xf numFmtId="0" fontId="8" fillId="26" borderId="35" xfId="70" applyFont="1" applyFill="1" applyBorder="1" applyAlignment="1" applyProtection="1">
      <alignment horizontal="center" vertical="center" wrapText="1"/>
      <protection hidden="1" locked="0"/>
    </xf>
    <xf numFmtId="0" fontId="11" fillId="0" borderId="28" xfId="0" applyFont="1" applyFill="1" applyBorder="1" applyAlignment="1" applyProtection="1">
      <alignment horizontal="center" vertical="center" wrapText="1"/>
      <protection locked="0"/>
    </xf>
    <xf numFmtId="9" fontId="22" fillId="24" borderId="21" xfId="81" applyFont="1" applyFill="1" applyBorder="1" applyAlignment="1" applyProtection="1">
      <alignment horizontal="center" vertical="center" wrapText="1"/>
      <protection hidden="1"/>
    </xf>
    <xf numFmtId="169" fontId="22" fillId="24" borderId="21" xfId="56" applyNumberFormat="1" applyFont="1" applyFill="1" applyBorder="1" applyAlignment="1" applyProtection="1">
      <alignment horizontal="center" vertical="center" wrapText="1"/>
      <protection hidden="1"/>
    </xf>
    <xf numFmtId="9" fontId="22" fillId="27" borderId="21" xfId="81" applyFont="1" applyFill="1" applyBorder="1" applyAlignment="1" applyProtection="1">
      <alignment horizontal="center" vertical="center" wrapText="1"/>
      <protection hidden="1"/>
    </xf>
    <xf numFmtId="0" fontId="22" fillId="24" borderId="21" xfId="70" applyFont="1" applyFill="1" applyBorder="1" applyAlignment="1" applyProtection="1">
      <alignment horizontal="center" vertical="center" wrapText="1"/>
      <protection hidden="1"/>
    </xf>
    <xf numFmtId="0" fontId="22" fillId="24" borderId="21" xfId="70" applyFont="1" applyFill="1" applyBorder="1" applyAlignment="1" applyProtection="1">
      <alignment horizontal="center" vertical="center" wrapText="1"/>
      <protection hidden="1"/>
    </xf>
    <xf numFmtId="0" fontId="11" fillId="17" borderId="21" xfId="0" applyFont="1" applyFill="1" applyBorder="1" applyAlignment="1" applyProtection="1">
      <alignment horizontal="center" vertical="center" wrapText="1"/>
      <protection locked="0"/>
    </xf>
    <xf numFmtId="0" fontId="9" fillId="46" borderId="21" xfId="0" applyFont="1" applyFill="1" applyBorder="1" applyAlignment="1" applyProtection="1">
      <alignment horizontal="center" vertical="center" wrapText="1"/>
      <protection locked="0"/>
    </xf>
    <xf numFmtId="44" fontId="8" fillId="0" borderId="28" xfId="64" applyFont="1" applyFill="1" applyBorder="1" applyAlignment="1" applyProtection="1">
      <alignment horizontal="center" vertical="center" wrapText="1"/>
      <protection hidden="1" locked="0"/>
    </xf>
    <xf numFmtId="44" fontId="8" fillId="0" borderId="101" xfId="64" applyFont="1" applyFill="1" applyBorder="1" applyAlignment="1" applyProtection="1">
      <alignment horizontal="center" vertical="center" wrapText="1"/>
      <protection hidden="1" locked="0"/>
    </xf>
    <xf numFmtId="170" fontId="8" fillId="26" borderId="28" xfId="64" applyNumberFormat="1" applyFont="1" applyFill="1" applyBorder="1" applyAlignment="1" applyProtection="1">
      <alignment horizontal="center" vertical="center" wrapText="1"/>
      <protection hidden="1" locked="0"/>
    </xf>
    <xf numFmtId="44" fontId="8" fillId="26" borderId="28" xfId="64" applyFont="1" applyFill="1" applyBorder="1" applyAlignment="1" applyProtection="1">
      <alignment horizontal="center" vertical="center" wrapText="1"/>
      <protection hidden="1" locked="0"/>
    </xf>
    <xf numFmtId="164" fontId="8" fillId="0" borderId="28" xfId="70" applyNumberFormat="1" applyFont="1" applyFill="1" applyBorder="1" applyAlignment="1" applyProtection="1">
      <alignment horizontal="center" vertical="center" wrapText="1"/>
      <protection hidden="1" locked="0"/>
    </xf>
    <xf numFmtId="0" fontId="8" fillId="0" borderId="101" xfId="70" applyFont="1" applyFill="1" applyBorder="1" applyAlignment="1" applyProtection="1">
      <alignment horizontal="center" vertical="center" wrapText="1"/>
      <protection hidden="1" locked="0"/>
    </xf>
    <xf numFmtId="0" fontId="8" fillId="0" borderId="35" xfId="70" applyFont="1" applyFill="1" applyBorder="1" applyAlignment="1" applyProtection="1">
      <alignment horizontal="center" vertical="center" wrapText="1"/>
      <protection hidden="1" locked="0"/>
    </xf>
    <xf numFmtId="0" fontId="8" fillId="0" borderId="109" xfId="71" applyFont="1" applyFill="1" applyBorder="1" applyAlignment="1" applyProtection="1">
      <alignment horizontal="center" vertical="center" wrapText="1"/>
      <protection hidden="1"/>
    </xf>
    <xf numFmtId="0" fontId="10" fillId="17" borderId="90" xfId="0" applyFont="1" applyFill="1" applyBorder="1" applyAlignment="1" applyProtection="1">
      <alignment horizontal="center" vertical="center" wrapText="1"/>
      <protection locked="0"/>
    </xf>
    <xf numFmtId="0" fontId="9" fillId="46" borderId="127" xfId="0" applyFont="1" applyFill="1" applyBorder="1" applyAlignment="1" applyProtection="1">
      <alignment horizontal="center" vertical="center" wrapText="1"/>
      <protection locked="0"/>
    </xf>
    <xf numFmtId="172" fontId="10" fillId="10" borderId="127" xfId="0" applyNumberFormat="1" applyFont="1" applyFill="1" applyBorder="1" applyAlignment="1" applyProtection="1">
      <alignment vertical="center" wrapText="1"/>
      <protection locked="0"/>
    </xf>
    <xf numFmtId="0" fontId="10" fillId="17" borderId="21" xfId="0" applyFont="1" applyFill="1" applyBorder="1" applyAlignment="1" applyProtection="1">
      <alignment horizontal="center" vertical="center" wrapText="1"/>
      <protection locked="0"/>
    </xf>
    <xf numFmtId="0" fontId="9" fillId="46" borderId="32" xfId="0" applyFont="1" applyFill="1" applyBorder="1" applyAlignment="1" applyProtection="1">
      <alignment horizontal="center" vertical="center" wrapText="1"/>
      <protection locked="0"/>
    </xf>
    <xf numFmtId="0" fontId="11" fillId="17" borderId="50" xfId="0" applyFont="1" applyFill="1" applyBorder="1" applyAlignment="1" applyProtection="1">
      <alignment horizontal="center" vertical="center" wrapText="1"/>
      <protection locked="0"/>
    </xf>
    <xf numFmtId="0" fontId="11" fillId="17" borderId="51" xfId="0" applyFont="1" applyFill="1" applyBorder="1" applyAlignment="1" applyProtection="1">
      <alignment horizontal="center" vertical="center" wrapText="1"/>
      <protection locked="0"/>
    </xf>
    <xf numFmtId="0" fontId="11" fillId="17" borderId="52" xfId="0" applyFont="1" applyFill="1" applyBorder="1" applyAlignment="1" applyProtection="1">
      <alignment horizontal="center" vertical="center" wrapText="1"/>
      <protection locked="0"/>
    </xf>
    <xf numFmtId="0" fontId="11" fillId="17" borderId="47" xfId="0" applyFont="1" applyFill="1" applyBorder="1" applyAlignment="1" applyProtection="1">
      <alignment horizontal="center" vertical="center" wrapText="1"/>
      <protection locked="0"/>
    </xf>
    <xf numFmtId="0" fontId="11" fillId="17" borderId="53" xfId="0" applyFont="1" applyFill="1" applyBorder="1" applyAlignment="1" applyProtection="1">
      <alignment horizontal="center" vertical="center" wrapText="1"/>
      <protection locked="0"/>
    </xf>
    <xf numFmtId="0" fontId="9" fillId="46" borderId="50" xfId="0" applyFont="1" applyFill="1" applyBorder="1" applyAlignment="1" applyProtection="1">
      <alignment horizontal="center" vertical="center" wrapText="1"/>
      <protection locked="0"/>
    </xf>
    <xf numFmtId="0" fontId="9" fillId="46" borderId="51" xfId="0" applyFont="1" applyFill="1" applyBorder="1" applyAlignment="1" applyProtection="1">
      <alignment horizontal="center" vertical="center" wrapText="1"/>
      <protection locked="0"/>
    </xf>
    <xf numFmtId="0" fontId="12" fillId="0" borderId="50" xfId="0" applyFont="1" applyFill="1" applyBorder="1" applyAlignment="1" applyProtection="1">
      <alignment horizontal="center" vertical="center" wrapText="1"/>
      <protection locked="0"/>
    </xf>
    <xf numFmtId="0" fontId="12" fillId="0" borderId="51" xfId="0" applyFont="1" applyFill="1" applyBorder="1" applyAlignment="1" applyProtection="1">
      <alignment horizontal="center" vertical="center" wrapText="1"/>
      <protection locked="0"/>
    </xf>
    <xf numFmtId="1" fontId="22" fillId="24" borderId="50" xfId="70" applyNumberFormat="1" applyFont="1" applyFill="1" applyBorder="1" applyAlignment="1" applyProtection="1">
      <alignment horizontal="center" vertical="center" wrapText="1"/>
      <protection hidden="1"/>
    </xf>
    <xf numFmtId="0" fontId="22" fillId="24" borderId="51" xfId="70" applyFont="1" applyFill="1" applyBorder="1" applyAlignment="1" applyProtection="1">
      <alignment horizontal="center" vertical="center" wrapText="1"/>
      <protection hidden="1"/>
    </xf>
    <xf numFmtId="0" fontId="10" fillId="17" borderId="50" xfId="0" applyFont="1" applyFill="1" applyBorder="1" applyAlignment="1" applyProtection="1">
      <alignment horizontal="center" vertical="center" wrapText="1"/>
      <protection locked="0"/>
    </xf>
    <xf numFmtId="0" fontId="10" fillId="17" borderId="51" xfId="0" applyFont="1" applyFill="1" applyBorder="1" applyAlignment="1" applyProtection="1">
      <alignment horizontal="center" vertical="center" wrapText="1"/>
      <protection locked="0"/>
    </xf>
    <xf numFmtId="172" fontId="10" fillId="10" borderId="52" xfId="0" applyNumberFormat="1" applyFont="1" applyFill="1" applyBorder="1" applyAlignment="1" applyProtection="1">
      <alignment vertical="center" wrapText="1"/>
      <protection locked="0"/>
    </xf>
    <xf numFmtId="172" fontId="10" fillId="10" borderId="53" xfId="0" applyNumberFormat="1" applyFont="1" applyFill="1" applyBorder="1" applyAlignment="1" applyProtection="1">
      <alignment vertical="center" wrapText="1"/>
      <protection locked="0"/>
    </xf>
    <xf numFmtId="0" fontId="8" fillId="24" borderId="21" xfId="0" applyFont="1" applyFill="1" applyBorder="1" applyAlignment="1" applyProtection="1">
      <alignment horizontal="center" vertical="center" wrapText="1"/>
      <protection locked="0"/>
    </xf>
    <xf numFmtId="0" fontId="10" fillId="24" borderId="21" xfId="0" applyFont="1" applyFill="1" applyBorder="1" applyAlignment="1" applyProtection="1">
      <alignment horizontal="center" vertical="center" wrapText="1"/>
      <protection locked="0"/>
    </xf>
    <xf numFmtId="0" fontId="10" fillId="24" borderId="21" xfId="0" applyFont="1" applyFill="1" applyBorder="1" applyAlignment="1" applyProtection="1">
      <alignment horizontal="center" vertical="center" wrapText="1"/>
      <protection locked="0"/>
    </xf>
    <xf numFmtId="9" fontId="9" fillId="24" borderId="50" xfId="0" applyNumberFormat="1" applyFont="1" applyFill="1" applyBorder="1" applyAlignment="1" applyProtection="1">
      <alignment horizontal="center" vertical="center" wrapText="1"/>
      <protection locked="0"/>
    </xf>
    <xf numFmtId="9" fontId="9" fillId="24" borderId="21" xfId="77" applyFont="1" applyFill="1" applyBorder="1" applyAlignment="1" applyProtection="1">
      <alignment horizontal="center" vertical="center" wrapText="1"/>
      <protection locked="0"/>
    </xf>
    <xf numFmtId="172" fontId="8" fillId="26" borderId="108" xfId="70" applyNumberFormat="1" applyFont="1" applyFill="1" applyBorder="1" applyAlignment="1" applyProtection="1">
      <alignment horizontal="center" vertical="center" wrapText="1"/>
      <protection hidden="1"/>
    </xf>
    <xf numFmtId="172" fontId="8" fillId="26" borderId="28" xfId="70" applyNumberFormat="1" applyFont="1" applyFill="1" applyBorder="1" applyAlignment="1" applyProtection="1">
      <alignment horizontal="center" vertical="center" wrapText="1"/>
      <protection hidden="1"/>
    </xf>
    <xf numFmtId="172" fontId="8" fillId="26" borderId="109" xfId="70" applyNumberFormat="1" applyFont="1" applyFill="1" applyBorder="1" applyAlignment="1" applyProtection="1">
      <alignment horizontal="center" vertical="center" wrapText="1"/>
      <protection hidden="1"/>
    </xf>
    <xf numFmtId="0" fontId="11" fillId="17" borderId="106" xfId="0" applyFont="1" applyFill="1" applyBorder="1" applyAlignment="1">
      <alignment horizontal="center" vertical="center" wrapText="1"/>
    </xf>
    <xf numFmtId="0" fontId="8" fillId="26" borderId="103" xfId="0" applyFont="1" applyFill="1" applyBorder="1" applyAlignment="1">
      <alignment horizontal="center" vertical="center" wrapText="1"/>
    </xf>
    <xf numFmtId="172" fontId="8" fillId="0" borderId="101" xfId="70" applyNumberFormat="1" applyFont="1" applyFill="1" applyBorder="1" applyAlignment="1" applyProtection="1">
      <alignment horizontal="center" vertical="center" wrapText="1"/>
      <protection hidden="1"/>
    </xf>
    <xf numFmtId="172" fontId="8" fillId="26" borderId="101" xfId="70" applyNumberFormat="1" applyFont="1" applyFill="1" applyBorder="1" applyAlignment="1" applyProtection="1">
      <alignment horizontal="center" vertical="center" wrapText="1"/>
      <protection hidden="1"/>
    </xf>
    <xf numFmtId="1" fontId="22" fillId="24" borderId="128" xfId="70" applyNumberFormat="1" applyFont="1" applyFill="1" applyBorder="1" applyAlignment="1" applyProtection="1">
      <alignment horizontal="center" vertical="center" wrapText="1"/>
      <protection hidden="1"/>
    </xf>
    <xf numFmtId="9" fontId="22" fillId="24" borderId="45" xfId="81" applyFont="1" applyFill="1" applyBorder="1" applyAlignment="1" applyProtection="1">
      <alignment horizontal="center" vertical="center" wrapText="1"/>
      <protection hidden="1"/>
    </xf>
    <xf numFmtId="169" fontId="22" fillId="24" borderId="45" xfId="56" applyNumberFormat="1" applyFont="1" applyFill="1" applyBorder="1" applyAlignment="1" applyProtection="1">
      <alignment horizontal="center" vertical="center" wrapText="1"/>
      <protection hidden="1"/>
    </xf>
    <xf numFmtId="9" fontId="22" fillId="27" borderId="45" xfId="81" applyFont="1" applyFill="1" applyBorder="1" applyAlignment="1" applyProtection="1">
      <alignment horizontal="center" vertical="center" wrapText="1"/>
      <protection hidden="1"/>
    </xf>
    <xf numFmtId="0" fontId="22" fillId="24" borderId="45" xfId="70" applyFont="1" applyFill="1" applyBorder="1" applyAlignment="1" applyProtection="1">
      <alignment horizontal="center" vertical="center" wrapText="1"/>
      <protection hidden="1"/>
    </xf>
    <xf numFmtId="0" fontId="22" fillId="24" borderId="45" xfId="70" applyFont="1" applyFill="1" applyBorder="1" applyAlignment="1" applyProtection="1">
      <alignment horizontal="center" vertical="center" wrapText="1"/>
      <protection hidden="1"/>
    </xf>
    <xf numFmtId="0" fontId="22" fillId="24" borderId="112" xfId="70" applyFont="1" applyFill="1" applyBorder="1" applyAlignment="1" applyProtection="1">
      <alignment horizontal="center" vertical="center" wrapText="1"/>
      <protection hidden="1"/>
    </xf>
    <xf numFmtId="172" fontId="11" fillId="17" borderId="106" xfId="0" applyNumberFormat="1" applyFont="1" applyFill="1" applyBorder="1" applyAlignment="1">
      <alignment horizontal="center" vertical="center" wrapText="1"/>
    </xf>
    <xf numFmtId="172" fontId="8" fillId="0" borderId="28" xfId="70" applyNumberFormat="1" applyFont="1" applyFill="1" applyBorder="1" applyAlignment="1" applyProtection="1">
      <alignment horizontal="center" vertical="center" wrapText="1"/>
      <protection hidden="1"/>
    </xf>
    <xf numFmtId="0" fontId="8" fillId="0" borderId="108" xfId="71" applyFont="1" applyFill="1" applyBorder="1" applyAlignment="1" applyProtection="1">
      <alignment horizontal="center" vertical="center" wrapText="1"/>
      <protection hidden="1"/>
    </xf>
    <xf numFmtId="1" fontId="9" fillId="24" borderId="50" xfId="0" applyNumberFormat="1" applyFont="1" applyFill="1" applyBorder="1" applyAlignment="1">
      <alignment horizontal="center" vertical="center" wrapText="1"/>
    </xf>
    <xf numFmtId="9" fontId="9" fillId="24" borderId="50" xfId="0" applyNumberFormat="1" applyFont="1" applyFill="1" applyBorder="1" applyAlignment="1">
      <alignment horizontal="center" vertical="center" wrapText="1"/>
    </xf>
    <xf numFmtId="9" fontId="9" fillId="24" borderId="21" xfId="77" applyFont="1" applyFill="1" applyBorder="1" applyAlignment="1">
      <alignment horizontal="center" vertical="center" wrapText="1"/>
    </xf>
    <xf numFmtId="0" fontId="45" fillId="34" borderId="101" xfId="70" applyFont="1" applyFill="1" applyBorder="1" applyAlignment="1" applyProtection="1">
      <alignment horizontal="center" vertical="center" wrapText="1"/>
      <protection hidden="1"/>
    </xf>
    <xf numFmtId="171" fontId="38" fillId="53" borderId="108" xfId="75" applyNumberFormat="1" applyFont="1" applyFill="1" applyBorder="1" applyAlignment="1">
      <alignment horizontal="center" vertical="center" wrapText="1"/>
      <protection/>
    </xf>
    <xf numFmtId="171" fontId="38" fillId="53" borderId="28" xfId="75" applyNumberFormat="1" applyFont="1" applyFill="1" applyBorder="1" applyAlignment="1">
      <alignment horizontal="center" vertical="center" wrapText="1"/>
      <protection/>
    </xf>
    <xf numFmtId="171" fontId="38" fillId="53" borderId="109" xfId="75" applyNumberFormat="1" applyFont="1" applyFill="1" applyBorder="1" applyAlignment="1">
      <alignment horizontal="center" vertical="center" wrapText="1"/>
      <protection/>
    </xf>
    <xf numFmtId="171" fontId="46" fillId="51" borderId="106" xfId="75" applyNumberFormat="1" applyFont="1" applyFill="1" applyBorder="1" applyAlignment="1">
      <alignment horizontal="center" vertical="center" wrapText="1"/>
      <protection/>
    </xf>
    <xf numFmtId="171" fontId="47" fillId="53" borderId="108" xfId="75" applyNumberFormat="1" applyFont="1" applyFill="1" applyBorder="1" applyAlignment="1">
      <alignment horizontal="center" vertical="center" wrapText="1"/>
      <protection/>
    </xf>
    <xf numFmtId="171" fontId="47" fillId="53" borderId="28" xfId="75" applyNumberFormat="1" applyFont="1" applyFill="1" applyBorder="1" applyAlignment="1">
      <alignment horizontal="center" vertical="center" wrapText="1"/>
      <protection/>
    </xf>
    <xf numFmtId="171" fontId="46" fillId="51" borderId="103" xfId="75" applyNumberFormat="1" applyFont="1" applyFill="1" applyBorder="1" applyAlignment="1">
      <alignment horizontal="center" vertical="center" wrapText="1"/>
      <protection/>
    </xf>
    <xf numFmtId="164" fontId="43" fillId="26" borderId="108" xfId="0" applyNumberFormat="1" applyFont="1" applyFill="1" applyBorder="1" applyAlignment="1">
      <alignment horizontal="center" vertical="center"/>
    </xf>
    <xf numFmtId="164" fontId="43" fillId="26" borderId="28" xfId="0" applyNumberFormat="1" applyFont="1" applyFill="1" applyBorder="1" applyAlignment="1">
      <alignment horizontal="center" vertical="center"/>
    </xf>
    <xf numFmtId="164" fontId="43" fillId="0" borderId="28" xfId="0" applyNumberFormat="1" applyFont="1" applyBorder="1" applyAlignment="1">
      <alignment horizontal="center" vertical="center"/>
    </xf>
    <xf numFmtId="164" fontId="63" fillId="0" borderId="28" xfId="0" applyNumberFormat="1" applyFont="1" applyBorder="1" applyAlignment="1">
      <alignment horizontal="center" vertical="center"/>
    </xf>
    <xf numFmtId="164" fontId="63" fillId="0" borderId="109" xfId="0" applyNumberFormat="1" applyFont="1" applyBorder="1" applyAlignment="1">
      <alignment horizontal="center" vertical="center"/>
    </xf>
    <xf numFmtId="171" fontId="46" fillId="51" borderId="35" xfId="75" applyNumberFormat="1" applyFont="1" applyFill="1" applyBorder="1" applyAlignment="1">
      <alignment horizontal="center" vertical="center" wrapText="1"/>
      <protection/>
    </xf>
    <xf numFmtId="172" fontId="45" fillId="18" borderId="28" xfId="0" applyNumberFormat="1" applyFont="1" applyFill="1" applyBorder="1" applyAlignment="1" applyProtection="1">
      <alignment horizontal="center" vertical="center" wrapText="1"/>
      <protection hidden="1"/>
    </xf>
    <xf numFmtId="171" fontId="46" fillId="51" borderId="21" xfId="75" applyNumberFormat="1" applyFont="1" applyFill="1" applyBorder="1" applyAlignment="1">
      <alignment horizontal="center" vertical="center" wrapText="1"/>
      <protection/>
    </xf>
    <xf numFmtId="171" fontId="46" fillId="51" borderId="51" xfId="75" applyNumberFormat="1" applyFont="1" applyFill="1" applyBorder="1" applyAlignment="1">
      <alignment horizontal="center" vertical="center" wrapText="1"/>
      <protection/>
    </xf>
    <xf numFmtId="171" fontId="45" fillId="38" borderId="105" xfId="75" applyNumberFormat="1" applyFont="1" applyFill="1" applyBorder="1" applyAlignment="1">
      <alignment horizontal="center" vertical="center" wrapText="1"/>
      <protection/>
    </xf>
    <xf numFmtId="171" fontId="38" fillId="26" borderId="108" xfId="75" applyNumberFormat="1" applyFont="1" applyFill="1" applyBorder="1" applyAlignment="1">
      <alignment horizontal="center" vertical="center" wrapText="1"/>
      <protection/>
    </xf>
    <xf numFmtId="171" fontId="38" fillId="26" borderId="28" xfId="75" applyNumberFormat="1" applyFont="1" applyFill="1" applyBorder="1" applyAlignment="1">
      <alignment horizontal="center" vertical="center" wrapText="1"/>
      <protection/>
    </xf>
    <xf numFmtId="171" fontId="47" fillId="53" borderId="28" xfId="75" applyNumberFormat="1" applyFont="1" applyFill="1" applyBorder="1" applyAlignment="1">
      <alignment horizontal="center" vertical="center" wrapText="1"/>
      <protection/>
    </xf>
    <xf numFmtId="171" fontId="47" fillId="53" borderId="109" xfId="75" applyNumberFormat="1" applyFont="1" applyFill="1" applyBorder="1" applyAlignment="1">
      <alignment horizontal="center" vertical="center" wrapText="1"/>
      <protection/>
    </xf>
    <xf numFmtId="171" fontId="46" fillId="51" borderId="105" xfId="75" applyNumberFormat="1" applyFont="1" applyFill="1" applyBorder="1" applyAlignment="1">
      <alignment horizontal="center" vertical="center" wrapText="1"/>
      <protection/>
    </xf>
    <xf numFmtId="171" fontId="38" fillId="53" borderId="109" xfId="75" applyNumberFormat="1" applyFont="1" applyFill="1" applyBorder="1" applyAlignment="1">
      <alignment horizontal="center" vertical="center" wrapText="1"/>
      <protection/>
    </xf>
    <xf numFmtId="171" fontId="46" fillId="51" borderId="106" xfId="75" applyNumberFormat="1" applyFont="1" applyFill="1" applyBorder="1" applyAlignment="1">
      <alignment horizontal="center" vertical="center" wrapText="1"/>
      <protection/>
    </xf>
    <xf numFmtId="172" fontId="45" fillId="18" borderId="103" xfId="0" applyNumberFormat="1" applyFont="1" applyFill="1" applyBorder="1" applyAlignment="1" applyProtection="1">
      <alignment horizontal="center" vertical="center" wrapText="1"/>
      <protection hidden="1"/>
    </xf>
    <xf numFmtId="172" fontId="45" fillId="18" borderId="106" xfId="70" applyNumberFormat="1" applyFont="1" applyFill="1" applyBorder="1" applyAlignment="1" applyProtection="1">
      <alignment horizontal="center" vertical="center" wrapText="1"/>
      <protection hidden="1"/>
    </xf>
    <xf numFmtId="172" fontId="46" fillId="17" borderId="35" xfId="0" applyNumberFormat="1" applyFont="1" applyFill="1" applyBorder="1" applyAlignment="1" applyProtection="1">
      <alignment horizontal="center" vertical="center" wrapText="1"/>
      <protection hidden="1"/>
    </xf>
    <xf numFmtId="3" fontId="64" fillId="35" borderId="109" xfId="0" applyNumberFormat="1" applyFont="1" applyFill="1" applyBorder="1" applyAlignment="1">
      <alignment horizontal="center" vertical="center" wrapText="1"/>
    </xf>
    <xf numFmtId="172" fontId="46" fillId="17" borderId="21" xfId="0" applyNumberFormat="1" applyFont="1" applyFill="1" applyBorder="1" applyAlignment="1" applyProtection="1">
      <alignment horizontal="center" vertical="center" wrapText="1"/>
      <protection hidden="1"/>
    </xf>
    <xf numFmtId="172" fontId="46" fillId="17" borderId="50" xfId="0" applyNumberFormat="1" applyFont="1" applyFill="1" applyBorder="1" applyAlignment="1" applyProtection="1">
      <alignment horizontal="center" vertical="center" wrapText="1"/>
      <protection hidden="1"/>
    </xf>
    <xf numFmtId="172" fontId="46" fillId="17" borderId="51" xfId="0" applyNumberFormat="1" applyFont="1" applyFill="1" applyBorder="1" applyAlignment="1" applyProtection="1">
      <alignment horizontal="center" vertical="center" wrapText="1"/>
      <protection hidden="1"/>
    </xf>
    <xf numFmtId="171" fontId="46" fillId="51" borderId="29" xfId="75" applyNumberFormat="1" applyFont="1" applyFill="1" applyBorder="1" applyAlignment="1">
      <alignment horizontal="center" vertical="center" wrapText="1"/>
      <protection/>
    </xf>
    <xf numFmtId="171" fontId="46" fillId="51" borderId="24" xfId="75" applyNumberFormat="1" applyFont="1" applyFill="1" applyBorder="1" applyAlignment="1">
      <alignment horizontal="center" vertical="center" wrapText="1"/>
      <protection/>
    </xf>
    <xf numFmtId="172" fontId="45" fillId="18" borderId="19" xfId="0" applyNumberFormat="1" applyFont="1" applyFill="1" applyBorder="1" applyAlignment="1" applyProtection="1">
      <alignment horizontal="center" vertical="center" wrapText="1"/>
      <protection hidden="1"/>
    </xf>
    <xf numFmtId="0" fontId="43" fillId="24" borderId="21" xfId="0" applyFont="1" applyFill="1" applyBorder="1" applyAlignment="1">
      <alignment/>
    </xf>
    <xf numFmtId="0" fontId="63" fillId="24" borderId="21" xfId="0" applyFont="1" applyFill="1" applyBorder="1" applyAlignment="1">
      <alignment/>
    </xf>
    <xf numFmtId="0" fontId="43" fillId="24" borderId="21" xfId="0" applyFont="1" applyFill="1" applyBorder="1" applyAlignment="1">
      <alignment/>
    </xf>
    <xf numFmtId="0" fontId="63" fillId="24" borderId="21" xfId="0" applyFont="1" applyFill="1" applyBorder="1" applyAlignment="1">
      <alignment/>
    </xf>
    <xf numFmtId="0" fontId="9" fillId="24" borderId="50" xfId="0" applyFont="1" applyFill="1" applyBorder="1" applyAlignment="1">
      <alignment horizontal="center" vertical="center"/>
    </xf>
    <xf numFmtId="9" fontId="9" fillId="24" borderId="50" xfId="77" applyFont="1" applyFill="1" applyBorder="1" applyAlignment="1">
      <alignment horizontal="center" vertical="center"/>
    </xf>
    <xf numFmtId="9" fontId="45" fillId="24" borderId="50" xfId="0" applyNumberFormat="1" applyFont="1" applyFill="1" applyBorder="1" applyAlignment="1">
      <alignment horizontal="center" vertical="center"/>
    </xf>
    <xf numFmtId="1" fontId="74" fillId="24" borderId="50" xfId="0" applyNumberFormat="1" applyFont="1" applyFill="1" applyBorder="1" applyAlignment="1">
      <alignment horizontal="center" vertical="center"/>
    </xf>
    <xf numFmtId="9" fontId="74" fillId="24" borderId="50" xfId="77" applyFont="1" applyFill="1" applyBorder="1" applyAlignment="1">
      <alignment horizontal="center" vertical="center"/>
    </xf>
    <xf numFmtId="9" fontId="75" fillId="24" borderId="21" xfId="77" applyFont="1" applyFill="1" applyBorder="1" applyAlignment="1">
      <alignment horizontal="center" vertical="center"/>
    </xf>
    <xf numFmtId="9" fontId="74" fillId="24" borderId="21" xfId="77" applyFont="1" applyFill="1" applyBorder="1" applyAlignment="1">
      <alignment horizontal="center" vertical="center"/>
    </xf>
    <xf numFmtId="1" fontId="9" fillId="34" borderId="15" xfId="0" applyNumberFormat="1" applyFont="1" applyFill="1" applyBorder="1" applyAlignment="1" applyProtection="1">
      <alignment horizontal="center" vertical="center" wrapText="1"/>
      <protection/>
    </xf>
    <xf numFmtId="1" fontId="9" fillId="34" borderId="0" xfId="0" applyNumberFormat="1" applyFont="1" applyFill="1" applyBorder="1" applyAlignment="1" applyProtection="1">
      <alignment horizontal="center" vertical="center" wrapText="1"/>
      <protection/>
    </xf>
    <xf numFmtId="1" fontId="12" fillId="35" borderId="15" xfId="0" applyNumberFormat="1" applyFont="1" applyFill="1" applyBorder="1" applyAlignment="1" applyProtection="1">
      <alignment horizontal="center" vertical="center" wrapText="1"/>
      <protection/>
    </xf>
    <xf numFmtId="1" fontId="10" fillId="33" borderId="21" xfId="0" applyNumberFormat="1" applyFont="1" applyFill="1" applyBorder="1" applyAlignment="1" applyProtection="1">
      <alignment horizontal="center" vertical="center" wrapText="1"/>
      <protection/>
    </xf>
    <xf numFmtId="1" fontId="9" fillId="34" borderId="21" xfId="0" applyNumberFormat="1" applyFont="1" applyFill="1" applyBorder="1" applyAlignment="1" applyProtection="1">
      <alignment horizontal="center" vertical="center" wrapText="1"/>
      <protection/>
    </xf>
    <xf numFmtId="1" fontId="10" fillId="33" borderId="50" xfId="0" applyNumberFormat="1" applyFont="1" applyFill="1" applyBorder="1" applyAlignment="1" applyProtection="1">
      <alignment horizontal="center" vertical="center" wrapText="1"/>
      <protection/>
    </xf>
    <xf numFmtId="1" fontId="10" fillId="33" borderId="51" xfId="0" applyNumberFormat="1" applyFont="1" applyFill="1" applyBorder="1" applyAlignment="1" applyProtection="1">
      <alignment horizontal="center" vertical="center" wrapText="1"/>
      <protection/>
    </xf>
    <xf numFmtId="1" fontId="9" fillId="34" borderId="50" xfId="0" applyNumberFormat="1" applyFont="1" applyFill="1" applyBorder="1" applyAlignment="1" applyProtection="1">
      <alignment horizontal="center" vertical="center" wrapText="1"/>
      <protection/>
    </xf>
    <xf numFmtId="1" fontId="9" fillId="34" borderId="51" xfId="0" applyNumberFormat="1" applyFont="1" applyFill="1" applyBorder="1" applyAlignment="1" applyProtection="1">
      <alignment horizontal="center" vertical="center" wrapText="1"/>
      <protection/>
    </xf>
    <xf numFmtId="1" fontId="12" fillId="35" borderId="52" xfId="0" applyNumberFormat="1" applyFont="1" applyFill="1" applyBorder="1" applyAlignment="1" applyProtection="1">
      <alignment horizontal="center" vertical="center" wrapText="1"/>
      <protection/>
    </xf>
    <xf numFmtId="1" fontId="12" fillId="35" borderId="47" xfId="0" applyNumberFormat="1" applyFont="1" applyFill="1" applyBorder="1" applyAlignment="1" applyProtection="1">
      <alignment horizontal="center" vertical="center" wrapText="1"/>
      <protection/>
    </xf>
    <xf numFmtId="1" fontId="12" fillId="35" borderId="53" xfId="0" applyNumberFormat="1" applyFont="1" applyFill="1" applyBorder="1" applyAlignment="1" applyProtection="1">
      <alignment horizontal="center" vertical="center" wrapText="1"/>
      <protection/>
    </xf>
    <xf numFmtId="0" fontId="8" fillId="63" borderId="21" xfId="0" applyFont="1" applyFill="1" applyBorder="1" applyAlignment="1" applyProtection="1">
      <alignment horizontal="center" vertical="center" wrapText="1"/>
      <protection locked="0"/>
    </xf>
    <xf numFmtId="0" fontId="8" fillId="63" borderId="21" xfId="0" applyFont="1" applyFill="1" applyBorder="1" applyAlignment="1" applyProtection="1">
      <alignment horizontal="center" vertical="center" wrapText="1"/>
      <protection locked="0"/>
    </xf>
    <xf numFmtId="0" fontId="8" fillId="63" borderId="43" xfId="0" applyFont="1" applyFill="1" applyBorder="1" applyAlignment="1" applyProtection="1">
      <alignment horizontal="center" vertical="center" wrapText="1"/>
      <protection locked="0"/>
    </xf>
    <xf numFmtId="0" fontId="8" fillId="63" borderId="43" xfId="0" applyFont="1" applyFill="1" applyBorder="1" applyAlignment="1" applyProtection="1">
      <alignment horizontal="center" vertical="center" wrapText="1"/>
      <protection locked="0"/>
    </xf>
    <xf numFmtId="0" fontId="9" fillId="63" borderId="50" xfId="0" applyFont="1" applyFill="1" applyBorder="1" applyAlignment="1" applyProtection="1">
      <alignment horizontal="center" vertical="center" wrapText="1"/>
      <protection locked="0"/>
    </xf>
    <xf numFmtId="9" fontId="9" fillId="63" borderId="21" xfId="77" applyFont="1" applyFill="1" applyBorder="1" applyAlignment="1" applyProtection="1">
      <alignment horizontal="center" vertical="center" wrapText="1"/>
      <protection locked="0"/>
    </xf>
    <xf numFmtId="0" fontId="33" fillId="60" borderId="29" xfId="70" applyFont="1" applyFill="1" applyBorder="1" applyAlignment="1" applyProtection="1">
      <alignment horizontal="center" vertical="center" wrapText="1"/>
      <protection hidden="1"/>
    </xf>
    <xf numFmtId="1" fontId="9" fillId="60" borderId="21" xfId="0" applyNumberFormat="1" applyFont="1" applyFill="1" applyBorder="1" applyAlignment="1" applyProtection="1">
      <alignment horizontal="center" vertical="center" wrapText="1"/>
      <protection/>
    </xf>
    <xf numFmtId="1" fontId="10" fillId="33" borderId="48" xfId="0" applyNumberFormat="1" applyFont="1" applyFill="1" applyBorder="1" applyAlignment="1" applyProtection="1">
      <alignment horizontal="center" vertical="center" wrapText="1"/>
      <protection/>
    </xf>
    <xf numFmtId="1" fontId="10" fillId="33" borderId="43" xfId="0" applyNumberFormat="1" applyFont="1" applyFill="1" applyBorder="1" applyAlignment="1" applyProtection="1">
      <alignment horizontal="center" vertical="center" wrapText="1"/>
      <protection/>
    </xf>
    <xf numFmtId="1" fontId="10" fillId="33" borderId="49" xfId="0" applyNumberFormat="1" applyFont="1" applyFill="1" applyBorder="1" applyAlignment="1" applyProtection="1">
      <alignment horizontal="center" vertical="center" wrapText="1"/>
      <protection/>
    </xf>
    <xf numFmtId="1" fontId="9" fillId="60" borderId="50" xfId="0" applyNumberFormat="1" applyFont="1" applyFill="1" applyBorder="1" applyAlignment="1" applyProtection="1">
      <alignment horizontal="center" vertical="center" wrapText="1"/>
      <protection/>
    </xf>
    <xf numFmtId="1" fontId="9" fillId="60" borderId="51" xfId="0" applyNumberFormat="1" applyFont="1" applyFill="1" applyBorder="1" applyAlignment="1" applyProtection="1">
      <alignment horizontal="center" vertical="center" wrapText="1"/>
      <protection/>
    </xf>
    <xf numFmtId="0" fontId="22" fillId="25" borderId="19" xfId="70" applyFont="1" applyFill="1" applyBorder="1" applyAlignment="1" applyProtection="1">
      <alignment horizontal="center" vertical="center" wrapText="1"/>
      <protection hidden="1"/>
    </xf>
    <xf numFmtId="0" fontId="14" fillId="25" borderId="19" xfId="0" applyFont="1" applyFill="1" applyBorder="1" applyAlignment="1">
      <alignment horizontal="center" vertical="center" wrapText="1"/>
    </xf>
    <xf numFmtId="0" fontId="16" fillId="25" borderId="19" xfId="0" applyFont="1" applyFill="1" applyBorder="1" applyAlignment="1">
      <alignment horizontal="center" vertical="center" wrapText="1"/>
    </xf>
    <xf numFmtId="0" fontId="9" fillId="18" borderId="129" xfId="0" applyFont="1" applyFill="1" applyBorder="1" applyAlignment="1">
      <alignment horizontal="center" vertical="center" wrapText="1"/>
    </xf>
    <xf numFmtId="0" fontId="10" fillId="17" borderId="34" xfId="0" applyFont="1" applyFill="1" applyBorder="1" applyAlignment="1">
      <alignment horizontal="center" vertical="center" wrapText="1"/>
    </xf>
    <xf numFmtId="0" fontId="9" fillId="18" borderId="31" xfId="0" applyFont="1" applyFill="1" applyBorder="1" applyAlignment="1">
      <alignment horizontal="center" vertical="center" wrapText="1"/>
    </xf>
    <xf numFmtId="0" fontId="6" fillId="10" borderId="33" xfId="0" applyFont="1" applyFill="1" applyBorder="1" applyAlignment="1">
      <alignment horizontal="center" vertical="center" wrapText="1"/>
    </xf>
    <xf numFmtId="0" fontId="9" fillId="18" borderId="21" xfId="0" applyFont="1" applyFill="1" applyBorder="1" applyAlignment="1">
      <alignment horizontal="center" vertical="center" wrapText="1"/>
    </xf>
    <xf numFmtId="0" fontId="10" fillId="17" borderId="48" xfId="0" applyFont="1" applyFill="1" applyBorder="1" applyAlignment="1">
      <alignment horizontal="center" vertical="center" wrapText="1"/>
    </xf>
    <xf numFmtId="0" fontId="10" fillId="17" borderId="43" xfId="0" applyFont="1" applyFill="1" applyBorder="1" applyAlignment="1">
      <alignment horizontal="center" vertical="center" wrapText="1"/>
    </xf>
    <xf numFmtId="0" fontId="10" fillId="17" borderId="49" xfId="0" applyFont="1" applyFill="1" applyBorder="1" applyAlignment="1">
      <alignment horizontal="center" vertical="center" wrapText="1"/>
    </xf>
    <xf numFmtId="0" fontId="9" fillId="18" borderId="50" xfId="0" applyFont="1" applyFill="1" applyBorder="1" applyAlignment="1">
      <alignment horizontal="center" vertical="center" wrapText="1"/>
    </xf>
    <xf numFmtId="0" fontId="9" fillId="18" borderId="51" xfId="0" applyFont="1" applyFill="1" applyBorder="1" applyAlignment="1">
      <alignment horizontal="center" vertical="center" wrapText="1"/>
    </xf>
    <xf numFmtId="0" fontId="6" fillId="10" borderId="52" xfId="0" applyFont="1" applyFill="1" applyBorder="1" applyAlignment="1">
      <alignment horizontal="center" vertical="center" wrapText="1"/>
    </xf>
    <xf numFmtId="0" fontId="6" fillId="10" borderId="47" xfId="0" applyFont="1" applyFill="1" applyBorder="1" applyAlignment="1">
      <alignment horizontal="center" vertical="center" wrapText="1"/>
    </xf>
    <xf numFmtId="0" fontId="6" fillId="10" borderId="53" xfId="0" applyFont="1" applyFill="1" applyBorder="1" applyAlignment="1">
      <alignment horizontal="center" vertical="center" wrapText="1"/>
    </xf>
    <xf numFmtId="0" fontId="10" fillId="17" borderId="90" xfId="0" applyFont="1" applyFill="1" applyBorder="1" applyAlignment="1">
      <alignment horizontal="center" vertical="center" wrapText="1"/>
    </xf>
    <xf numFmtId="0" fontId="9" fillId="18" borderId="127" xfId="0" applyFont="1" applyFill="1" applyBorder="1" applyAlignment="1">
      <alignment horizontal="center" vertical="center" wrapText="1"/>
    </xf>
    <xf numFmtId="0" fontId="9" fillId="18" borderId="90" xfId="0" applyFont="1" applyFill="1" applyBorder="1" applyAlignment="1">
      <alignment horizontal="center" vertical="center" wrapText="1"/>
    </xf>
    <xf numFmtId="0" fontId="12" fillId="10" borderId="90" xfId="0" applyFont="1" applyFill="1" applyBorder="1" applyAlignment="1">
      <alignment horizontal="center" vertical="center" wrapText="1"/>
    </xf>
    <xf numFmtId="0" fontId="12" fillId="10" borderId="19" xfId="0" applyFont="1" applyFill="1" applyBorder="1" applyAlignment="1">
      <alignment horizontal="center" vertical="center" wrapText="1"/>
    </xf>
    <xf numFmtId="0" fontId="9" fillId="18" borderId="28" xfId="71" applyFont="1" applyFill="1" applyBorder="1" applyAlignment="1" applyProtection="1">
      <alignment horizontal="center" vertical="center" wrapText="1"/>
      <protection hidden="1"/>
    </xf>
    <xf numFmtId="172" fontId="8" fillId="26" borderId="28" xfId="64" applyNumberFormat="1" applyFont="1" applyFill="1" applyBorder="1" applyAlignment="1" applyProtection="1">
      <alignment horizontal="center" vertical="center" wrapText="1"/>
      <protection hidden="1"/>
    </xf>
    <xf numFmtId="164" fontId="8" fillId="0" borderId="28" xfId="64" applyNumberFormat="1" applyFont="1" applyFill="1" applyBorder="1" applyAlignment="1" applyProtection="1" quotePrefix="1">
      <alignment horizontal="center" vertical="center" wrapText="1"/>
      <protection hidden="1"/>
    </xf>
    <xf numFmtId="1" fontId="8" fillId="26" borderId="28" xfId="71" applyNumberFormat="1" applyFont="1" applyFill="1" applyBorder="1" applyAlignment="1" applyProtection="1">
      <alignment horizontal="center" vertical="center" wrapText="1"/>
      <protection hidden="1"/>
    </xf>
    <xf numFmtId="0" fontId="12" fillId="26" borderId="28" xfId="71" applyFont="1" applyFill="1" applyBorder="1" applyAlignment="1" applyProtection="1">
      <alignment horizontal="center" vertical="center" wrapText="1"/>
      <protection hidden="1"/>
    </xf>
    <xf numFmtId="172" fontId="8" fillId="26" borderId="28" xfId="70" applyNumberFormat="1" applyFont="1" applyFill="1" applyBorder="1" applyAlignment="1" applyProtection="1">
      <alignment horizontal="center" vertical="center" wrapText="1"/>
      <protection hidden="1"/>
    </xf>
    <xf numFmtId="0" fontId="9" fillId="18" borderId="129" xfId="0" applyFont="1" applyFill="1" applyBorder="1" applyAlignment="1" applyProtection="1">
      <alignment horizontal="center" vertical="center" wrapText="1"/>
      <protection/>
    </xf>
    <xf numFmtId="0" fontId="9" fillId="18" borderId="127" xfId="0" applyFont="1" applyFill="1" applyBorder="1" applyAlignment="1" applyProtection="1">
      <alignment horizontal="center" vertical="center" wrapText="1"/>
      <protection/>
    </xf>
    <xf numFmtId="0" fontId="12" fillId="10" borderId="127" xfId="0" applyFont="1" applyFill="1" applyBorder="1" applyAlignment="1" applyProtection="1">
      <alignment horizontal="center" vertical="center" wrapText="1"/>
      <protection/>
    </xf>
    <xf numFmtId="0" fontId="12" fillId="0" borderId="21" xfId="0" applyFont="1" applyBorder="1" applyAlignment="1">
      <alignment/>
    </xf>
    <xf numFmtId="0" fontId="12" fillId="0" borderId="50" xfId="0" applyFont="1" applyBorder="1" applyAlignment="1">
      <alignment/>
    </xf>
    <xf numFmtId="0" fontId="12" fillId="0" borderId="51" xfId="0" applyFont="1" applyBorder="1" applyAlignment="1">
      <alignment/>
    </xf>
    <xf numFmtId="0" fontId="8" fillId="26" borderId="108" xfId="70" applyFont="1" applyFill="1" applyBorder="1" applyAlignment="1" applyProtection="1">
      <alignment horizontal="center" vertical="center" wrapText="1"/>
      <protection hidden="1"/>
    </xf>
    <xf numFmtId="0" fontId="8" fillId="26" borderId="101" xfId="70" applyFont="1" applyFill="1" applyBorder="1" applyAlignment="1" applyProtection="1">
      <alignment horizontal="center" vertical="center" wrapText="1"/>
      <protection hidden="1"/>
    </xf>
    <xf numFmtId="0" fontId="8" fillId="26" borderId="109" xfId="70" applyFont="1" applyFill="1" applyBorder="1" applyAlignment="1" applyProtection="1">
      <alignment horizontal="center" vertical="center" wrapText="1"/>
      <protection hidden="1"/>
    </xf>
    <xf numFmtId="0" fontId="9" fillId="18" borderId="51" xfId="0" applyFont="1" applyFill="1" applyBorder="1" applyAlignment="1" applyProtection="1">
      <alignment horizontal="center" vertical="center" wrapText="1"/>
      <protection/>
    </xf>
    <xf numFmtId="0" fontId="12" fillId="10" borderId="52" xfId="0" applyFont="1" applyFill="1" applyBorder="1" applyAlignment="1" applyProtection="1">
      <alignment horizontal="center" vertical="center" wrapText="1"/>
      <protection/>
    </xf>
    <xf numFmtId="0" fontId="12" fillId="10" borderId="47" xfId="0" applyFont="1" applyFill="1" applyBorder="1" applyAlignment="1" applyProtection="1">
      <alignment horizontal="center" vertical="center" wrapText="1"/>
      <protection/>
    </xf>
    <xf numFmtId="0" fontId="12" fillId="10" borderId="53" xfId="0" applyFont="1" applyFill="1" applyBorder="1" applyAlignment="1" applyProtection="1">
      <alignment horizontal="center" vertical="center" wrapText="1"/>
      <protection/>
    </xf>
    <xf numFmtId="9" fontId="76" fillId="24" borderId="21" xfId="77" applyFont="1" applyFill="1" applyBorder="1" applyAlignment="1" applyProtection="1">
      <alignment horizontal="center" vertical="center" wrapText="1"/>
      <protection/>
    </xf>
    <xf numFmtId="0" fontId="42" fillId="17" borderId="103" xfId="0" applyFont="1" applyFill="1" applyBorder="1" applyAlignment="1" applyProtection="1">
      <alignment horizontal="center" vertical="center" wrapText="1"/>
      <protection hidden="1"/>
    </xf>
    <xf numFmtId="0" fontId="5" fillId="46" borderId="103" xfId="0" applyFont="1" applyFill="1" applyBorder="1" applyAlignment="1" applyProtection="1">
      <alignment horizontal="center" vertical="center" wrapText="1"/>
      <protection hidden="1"/>
    </xf>
    <xf numFmtId="0" fontId="5" fillId="46" borderId="103" xfId="70" applyFont="1" applyFill="1" applyBorder="1" applyAlignment="1" applyProtection="1">
      <alignment horizontal="center" vertical="center" wrapText="1"/>
      <protection hidden="1"/>
    </xf>
    <xf numFmtId="0" fontId="42" fillId="46" borderId="114" xfId="0" applyFont="1" applyFill="1" applyBorder="1" applyAlignment="1" applyProtection="1">
      <alignment horizontal="center" vertical="center" wrapText="1"/>
      <protection hidden="1"/>
    </xf>
    <xf numFmtId="0" fontId="53" fillId="10" borderId="114" xfId="0" applyFont="1" applyFill="1" applyBorder="1" applyAlignment="1" applyProtection="1">
      <alignment horizontal="center" vertical="center" wrapText="1"/>
      <protection hidden="1"/>
    </xf>
    <xf numFmtId="9" fontId="42" fillId="26" borderId="21" xfId="77" applyFont="1" applyFill="1" applyBorder="1" applyAlignment="1" applyProtection="1">
      <alignment horizontal="center" vertical="center" wrapText="1"/>
      <protection hidden="1"/>
    </xf>
    <xf numFmtId="0" fontId="9" fillId="20" borderId="35" xfId="70" applyFont="1" applyFill="1" applyBorder="1" applyAlignment="1" applyProtection="1">
      <alignment horizontal="center" vertical="center" wrapText="1"/>
      <protection hidden="1" locked="0"/>
    </xf>
    <xf numFmtId="9" fontId="11" fillId="20" borderId="28" xfId="77" applyFont="1" applyFill="1" applyBorder="1" applyAlignment="1" applyProtection="1">
      <alignment horizontal="center" vertical="center" wrapText="1"/>
      <protection hidden="1" locked="0"/>
    </xf>
    <xf numFmtId="9" fontId="11" fillId="20" borderId="35" xfId="77" applyFont="1" applyFill="1" applyBorder="1" applyAlignment="1" applyProtection="1">
      <alignment horizontal="center" vertical="center" wrapText="1"/>
      <protection hidden="1" locked="0"/>
    </xf>
    <xf numFmtId="9" fontId="32" fillId="20" borderId="28" xfId="77" applyFont="1" applyFill="1" applyBorder="1" applyAlignment="1" applyProtection="1">
      <alignment horizontal="center" vertical="center" wrapText="1"/>
      <protection hidden="1" locked="0"/>
    </xf>
    <xf numFmtId="9" fontId="11" fillId="15" borderId="28" xfId="77" applyFont="1" applyFill="1" applyBorder="1" applyAlignment="1" applyProtection="1">
      <alignment horizontal="center" vertical="center" wrapText="1"/>
      <protection hidden="1" locked="0"/>
    </xf>
    <xf numFmtId="0" fontId="8" fillId="26" borderId="103" xfId="70" applyFont="1" applyFill="1" applyBorder="1" applyAlignment="1" applyProtection="1">
      <alignment horizontal="center" vertical="center" wrapText="1"/>
      <protection hidden="1"/>
    </xf>
    <xf numFmtId="0" fontId="8" fillId="30" borderId="108" xfId="71" applyFont="1" applyFill="1" applyBorder="1" applyAlignment="1" applyProtection="1">
      <alignment horizontal="center" vertical="center" wrapText="1"/>
      <protection hidden="1"/>
    </xf>
    <xf numFmtId="0" fontId="8" fillId="30" borderId="109" xfId="71" applyFont="1" applyFill="1" applyBorder="1" applyAlignment="1" applyProtection="1">
      <alignment horizontal="center" vertical="center" wrapText="1"/>
      <protection hidden="1"/>
    </xf>
    <xf numFmtId="0" fontId="6" fillId="0" borderId="108" xfId="0" applyFont="1" applyBorder="1" applyAlignment="1">
      <alignment/>
    </xf>
    <xf numFmtId="0" fontId="6" fillId="0" borderId="28" xfId="0" applyFont="1" applyBorder="1" applyAlignment="1">
      <alignment/>
    </xf>
    <xf numFmtId="0" fontId="6" fillId="0" borderId="109" xfId="0" applyFont="1" applyBorder="1" applyAlignment="1">
      <alignment/>
    </xf>
    <xf numFmtId="0" fontId="11" fillId="26" borderId="21" xfId="70" applyFont="1" applyFill="1" applyBorder="1" applyAlignment="1" applyProtection="1">
      <alignment horizontal="center" vertical="center" wrapText="1"/>
      <protection hidden="1"/>
    </xf>
    <xf numFmtId="0" fontId="8" fillId="0" borderId="21" xfId="0" applyFont="1" applyBorder="1" applyAlignment="1">
      <alignment horizontal="center" vertical="center" wrapText="1"/>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8" xfId="0" applyBorder="1" applyAlignment="1">
      <alignment horizontal="center" vertical="center"/>
    </xf>
    <xf numFmtId="0" fontId="5" fillId="18" borderId="24" xfId="0" applyFont="1" applyFill="1" applyBorder="1" applyAlignment="1">
      <alignment horizontal="center" vertical="center" wrapText="1"/>
    </xf>
    <xf numFmtId="0" fontId="11" fillId="36" borderId="21" xfId="70" applyFont="1" applyFill="1" applyBorder="1" applyAlignment="1" applyProtection="1">
      <alignment horizontal="center" vertical="center" wrapText="1"/>
      <protection hidden="1"/>
    </xf>
    <xf numFmtId="0" fontId="12" fillId="0" borderId="24" xfId="0" applyFont="1" applyBorder="1" applyAlignment="1">
      <alignment horizontal="center" vertical="center" wrapText="1"/>
    </xf>
    <xf numFmtId="0" fontId="12" fillId="0" borderId="0" xfId="0" applyFont="1" applyBorder="1" applyAlignment="1">
      <alignment horizontal="center" vertical="center" wrapText="1"/>
    </xf>
    <xf numFmtId="0" fontId="42" fillId="17" borderId="15" xfId="0" applyFont="1" applyFill="1" applyBorder="1" applyAlignment="1">
      <alignment horizontal="center" vertical="center" wrapText="1"/>
    </xf>
    <xf numFmtId="0" fontId="11" fillId="10" borderId="21" xfId="71" applyFont="1" applyFill="1" applyBorder="1" applyAlignment="1" applyProtection="1">
      <alignment horizontal="center" vertical="center" wrapText="1"/>
      <protection hidden="1"/>
    </xf>
    <xf numFmtId="0" fontId="10" fillId="17" borderId="21" xfId="0" applyFont="1" applyFill="1" applyBorder="1" applyAlignment="1" applyProtection="1">
      <alignment horizontal="center" vertical="center" wrapText="1"/>
      <protection/>
    </xf>
    <xf numFmtId="0" fontId="9" fillId="18" borderId="21" xfId="0" applyFont="1" applyFill="1" applyBorder="1" applyAlignment="1" applyProtection="1">
      <alignment horizontal="center" vertical="center" wrapText="1"/>
      <protection/>
    </xf>
    <xf numFmtId="0" fontId="11" fillId="0" borderId="21" xfId="71" applyFont="1" applyFill="1" applyBorder="1" applyAlignment="1" applyProtection="1">
      <alignment horizontal="center" vertical="center" wrapText="1"/>
      <protection hidden="1"/>
    </xf>
    <xf numFmtId="0" fontId="11" fillId="26" borderId="21" xfId="71" applyFont="1" applyFill="1" applyBorder="1" applyAlignment="1" applyProtection="1">
      <alignment horizontal="center" vertical="center" wrapText="1"/>
      <protection hidden="1"/>
    </xf>
    <xf numFmtId="0" fontId="9" fillId="18" borderId="21" xfId="71" applyFont="1" applyFill="1" applyBorder="1" applyAlignment="1" applyProtection="1">
      <alignment horizontal="center" vertical="center" wrapText="1"/>
      <protection hidden="1"/>
    </xf>
    <xf numFmtId="0" fontId="9" fillId="18" borderId="50" xfId="0" applyFont="1" applyFill="1" applyBorder="1" applyAlignment="1" applyProtection="1">
      <alignment horizontal="center" vertical="center" wrapText="1"/>
      <protection/>
    </xf>
    <xf numFmtId="9" fontId="12" fillId="0" borderId="0" xfId="0" applyNumberFormat="1" applyFont="1" applyBorder="1" applyAlignment="1">
      <alignment horizontal="center" vertical="center" wrapText="1"/>
    </xf>
    <xf numFmtId="9" fontId="9" fillId="18" borderId="21" xfId="71" applyNumberFormat="1" applyFont="1" applyFill="1" applyBorder="1" applyAlignment="1" applyProtection="1">
      <alignment horizontal="center" vertical="center" wrapText="1"/>
      <protection hidden="1"/>
    </xf>
    <xf numFmtId="10" fontId="8" fillId="53" borderId="21" xfId="77" applyNumberFormat="1" applyFont="1" applyFill="1" applyBorder="1" applyAlignment="1">
      <alignment horizontal="center" vertical="center" wrapText="1"/>
    </xf>
    <xf numFmtId="9" fontId="8" fillId="53" borderId="21" xfId="0" applyNumberFormat="1" applyFont="1" applyFill="1" applyBorder="1" applyAlignment="1">
      <alignment horizontal="center" vertical="center" wrapText="1"/>
    </xf>
    <xf numFmtId="9" fontId="8" fillId="26" borderId="21" xfId="77" applyFont="1" applyFill="1" applyBorder="1" applyAlignment="1" applyProtection="1">
      <alignment horizontal="center" vertical="center" wrapText="1"/>
      <protection hidden="1"/>
    </xf>
    <xf numFmtId="172" fontId="8" fillId="26" borderId="21" xfId="64" applyNumberFormat="1" applyFont="1" applyFill="1" applyBorder="1" applyAlignment="1" applyProtection="1">
      <alignment horizontal="center" vertical="center" wrapText="1"/>
      <protection hidden="1"/>
    </xf>
    <xf numFmtId="0" fontId="8" fillId="2" borderId="21" xfId="71" applyFont="1" applyFill="1" applyBorder="1" applyAlignment="1" applyProtection="1">
      <alignment horizontal="center" vertical="center" wrapText="1"/>
      <protection hidden="1"/>
    </xf>
    <xf numFmtId="2" fontId="8" fillId="2" borderId="21" xfId="71" applyNumberFormat="1" applyFont="1" applyFill="1" applyBorder="1" applyAlignment="1" applyProtection="1">
      <alignment horizontal="center" vertical="center" wrapText="1"/>
      <protection hidden="1"/>
    </xf>
    <xf numFmtId="0" fontId="8" fillId="53" borderId="21" xfId="0" applyFont="1" applyFill="1" applyBorder="1" applyAlignment="1">
      <alignment horizontal="center" vertical="center" wrapText="1"/>
    </xf>
    <xf numFmtId="2" fontId="8" fillId="53" borderId="21" xfId="0" applyNumberFormat="1" applyFont="1" applyFill="1" applyBorder="1" applyAlignment="1">
      <alignment horizontal="center" vertical="center" wrapText="1"/>
    </xf>
    <xf numFmtId="1" fontId="8" fillId="2" borderId="21" xfId="71" applyNumberFormat="1" applyFont="1" applyFill="1" applyBorder="1" applyAlignment="1" applyProtection="1">
      <alignment horizontal="center" vertical="center" wrapText="1"/>
      <protection hidden="1"/>
    </xf>
    <xf numFmtId="10" fontId="8" fillId="2" borderId="21" xfId="77" applyNumberFormat="1" applyFont="1" applyFill="1" applyBorder="1" applyAlignment="1" applyProtection="1">
      <alignment horizontal="center" vertical="center" wrapText="1"/>
      <protection hidden="1"/>
    </xf>
    <xf numFmtId="43" fontId="8" fillId="2" borderId="21" xfId="48" applyFont="1" applyFill="1" applyBorder="1" applyAlignment="1" applyProtection="1">
      <alignment horizontal="center" vertical="center" wrapText="1"/>
      <protection hidden="1"/>
    </xf>
    <xf numFmtId="9" fontId="8" fillId="2" borderId="21" xfId="77" applyNumberFormat="1" applyFont="1" applyFill="1" applyBorder="1" applyAlignment="1" applyProtection="1">
      <alignment horizontal="center" vertical="center" wrapText="1"/>
      <protection hidden="1"/>
    </xf>
    <xf numFmtId="1" fontId="8" fillId="0" borderId="21" xfId="71" applyNumberFormat="1" applyFont="1" applyFill="1" applyBorder="1" applyAlignment="1" applyProtection="1">
      <alignment horizontal="center" vertical="center" wrapText="1"/>
      <protection hidden="1"/>
    </xf>
    <xf numFmtId="164" fontId="8" fillId="0" borderId="21" xfId="64" applyNumberFormat="1" applyFont="1" applyFill="1" applyBorder="1" applyAlignment="1" applyProtection="1">
      <alignment horizontal="center" vertical="center" wrapText="1"/>
      <protection hidden="1"/>
    </xf>
    <xf numFmtId="9" fontId="8" fillId="0" borderId="21" xfId="77" applyFont="1" applyFill="1" applyBorder="1" applyAlignment="1">
      <alignment horizontal="center" vertical="center" wrapText="1"/>
    </xf>
    <xf numFmtId="9" fontId="8" fillId="2" borderId="21" xfId="71" applyNumberFormat="1" applyFont="1" applyFill="1" applyBorder="1" applyAlignment="1" applyProtection="1">
      <alignment horizontal="center" vertical="center" wrapText="1"/>
      <protection hidden="1"/>
    </xf>
    <xf numFmtId="172" fontId="8" fillId="0" borderId="21" xfId="64" applyNumberFormat="1" applyFont="1" applyFill="1" applyBorder="1" applyAlignment="1" applyProtection="1">
      <alignment horizontal="center" vertical="center" wrapText="1"/>
      <protection hidden="1"/>
    </xf>
    <xf numFmtId="0" fontId="0" fillId="0" borderId="0" xfId="0" applyFill="1" applyAlignment="1">
      <alignment/>
    </xf>
    <xf numFmtId="172" fontId="8" fillId="26" borderId="21" xfId="64" applyNumberFormat="1" applyFont="1" applyFill="1" applyBorder="1" applyAlignment="1" applyProtection="1">
      <alignment vertical="center" wrapText="1"/>
      <protection hidden="1"/>
    </xf>
    <xf numFmtId="9" fontId="8" fillId="2" borderId="21" xfId="77" applyFont="1" applyFill="1" applyBorder="1" applyAlignment="1" applyProtection="1">
      <alignment horizontal="center" vertical="center" wrapText="1"/>
      <protection hidden="1"/>
    </xf>
    <xf numFmtId="9" fontId="12" fillId="26" borderId="21" xfId="77" applyFont="1" applyFill="1" applyBorder="1" applyAlignment="1" applyProtection="1">
      <alignment horizontal="center" vertical="center" wrapText="1"/>
      <protection hidden="1"/>
    </xf>
    <xf numFmtId="0" fontId="12" fillId="2" borderId="21" xfId="71" applyFont="1" applyFill="1" applyBorder="1" applyAlignment="1" applyProtection="1">
      <alignment horizontal="center" vertical="center" wrapText="1"/>
      <protection hidden="1"/>
    </xf>
    <xf numFmtId="172" fontId="12" fillId="26" borderId="21" xfId="64" applyNumberFormat="1" applyFont="1" applyFill="1" applyBorder="1" applyAlignment="1" applyProtection="1">
      <alignment horizontal="center" vertical="center" wrapText="1"/>
      <protection hidden="1"/>
    </xf>
    <xf numFmtId="9" fontId="8" fillId="53" borderId="21" xfId="77" applyFont="1" applyFill="1" applyBorder="1" applyAlignment="1">
      <alignment horizontal="center" vertical="center" wrapText="1"/>
    </xf>
    <xf numFmtId="0" fontId="0" fillId="36" borderId="0" xfId="0" applyFill="1" applyAlignment="1">
      <alignment/>
    </xf>
    <xf numFmtId="10" fontId="10" fillId="17" borderId="21" xfId="77" applyNumberFormat="1" applyFont="1" applyFill="1" applyBorder="1" applyAlignment="1" applyProtection="1">
      <alignment horizontal="center" vertical="center" wrapText="1"/>
      <protection/>
    </xf>
    <xf numFmtId="164" fontId="10" fillId="17" borderId="21" xfId="0" applyNumberFormat="1" applyFont="1" applyFill="1" applyBorder="1" applyAlignment="1" applyProtection="1">
      <alignment horizontal="center" vertical="center" wrapText="1"/>
      <protection/>
    </xf>
    <xf numFmtId="1" fontId="39" fillId="2" borderId="21" xfId="77" applyNumberFormat="1" applyFont="1" applyFill="1" applyBorder="1" applyAlignment="1" applyProtection="1">
      <alignment horizontal="center" vertical="center" wrapText="1"/>
      <protection hidden="1"/>
    </xf>
    <xf numFmtId="1" fontId="8" fillId="64" borderId="21" xfId="0" applyNumberFormat="1" applyFont="1" applyFill="1" applyBorder="1" applyAlignment="1">
      <alignment horizontal="center" vertical="center" wrapText="1"/>
    </xf>
    <xf numFmtId="1" fontId="40" fillId="26" borderId="21" xfId="77" applyNumberFormat="1" applyFont="1" applyFill="1" applyBorder="1" applyAlignment="1" applyProtection="1">
      <alignment horizontal="center" vertical="center"/>
      <protection hidden="1"/>
    </xf>
    <xf numFmtId="0" fontId="11" fillId="17" borderId="21" xfId="0" applyFont="1" applyFill="1" applyBorder="1" applyAlignment="1" applyProtection="1">
      <alignment vertical="center" wrapText="1"/>
      <protection/>
    </xf>
    <xf numFmtId="0" fontId="11" fillId="17" borderId="21" xfId="0" applyFont="1" applyFill="1" applyBorder="1" applyAlignment="1" applyProtection="1">
      <alignment horizontal="center" vertical="center" wrapText="1"/>
      <protection/>
    </xf>
    <xf numFmtId="10" fontId="11" fillId="17" borderId="21" xfId="77" applyNumberFormat="1" applyFont="1" applyFill="1" applyBorder="1" applyAlignment="1" applyProtection="1">
      <alignment horizontal="center" vertical="center" wrapText="1"/>
      <protection/>
    </xf>
    <xf numFmtId="9" fontId="11" fillId="17" borderId="21" xfId="77" applyFont="1" applyFill="1" applyBorder="1" applyAlignment="1" applyProtection="1">
      <alignment horizontal="center" vertical="center" wrapText="1"/>
      <protection/>
    </xf>
    <xf numFmtId="3" fontId="11" fillId="17" borderId="21" xfId="0" applyNumberFormat="1" applyFont="1" applyFill="1" applyBorder="1" applyAlignment="1" applyProtection="1">
      <alignment horizontal="center" vertical="center" wrapText="1"/>
      <protection/>
    </xf>
    <xf numFmtId="164" fontId="11" fillId="17" borderId="21" xfId="0" applyNumberFormat="1" applyFont="1" applyFill="1" applyBorder="1" applyAlignment="1" applyProtection="1">
      <alignment horizontal="center" vertical="center" wrapText="1"/>
      <protection/>
    </xf>
    <xf numFmtId="0" fontId="12" fillId="0" borderId="21" xfId="0" applyFont="1" applyBorder="1" applyAlignment="1">
      <alignment horizontal="center" vertical="center" wrapText="1"/>
    </xf>
    <xf numFmtId="1" fontId="12" fillId="26" borderId="21" xfId="48" applyNumberFormat="1" applyFont="1" applyFill="1" applyBorder="1" applyAlignment="1">
      <alignment horizontal="center" vertical="center" wrapText="1"/>
    </xf>
    <xf numFmtId="9" fontId="12" fillId="0" borderId="21" xfId="0" applyNumberFormat="1" applyFont="1" applyBorder="1" applyAlignment="1">
      <alignment horizontal="center" vertical="center" wrapText="1"/>
    </xf>
    <xf numFmtId="9" fontId="12" fillId="2" borderId="21" xfId="77" applyFont="1" applyFill="1" applyBorder="1" applyAlignment="1" applyProtection="1">
      <alignment horizontal="center" vertical="center" wrapText="1"/>
      <protection hidden="1"/>
    </xf>
    <xf numFmtId="0" fontId="12" fillId="2" borderId="21" xfId="77" applyNumberFormat="1" applyFont="1" applyFill="1" applyBorder="1" applyAlignment="1" applyProtection="1">
      <alignment horizontal="center" vertical="center" wrapText="1"/>
      <protection hidden="1"/>
    </xf>
    <xf numFmtId="0" fontId="12" fillId="2" borderId="21" xfId="77" applyNumberFormat="1" applyFont="1" applyFill="1" applyBorder="1" applyAlignment="1">
      <alignment horizontal="center" vertical="center" wrapText="1"/>
    </xf>
    <xf numFmtId="9" fontId="8" fillId="65" borderId="21" xfId="77" applyFont="1" applyFill="1" applyBorder="1" applyAlignment="1" applyProtection="1">
      <alignment horizontal="center" vertical="center" wrapText="1"/>
      <protection hidden="1"/>
    </xf>
    <xf numFmtId="0" fontId="8" fillId="65" borderId="21" xfId="77" applyNumberFormat="1" applyFont="1" applyFill="1" applyBorder="1" applyAlignment="1" applyProtection="1">
      <alignment horizontal="center" vertical="center" wrapText="1"/>
      <protection hidden="1"/>
    </xf>
    <xf numFmtId="9" fontId="9" fillId="18" borderId="21" xfId="77" applyFont="1" applyFill="1" applyBorder="1" applyAlignment="1" applyProtection="1">
      <alignment horizontal="center" vertical="center" wrapText="1"/>
      <protection/>
    </xf>
    <xf numFmtId="164" fontId="9" fillId="18" borderId="21" xfId="0" applyNumberFormat="1" applyFont="1" applyFill="1" applyBorder="1" applyAlignment="1" applyProtection="1">
      <alignment horizontal="center" vertical="center" wrapText="1"/>
      <protection/>
    </xf>
    <xf numFmtId="9" fontId="11" fillId="10" borderId="21" xfId="71" applyNumberFormat="1" applyFont="1" applyFill="1" applyBorder="1" applyAlignment="1" applyProtection="1">
      <alignment horizontal="center" vertical="center" wrapText="1"/>
      <protection hidden="1"/>
    </xf>
    <xf numFmtId="164" fontId="41" fillId="10" borderId="21" xfId="71" applyNumberFormat="1" applyFont="1" applyFill="1" applyBorder="1" applyAlignment="1" applyProtection="1">
      <alignment horizontal="center" vertical="center" wrapText="1"/>
      <protection hidden="1"/>
    </xf>
    <xf numFmtId="9" fontId="12" fillId="0" borderId="0" xfId="0" applyNumberFormat="1" applyFont="1" applyAlignment="1">
      <alignment horizontal="center" vertical="center" wrapText="1"/>
    </xf>
    <xf numFmtId="0" fontId="11" fillId="36" borderId="21" xfId="0" applyFont="1" applyFill="1" applyBorder="1" applyAlignment="1" applyProtection="1">
      <alignment horizontal="center" vertical="center" wrapText="1"/>
      <protection/>
    </xf>
    <xf numFmtId="0" fontId="10" fillId="17" borderId="28" xfId="0" applyFont="1" applyFill="1" applyBorder="1" applyAlignment="1" applyProtection="1">
      <alignment horizontal="center" vertical="center" wrapText="1"/>
      <protection/>
    </xf>
    <xf numFmtId="0" fontId="11" fillId="17" borderId="28" xfId="0" applyFont="1" applyFill="1" applyBorder="1" applyAlignment="1" applyProtection="1">
      <alignment horizontal="center" vertical="center" wrapText="1"/>
      <protection/>
    </xf>
    <xf numFmtId="0" fontId="9" fillId="18" borderId="28" xfId="0" applyFont="1" applyFill="1" applyBorder="1" applyAlignment="1" applyProtection="1">
      <alignment horizontal="center" vertical="center" wrapText="1"/>
      <protection/>
    </xf>
    <xf numFmtId="0" fontId="11" fillId="10" borderId="28" xfId="71" applyFont="1" applyFill="1" applyBorder="1" applyAlignment="1" applyProtection="1">
      <alignment horizontal="center" vertical="center" wrapText="1"/>
      <protection hidden="1"/>
    </xf>
    <xf numFmtId="0" fontId="10" fillId="17" borderId="50" xfId="0" applyFont="1" applyFill="1" applyBorder="1" applyAlignment="1" applyProtection="1">
      <alignment horizontal="center" vertical="center" wrapText="1"/>
      <protection/>
    </xf>
    <xf numFmtId="0" fontId="10" fillId="17" borderId="51" xfId="0" applyFont="1" applyFill="1" applyBorder="1" applyAlignment="1" applyProtection="1">
      <alignment horizontal="center" vertical="center" wrapText="1"/>
      <protection/>
    </xf>
    <xf numFmtId="0" fontId="11" fillId="10" borderId="52" xfId="71" applyFont="1" applyFill="1" applyBorder="1" applyAlignment="1" applyProtection="1">
      <alignment horizontal="center" vertical="center" wrapText="1"/>
      <protection hidden="1"/>
    </xf>
    <xf numFmtId="0" fontId="11" fillId="10" borderId="47" xfId="71" applyFont="1" applyFill="1" applyBorder="1" applyAlignment="1" applyProtection="1">
      <alignment horizontal="center" vertical="center" wrapText="1"/>
      <protection hidden="1"/>
    </xf>
    <xf numFmtId="0" fontId="11" fillId="10" borderId="53" xfId="71" applyFont="1" applyFill="1" applyBorder="1" applyAlignment="1" applyProtection="1">
      <alignment horizontal="center" vertical="center" wrapText="1"/>
      <protection hidden="1"/>
    </xf>
    <xf numFmtId="10" fontId="8" fillId="53" borderId="21" xfId="0" applyNumberFormat="1" applyFont="1" applyFill="1" applyBorder="1" applyAlignment="1">
      <alignment horizontal="center" vertical="center" wrapText="1"/>
    </xf>
    <xf numFmtId="0" fontId="10" fillId="35" borderId="15" xfId="0" applyFont="1" applyFill="1" applyBorder="1" applyAlignment="1" applyProtection="1">
      <alignment horizontal="center" vertical="center" wrapText="1"/>
      <protection/>
    </xf>
    <xf numFmtId="0" fontId="9" fillId="46" borderId="23" xfId="70" applyFont="1" applyFill="1" applyBorder="1" applyAlignment="1" applyProtection="1">
      <alignment horizontal="center" vertical="center" wrapText="1"/>
      <protection hidden="1"/>
    </xf>
    <xf numFmtId="0" fontId="10" fillId="47" borderId="15" xfId="45" applyFont="1" applyFill="1" applyBorder="1" applyAlignment="1" applyProtection="1">
      <alignment horizontal="center" vertical="center" wrapText="1"/>
      <protection/>
    </xf>
    <xf numFmtId="0" fontId="10" fillId="28" borderId="130" xfId="45" applyFont="1" applyFill="1" applyBorder="1" applyAlignment="1" applyProtection="1">
      <alignment horizontal="center" vertical="center" wrapText="1"/>
      <protection/>
    </xf>
    <xf numFmtId="0" fontId="10" fillId="28" borderId="15" xfId="45" applyFont="1" applyFill="1" applyBorder="1" applyAlignment="1" applyProtection="1">
      <alignment horizontal="center" vertical="center" wrapText="1"/>
      <protection/>
    </xf>
    <xf numFmtId="0" fontId="10" fillId="28" borderId="117" xfId="45" applyFont="1" applyFill="1" applyBorder="1" applyAlignment="1" applyProtection="1">
      <alignment horizontal="center" vertical="center" wrapText="1"/>
      <protection/>
    </xf>
    <xf numFmtId="0" fontId="10" fillId="43" borderId="30" xfId="45" applyFont="1" applyFill="1" applyBorder="1" applyAlignment="1" applyProtection="1">
      <alignment horizontal="center" vertical="center" wrapText="1"/>
      <protection/>
    </xf>
    <xf numFmtId="0" fontId="9" fillId="46" borderId="34" xfId="70" applyFont="1" applyFill="1" applyBorder="1" applyAlignment="1" applyProtection="1">
      <alignment horizontal="center" vertical="center" wrapText="1"/>
      <protection hidden="1"/>
    </xf>
    <xf numFmtId="0" fontId="42" fillId="28" borderId="131" xfId="45" applyFont="1" applyFill="1" applyBorder="1" applyAlignment="1" applyProtection="1">
      <alignment horizontal="center" vertical="center" wrapText="1"/>
      <protection/>
    </xf>
    <xf numFmtId="0" fontId="10" fillId="17" borderId="19" xfId="0" applyFont="1" applyFill="1" applyBorder="1" applyAlignment="1" applyProtection="1">
      <alignment horizontal="center" vertical="center" wrapText="1"/>
      <protection locked="0"/>
    </xf>
    <xf numFmtId="0" fontId="10" fillId="17" borderId="15" xfId="0" applyFont="1" applyFill="1" applyBorder="1" applyAlignment="1" applyProtection="1">
      <alignment horizontal="center" vertical="center" wrapText="1"/>
      <protection locked="0"/>
    </xf>
    <xf numFmtId="0" fontId="9" fillId="46" borderId="15" xfId="0" applyFont="1" applyFill="1" applyBorder="1" applyAlignment="1" applyProtection="1">
      <alignment horizontal="center" vertical="center" wrapText="1"/>
      <protection locked="0"/>
    </xf>
    <xf numFmtId="0" fontId="10" fillId="35" borderId="18" xfId="0" applyFont="1" applyFill="1" applyBorder="1" applyAlignment="1" applyProtection="1">
      <alignment horizontal="center" vertical="center" wrapText="1"/>
      <protection/>
    </xf>
    <xf numFmtId="0" fontId="9" fillId="46" borderId="23" xfId="70" applyFont="1" applyFill="1" applyBorder="1" applyAlignment="1" applyProtection="1">
      <alignment horizontal="center" vertical="center" wrapText="1"/>
      <protection hidden="1"/>
    </xf>
    <xf numFmtId="0" fontId="11" fillId="17" borderId="19" xfId="0" applyFont="1" applyFill="1" applyBorder="1" applyAlignment="1" applyProtection="1">
      <alignment horizontal="center" vertical="center" wrapText="1"/>
      <protection locked="0"/>
    </xf>
    <xf numFmtId="0" fontId="11" fillId="17" borderId="15" xfId="0" applyFont="1" applyFill="1" applyBorder="1" applyAlignment="1" applyProtection="1">
      <alignment horizontal="center" vertical="center" wrapText="1"/>
      <protection locked="0"/>
    </xf>
    <xf numFmtId="0" fontId="11" fillId="11" borderId="15" xfId="0" applyFont="1" applyFill="1" applyBorder="1" applyAlignment="1" applyProtection="1">
      <alignment horizontal="center" vertical="center" wrapText="1"/>
      <protection locked="0"/>
    </xf>
    <xf numFmtId="0" fontId="11" fillId="0" borderId="20" xfId="70" applyFont="1" applyFill="1" applyBorder="1" applyAlignment="1" applyProtection="1">
      <alignment horizontal="center" vertical="center" wrapText="1"/>
      <protection hidden="1" locked="0"/>
    </xf>
    <xf numFmtId="0" fontId="11" fillId="0" borderId="30" xfId="70" applyFont="1" applyFill="1" applyBorder="1" applyAlignment="1" applyProtection="1">
      <alignment horizontal="center" vertical="center" wrapText="1"/>
      <protection hidden="1" locked="0"/>
    </xf>
    <xf numFmtId="0" fontId="11" fillId="0" borderId="30" xfId="70" applyFont="1" applyFill="1" applyBorder="1" applyAlignment="1" applyProtection="1" quotePrefix="1">
      <alignment horizontal="center" vertical="center" wrapText="1"/>
      <protection hidden="1" locked="0"/>
    </xf>
    <xf numFmtId="0" fontId="11" fillId="2" borderId="101" xfId="70" applyFont="1" applyFill="1" applyBorder="1" applyAlignment="1" applyProtection="1">
      <alignment horizontal="center" vertical="center" wrapText="1"/>
      <protection hidden="1" locked="0"/>
    </xf>
    <xf numFmtId="0" fontId="11" fillId="36" borderId="20" xfId="70" applyFont="1" applyFill="1" applyBorder="1" applyAlignment="1" applyProtection="1">
      <alignment horizontal="center" vertical="center" wrapText="1"/>
      <protection hidden="1" locked="0"/>
    </xf>
    <xf numFmtId="0" fontId="11" fillId="2" borderId="21" xfId="70" applyFont="1" applyFill="1" applyBorder="1" applyAlignment="1" applyProtection="1">
      <alignment horizontal="center" vertical="center" wrapText="1"/>
      <protection hidden="1" locked="0"/>
    </xf>
    <xf numFmtId="0" fontId="11" fillId="26" borderId="31" xfId="70" applyFont="1" applyFill="1" applyBorder="1" applyAlignment="1" applyProtection="1">
      <alignment horizontal="center" vertical="center" wrapText="1"/>
      <protection hidden="1" locked="0"/>
    </xf>
    <xf numFmtId="0" fontId="9" fillId="46" borderId="15" xfId="70" applyFont="1" applyFill="1" applyBorder="1" applyAlignment="1" applyProtection="1">
      <alignment horizontal="center" vertical="center" wrapText="1"/>
      <protection hidden="1"/>
    </xf>
    <xf numFmtId="0" fontId="11" fillId="0" borderId="31" xfId="70" applyFont="1" applyFill="1" applyBorder="1" applyAlignment="1" applyProtection="1">
      <alignment horizontal="center" vertical="center" wrapText="1"/>
      <protection hidden="1" locked="0"/>
    </xf>
    <xf numFmtId="0" fontId="11" fillId="36" borderId="31" xfId="70" applyFont="1" applyFill="1" applyBorder="1" applyAlignment="1" applyProtection="1">
      <alignment horizontal="center" vertical="center" wrapText="1"/>
      <protection hidden="1" locked="0"/>
    </xf>
    <xf numFmtId="0" fontId="11" fillId="17" borderId="23" xfId="0" applyFont="1" applyFill="1" applyBorder="1" applyAlignment="1" applyProtection="1">
      <alignment horizontal="center" vertical="center" wrapText="1"/>
      <protection locked="0"/>
    </xf>
    <xf numFmtId="0" fontId="11" fillId="46" borderId="15" xfId="0" applyFont="1" applyFill="1" applyBorder="1" applyAlignment="1" applyProtection="1">
      <alignment horizontal="center" vertical="center" wrapText="1"/>
      <protection locked="0"/>
    </xf>
    <xf numFmtId="0" fontId="8" fillId="0" borderId="24"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25" xfId="0" applyFont="1" applyBorder="1" applyAlignment="1" applyProtection="1">
      <alignment horizontal="center" vertical="center" wrapText="1"/>
      <protection locked="0"/>
    </xf>
    <xf numFmtId="44" fontId="8" fillId="0" borderId="32" xfId="64" applyFont="1" applyFill="1" applyBorder="1" applyAlignment="1" applyProtection="1">
      <alignment horizontal="center" vertical="center" wrapText="1"/>
      <protection hidden="1" locked="0"/>
    </xf>
    <xf numFmtId="0" fontId="10" fillId="11" borderId="15" xfId="0" applyFont="1" applyFill="1" applyBorder="1" applyAlignment="1" applyProtection="1">
      <alignment horizontal="center" vertical="center" wrapText="1"/>
      <protection locked="0"/>
    </xf>
    <xf numFmtId="0" fontId="10" fillId="17" borderId="93" xfId="0" applyFont="1" applyFill="1" applyBorder="1" applyAlignment="1">
      <alignment horizontal="center" vertical="center" wrapText="1"/>
    </xf>
    <xf numFmtId="0" fontId="10" fillId="17" borderId="32" xfId="0" applyFont="1" applyFill="1" applyBorder="1" applyAlignment="1">
      <alignment horizontal="center" vertical="center" wrapText="1"/>
    </xf>
    <xf numFmtId="0" fontId="9" fillId="46" borderId="21" xfId="0" applyFont="1" applyFill="1" applyBorder="1" applyAlignment="1">
      <alignment horizontal="center" vertical="center" wrapText="1"/>
    </xf>
    <xf numFmtId="0" fontId="10" fillId="35" borderId="47" xfId="0" applyFont="1" applyFill="1" applyBorder="1" applyAlignment="1" applyProtection="1">
      <alignment horizontal="center" vertical="center" wrapText="1"/>
      <protection/>
    </xf>
    <xf numFmtId="0" fontId="9" fillId="46" borderId="85" xfId="70" applyFont="1" applyFill="1" applyBorder="1" applyAlignment="1" applyProtection="1">
      <alignment horizontal="center" vertical="center" wrapText="1"/>
      <protection hidden="1"/>
    </xf>
    <xf numFmtId="0" fontId="11" fillId="17" borderId="39" xfId="0" applyFont="1" applyFill="1" applyBorder="1" applyAlignment="1">
      <alignment horizontal="center" vertical="center" wrapText="1"/>
    </xf>
    <xf numFmtId="0" fontId="11" fillId="26" borderId="21" xfId="70" applyFont="1" applyFill="1" applyBorder="1" applyAlignment="1" applyProtection="1">
      <alignment horizontal="center" vertical="center" wrapText="1"/>
      <protection hidden="1"/>
    </xf>
    <xf numFmtId="0" fontId="11" fillId="36" borderId="54" xfId="70" applyFont="1" applyFill="1" applyBorder="1" applyAlignment="1" applyProtection="1">
      <alignment horizontal="center" vertical="center" wrapText="1"/>
      <protection hidden="1"/>
    </xf>
    <xf numFmtId="0" fontId="11" fillId="17" borderId="32" xfId="0" applyFont="1" applyFill="1" applyBorder="1" applyAlignment="1">
      <alignment horizontal="center" vertical="center" wrapText="1"/>
    </xf>
    <xf numFmtId="0" fontId="7" fillId="11" borderId="21" xfId="0" applyFont="1" applyFill="1" applyBorder="1" applyAlignment="1">
      <alignment horizontal="center" vertical="center" wrapText="1"/>
    </xf>
    <xf numFmtId="0" fontId="8" fillId="0" borderId="54" xfId="70" applyFont="1" applyFill="1" applyBorder="1" applyAlignment="1" applyProtection="1">
      <alignment horizontal="center" vertical="center" wrapText="1"/>
      <protection hidden="1"/>
    </xf>
    <xf numFmtId="0" fontId="3" fillId="11" borderId="54" xfId="0" applyFont="1" applyFill="1" applyBorder="1" applyAlignment="1">
      <alignment horizontal="center" vertical="center" wrapText="1"/>
    </xf>
    <xf numFmtId="0" fontId="9" fillId="46" borderId="39" xfId="70" applyFont="1" applyFill="1" applyBorder="1" applyAlignment="1" applyProtection="1">
      <alignment horizontal="center" vertical="center" wrapText="1"/>
      <protection hidden="1"/>
    </xf>
    <xf numFmtId="0" fontId="3" fillId="11" borderId="15" xfId="0" applyFont="1" applyFill="1" applyBorder="1" applyAlignment="1">
      <alignment horizontal="center" vertical="center" wrapText="1"/>
    </xf>
    <xf numFmtId="0" fontId="42" fillId="17" borderId="15" xfId="0" applyFont="1" applyFill="1" applyBorder="1" applyAlignment="1">
      <alignment horizontal="center" vertical="center" wrapText="1"/>
    </xf>
    <xf numFmtId="0" fontId="12" fillId="0" borderId="0" xfId="0" applyFont="1" applyFill="1" applyBorder="1" applyAlignment="1" applyProtection="1">
      <alignment horizontal="center" vertical="center"/>
      <protection locked="0"/>
    </xf>
    <xf numFmtId="0" fontId="10" fillId="17" borderId="0" xfId="0" applyFont="1" applyFill="1" applyBorder="1" applyAlignment="1">
      <alignment horizontal="center" vertical="center" wrapText="1"/>
    </xf>
    <xf numFmtId="0" fontId="10" fillId="17" borderId="17" xfId="0" applyFont="1" applyFill="1" applyBorder="1" applyAlignment="1">
      <alignment horizontal="center" vertical="center" wrapText="1"/>
    </xf>
    <xf numFmtId="0" fontId="10" fillId="17" borderId="18" xfId="0" applyFont="1" applyFill="1" applyBorder="1" applyAlignment="1">
      <alignment horizontal="center" vertical="center" wrapText="1"/>
    </xf>
    <xf numFmtId="0" fontId="8" fillId="0" borderId="27" xfId="70" applyFont="1" applyFill="1" applyBorder="1" applyAlignment="1" applyProtection="1">
      <alignment horizontal="center" vertical="center" wrapText="1"/>
      <protection hidden="1"/>
    </xf>
    <xf numFmtId="0" fontId="10" fillId="17" borderId="18" xfId="0" applyFont="1" applyFill="1" applyBorder="1" applyAlignment="1" applyProtection="1">
      <alignment horizontal="center" vertical="center" wrapText="1"/>
      <protection/>
    </xf>
    <xf numFmtId="0" fontId="10" fillId="17" borderId="93" xfId="0" applyFont="1" applyFill="1" applyBorder="1" applyAlignment="1" applyProtection="1">
      <alignment horizontal="center" vertical="center" wrapText="1"/>
      <protection/>
    </xf>
    <xf numFmtId="0" fontId="10" fillId="17" borderId="32" xfId="0" applyFont="1" applyFill="1" applyBorder="1" applyAlignment="1" applyProtection="1">
      <alignment horizontal="center" vertical="center" wrapText="1"/>
      <protection/>
    </xf>
    <xf numFmtId="1" fontId="8" fillId="6" borderId="32" xfId="81" applyNumberFormat="1" applyFont="1" applyFill="1" applyBorder="1" applyAlignment="1" applyProtection="1">
      <alignment horizontal="center" vertical="center" wrapText="1"/>
      <protection hidden="1"/>
    </xf>
    <xf numFmtId="43" fontId="46" fillId="51" borderId="21" xfId="48" applyFont="1" applyFill="1" applyBorder="1" applyAlignment="1">
      <alignment horizontal="center" vertical="center" wrapText="1"/>
    </xf>
    <xf numFmtId="0" fontId="78" fillId="24" borderId="32" xfId="70" applyFont="1" applyFill="1" applyBorder="1" applyAlignment="1" applyProtection="1">
      <alignment horizontal="center" vertical="center" wrapText="1"/>
      <protection hidden="1"/>
    </xf>
    <xf numFmtId="0" fontId="78" fillId="24" borderId="21" xfId="70" applyFont="1" applyFill="1" applyBorder="1" applyAlignment="1" applyProtection="1">
      <alignment horizontal="center" vertical="center" wrapText="1"/>
      <protection hidden="1"/>
    </xf>
    <xf numFmtId="0" fontId="78" fillId="24" borderId="54" xfId="70" applyFont="1" applyFill="1" applyBorder="1" applyAlignment="1" applyProtection="1">
      <alignment horizontal="center" vertical="center" wrapText="1"/>
      <protection hidden="1"/>
    </xf>
    <xf numFmtId="0" fontId="78" fillId="24" borderId="45" xfId="70" applyFont="1" applyFill="1" applyBorder="1" applyAlignment="1" applyProtection="1">
      <alignment horizontal="center" vertical="center" wrapText="1"/>
      <protection hidden="1"/>
    </xf>
    <xf numFmtId="0" fontId="78" fillId="24" borderId="112" xfId="70" applyFont="1" applyFill="1" applyBorder="1" applyAlignment="1" applyProtection="1">
      <alignment horizontal="center" vertical="center" wrapText="1"/>
      <protection hidden="1"/>
    </xf>
    <xf numFmtId="9" fontId="9" fillId="24" borderId="54" xfId="77" applyFont="1" applyFill="1" applyBorder="1" applyAlignment="1">
      <alignment horizontal="center" vertical="center"/>
    </xf>
    <xf numFmtId="0" fontId="43" fillId="24" borderId="54" xfId="0" applyFont="1" applyFill="1" applyBorder="1" applyAlignment="1">
      <alignment/>
    </xf>
    <xf numFmtId="0" fontId="43" fillId="24" borderId="54" xfId="0" applyFont="1" applyFill="1" applyBorder="1" applyAlignment="1">
      <alignment/>
    </xf>
    <xf numFmtId="9" fontId="9" fillId="24" borderId="32" xfId="77" applyFont="1" applyFill="1" applyBorder="1" applyAlignment="1">
      <alignment horizontal="center" vertical="center"/>
    </xf>
    <xf numFmtId="0" fontId="43" fillId="24" borderId="32" xfId="0" applyFont="1" applyFill="1" applyBorder="1" applyAlignment="1">
      <alignment/>
    </xf>
    <xf numFmtId="0" fontId="43" fillId="24" borderId="32" xfId="0" applyFont="1" applyFill="1" applyBorder="1" applyAlignment="1">
      <alignment/>
    </xf>
    <xf numFmtId="171" fontId="46" fillId="51" borderId="21" xfId="75" applyNumberFormat="1" applyFont="1" applyFill="1" applyBorder="1" applyAlignment="1">
      <alignment horizontal="center" vertical="center" wrapText="1"/>
      <protection/>
    </xf>
    <xf numFmtId="171" fontId="46" fillId="66" borderId="21" xfId="75" applyNumberFormat="1" applyFont="1" applyFill="1" applyBorder="1" applyAlignment="1">
      <alignment horizontal="center" vertical="center" wrapText="1"/>
      <protection/>
    </xf>
    <xf numFmtId="1" fontId="9" fillId="24" borderId="93" xfId="0" applyNumberFormat="1" applyFont="1" applyFill="1" applyBorder="1" applyAlignment="1">
      <alignment horizontal="center" vertical="center" wrapText="1"/>
    </xf>
    <xf numFmtId="1" fontId="9" fillId="24" borderId="21" xfId="0" applyNumberFormat="1" applyFont="1" applyFill="1" applyBorder="1" applyAlignment="1">
      <alignment horizontal="center" vertical="center" wrapText="1"/>
    </xf>
    <xf numFmtId="169" fontId="78" fillId="24" borderId="32" xfId="56" applyNumberFormat="1" applyFont="1" applyFill="1" applyBorder="1" applyAlignment="1" applyProtection="1">
      <alignment horizontal="center" vertical="center" wrapText="1"/>
      <protection hidden="1"/>
    </xf>
    <xf numFmtId="169" fontId="78" fillId="24" borderId="21" xfId="56" applyNumberFormat="1" applyFont="1" applyFill="1" applyBorder="1" applyAlignment="1" applyProtection="1">
      <alignment horizontal="center" vertical="center" wrapText="1"/>
      <protection hidden="1"/>
    </xf>
    <xf numFmtId="9" fontId="78" fillId="24" borderId="21" xfId="77" applyFont="1" applyFill="1" applyBorder="1" applyAlignment="1" applyProtection="1">
      <alignment horizontal="center" vertical="center" wrapText="1"/>
      <protection hidden="1"/>
    </xf>
    <xf numFmtId="9" fontId="78" fillId="24" borderId="54" xfId="77" applyFont="1" applyFill="1" applyBorder="1" applyAlignment="1" applyProtection="1">
      <alignment horizontal="center" vertical="center" wrapText="1"/>
      <protection hidden="1"/>
    </xf>
    <xf numFmtId="9" fontId="9" fillId="24" borderId="93" xfId="77" applyFont="1" applyFill="1" applyBorder="1" applyAlignment="1">
      <alignment horizontal="center" vertical="center" wrapText="1"/>
    </xf>
    <xf numFmtId="171" fontId="46" fillId="51" borderId="64" xfId="75" applyNumberFormat="1" applyFont="1" applyFill="1" applyBorder="1" applyAlignment="1">
      <alignment horizontal="center" vertical="center" wrapText="1"/>
      <protection/>
    </xf>
    <xf numFmtId="171" fontId="46" fillId="51" borderId="54" xfId="75" applyNumberFormat="1" applyFont="1" applyFill="1" applyBorder="1" applyAlignment="1">
      <alignment horizontal="center" vertical="center" wrapText="1"/>
      <protection/>
    </xf>
    <xf numFmtId="9" fontId="78" fillId="24" borderId="45" xfId="77" applyFont="1" applyFill="1" applyBorder="1" applyAlignment="1" applyProtection="1">
      <alignment horizontal="center" vertical="center" wrapText="1"/>
      <protection hidden="1"/>
    </xf>
    <xf numFmtId="1" fontId="78" fillId="24" borderId="21" xfId="77" applyNumberFormat="1" applyFont="1" applyFill="1" applyBorder="1" applyAlignment="1" applyProtection="1">
      <alignment horizontal="center" vertical="center" wrapText="1"/>
      <protection hidden="1"/>
    </xf>
    <xf numFmtId="9" fontId="78" fillId="24" borderId="32" xfId="77" applyFont="1" applyFill="1" applyBorder="1" applyAlignment="1" applyProtection="1">
      <alignment horizontal="center" vertical="center" wrapText="1"/>
      <protection hidden="1"/>
    </xf>
    <xf numFmtId="1" fontId="78" fillId="24" borderId="32" xfId="77" applyNumberFormat="1" applyFont="1" applyFill="1" applyBorder="1" applyAlignment="1" applyProtection="1">
      <alignment horizontal="center" vertical="center" wrapText="1"/>
      <protection hidden="1"/>
    </xf>
    <xf numFmtId="0" fontId="79" fillId="24" borderId="21" xfId="0" applyFont="1" applyFill="1" applyBorder="1" applyAlignment="1">
      <alignment horizontal="center" vertical="center"/>
    </xf>
    <xf numFmtId="9" fontId="79" fillId="24" borderId="21" xfId="77" applyFont="1" applyFill="1" applyBorder="1" applyAlignment="1">
      <alignment horizontal="center" vertical="center"/>
    </xf>
    <xf numFmtId="9" fontId="79" fillId="24" borderId="32" xfId="77" applyFont="1" applyFill="1" applyBorder="1" applyAlignment="1">
      <alignment horizontal="center" vertical="center"/>
    </xf>
    <xf numFmtId="1" fontId="76" fillId="24" borderId="27" xfId="0" applyNumberFormat="1" applyFont="1" applyFill="1" applyBorder="1" applyAlignment="1">
      <alignment horizontal="center" vertical="center"/>
    </xf>
    <xf numFmtId="9" fontId="76" fillId="24" borderId="21" xfId="77" applyFont="1" applyFill="1" applyBorder="1" applyAlignment="1">
      <alignment horizontal="center" vertical="center"/>
    </xf>
    <xf numFmtId="0" fontId="76" fillId="24" borderId="21" xfId="0" applyFont="1" applyFill="1" applyBorder="1" applyAlignment="1">
      <alignment horizontal="center" vertical="center"/>
    </xf>
    <xf numFmtId="44" fontId="76" fillId="24" borderId="21" xfId="64" applyFont="1" applyFill="1" applyBorder="1" applyAlignment="1">
      <alignment horizontal="center" vertical="center"/>
    </xf>
    <xf numFmtId="44" fontId="76" fillId="24" borderId="21" xfId="64" applyFont="1" applyFill="1" applyBorder="1" applyAlignment="1">
      <alignment horizontal="center" vertical="center"/>
    </xf>
    <xf numFmtId="0" fontId="76" fillId="24" borderId="21" xfId="0" applyFont="1" applyFill="1" applyBorder="1" applyAlignment="1">
      <alignment horizontal="center" vertical="center" wrapText="1"/>
    </xf>
    <xf numFmtId="0" fontId="76" fillId="24" borderId="21" xfId="0" applyFont="1" applyFill="1" applyBorder="1" applyAlignment="1">
      <alignment horizontal="center"/>
    </xf>
    <xf numFmtId="1" fontId="76" fillId="24" borderId="65" xfId="0" applyNumberFormat="1" applyFont="1" applyFill="1" applyBorder="1" applyAlignment="1">
      <alignment horizontal="center" vertical="center"/>
    </xf>
    <xf numFmtId="9" fontId="76" fillId="24" borderId="54" xfId="77" applyFont="1" applyFill="1" applyBorder="1" applyAlignment="1">
      <alignment horizontal="center" vertical="center"/>
    </xf>
    <xf numFmtId="0" fontId="76" fillId="24" borderId="54" xfId="0" applyFont="1" applyFill="1" applyBorder="1" applyAlignment="1">
      <alignment horizontal="center" vertical="center"/>
    </xf>
    <xf numFmtId="44" fontId="76" fillId="24" borderId="54" xfId="64" applyFont="1" applyFill="1" applyBorder="1" applyAlignment="1">
      <alignment horizontal="center" vertical="center"/>
    </xf>
    <xf numFmtId="0" fontId="76" fillId="24" borderId="54" xfId="0" applyFont="1" applyFill="1" applyBorder="1" applyAlignment="1">
      <alignment horizontal="center"/>
    </xf>
    <xf numFmtId="0" fontId="76" fillId="28" borderId="84" xfId="45" applyFont="1" applyFill="1" applyBorder="1" applyAlignment="1" applyProtection="1">
      <alignment horizontal="center" vertical="center" wrapText="1"/>
      <protection/>
    </xf>
    <xf numFmtId="0" fontId="76" fillId="28" borderId="85" xfId="45" applyFont="1" applyFill="1" applyBorder="1" applyAlignment="1" applyProtection="1">
      <alignment horizontal="center" vertical="center" wrapText="1"/>
      <protection/>
    </xf>
    <xf numFmtId="9" fontId="76" fillId="28" borderId="85" xfId="45" applyNumberFormat="1" applyFont="1" applyFill="1" applyBorder="1" applyAlignment="1" applyProtection="1">
      <alignment horizontal="center" vertical="center" wrapText="1"/>
      <protection/>
    </xf>
    <xf numFmtId="0" fontId="76" fillId="28" borderId="86" xfId="45" applyFont="1" applyFill="1" applyBorder="1" applyAlignment="1" applyProtection="1">
      <alignment horizontal="center" vertical="center" wrapText="1"/>
      <protection/>
    </xf>
    <xf numFmtId="1" fontId="76" fillId="24" borderId="32" xfId="0" applyNumberFormat="1" applyFont="1" applyFill="1" applyBorder="1" applyAlignment="1">
      <alignment horizontal="center" vertical="center"/>
    </xf>
    <xf numFmtId="9" fontId="76" fillId="24" borderId="32" xfId="77" applyFont="1" applyFill="1" applyBorder="1" applyAlignment="1">
      <alignment horizontal="center" vertical="center"/>
    </xf>
    <xf numFmtId="0" fontId="76" fillId="24" borderId="32" xfId="0" applyFont="1" applyFill="1" applyBorder="1" applyAlignment="1">
      <alignment horizontal="center" vertical="center"/>
    </xf>
    <xf numFmtId="44" fontId="76" fillId="24" borderId="32" xfId="64" applyFont="1" applyFill="1" applyBorder="1" applyAlignment="1">
      <alignment horizontal="center" vertical="center"/>
    </xf>
    <xf numFmtId="0" fontId="76" fillId="24" borderId="32" xfId="0" applyFont="1" applyFill="1" applyBorder="1" applyAlignment="1">
      <alignment horizontal="center" vertical="center"/>
    </xf>
    <xf numFmtId="0" fontId="76" fillId="24" borderId="32" xfId="0" applyFont="1" applyFill="1" applyBorder="1" applyAlignment="1">
      <alignment horizontal="center" vertical="center" wrapText="1"/>
    </xf>
    <xf numFmtId="1" fontId="76" fillId="24" borderId="21" xfId="0" applyNumberFormat="1" applyFont="1" applyFill="1" applyBorder="1" applyAlignment="1">
      <alignment horizontal="center" vertical="center"/>
    </xf>
    <xf numFmtId="0" fontId="76" fillId="24" borderId="21" xfId="0" applyFont="1" applyFill="1" applyBorder="1" applyAlignment="1">
      <alignment horizontal="center" vertical="center"/>
    </xf>
    <xf numFmtId="0" fontId="9" fillId="45" borderId="78" xfId="71" applyFont="1" applyFill="1" applyBorder="1" applyAlignment="1" applyProtection="1">
      <alignment horizontal="center" vertical="center" wrapText="1"/>
      <protection hidden="1"/>
    </xf>
    <xf numFmtId="1" fontId="22" fillId="24" borderId="21" xfId="70" applyNumberFormat="1" applyFont="1" applyFill="1" applyBorder="1" applyAlignment="1" applyProtection="1">
      <alignment horizontal="center" vertical="center" wrapText="1"/>
      <protection hidden="1"/>
    </xf>
    <xf numFmtId="0" fontId="10" fillId="28" borderId="0" xfId="45" applyFont="1" applyFill="1" applyBorder="1" applyAlignment="1" applyProtection="1">
      <alignment horizontal="center" vertical="center" wrapText="1"/>
      <protection/>
    </xf>
    <xf numFmtId="0" fontId="9" fillId="45" borderId="132" xfId="45" applyFont="1" applyFill="1" applyBorder="1" applyAlignment="1" applyProtection="1">
      <alignment horizontal="center" vertical="center" wrapText="1"/>
      <protection/>
    </xf>
    <xf numFmtId="9" fontId="76" fillId="24" borderId="21" xfId="0" applyNumberFormat="1" applyFont="1" applyFill="1" applyBorder="1" applyAlignment="1">
      <alignment horizontal="center" vertical="center"/>
    </xf>
    <xf numFmtId="9" fontId="12" fillId="0" borderId="0" xfId="0" applyNumberFormat="1" applyFont="1" applyAlignment="1">
      <alignment/>
    </xf>
    <xf numFmtId="9" fontId="12" fillId="0" borderId="0" xfId="77" applyFont="1" applyAlignment="1">
      <alignment/>
    </xf>
    <xf numFmtId="0" fontId="76" fillId="24" borderId="50" xfId="0" applyFont="1" applyFill="1" applyBorder="1" applyAlignment="1" applyProtection="1">
      <alignment horizontal="center" vertical="center" wrapText="1"/>
      <protection locked="0"/>
    </xf>
    <xf numFmtId="9" fontId="76" fillId="24" borderId="21" xfId="77" applyFont="1" applyFill="1" applyBorder="1" applyAlignment="1" applyProtection="1">
      <alignment horizontal="center" vertical="center" wrapText="1"/>
      <protection locked="0"/>
    </xf>
    <xf numFmtId="0" fontId="76" fillId="24" borderId="21" xfId="0" applyFont="1" applyFill="1" applyBorder="1" applyAlignment="1" applyProtection="1">
      <alignment horizontal="center" vertical="center" wrapText="1"/>
      <protection locked="0"/>
    </xf>
    <xf numFmtId="9" fontId="76" fillId="24" borderId="21" xfId="0" applyNumberFormat="1" applyFont="1" applyFill="1" applyBorder="1" applyAlignment="1" applyProtection="1">
      <alignment horizontal="center" vertical="center" wrapText="1"/>
      <protection locked="0"/>
    </xf>
    <xf numFmtId="0" fontId="76" fillId="24" borderId="51" xfId="0" applyFont="1" applyFill="1" applyBorder="1" applyAlignment="1" applyProtection="1">
      <alignment horizontal="center" vertical="center" wrapText="1"/>
      <protection locked="0"/>
    </xf>
    <xf numFmtId="0" fontId="8" fillId="6" borderId="47" xfId="77" applyNumberFormat="1" applyFont="1" applyFill="1" applyBorder="1" applyAlignment="1" applyProtection="1">
      <alignment horizontal="center" vertical="center" wrapText="1"/>
      <protection locked="0"/>
    </xf>
    <xf numFmtId="44" fontId="8" fillId="0" borderId="45" xfId="64" applyFont="1" applyFill="1" applyBorder="1" applyAlignment="1" applyProtection="1">
      <alignment vertical="center" wrapText="1"/>
      <protection hidden="1" locked="0"/>
    </xf>
    <xf numFmtId="44" fontId="76" fillId="24" borderId="54" xfId="64" applyFont="1" applyFill="1" applyBorder="1" applyAlignment="1" applyProtection="1">
      <alignment vertical="center" wrapText="1"/>
      <protection locked="0"/>
    </xf>
    <xf numFmtId="9" fontId="76" fillId="24" borderId="54" xfId="77" applyFont="1" applyFill="1" applyBorder="1" applyAlignment="1" applyProtection="1">
      <alignment vertical="center" wrapText="1"/>
      <protection locked="0"/>
    </xf>
    <xf numFmtId="44" fontId="8" fillId="0" borderId="32" xfId="64" applyFont="1" applyFill="1" applyBorder="1" applyAlignment="1" applyProtection="1">
      <alignment vertical="center" wrapText="1"/>
      <protection hidden="1" locked="0"/>
    </xf>
    <xf numFmtId="44" fontId="76" fillId="24" borderId="32" xfId="64" applyFont="1" applyFill="1" applyBorder="1" applyAlignment="1" applyProtection="1">
      <alignment vertical="center" wrapText="1"/>
      <protection locked="0"/>
    </xf>
    <xf numFmtId="9" fontId="76" fillId="24" borderId="32" xfId="77" applyFont="1" applyFill="1" applyBorder="1" applyAlignment="1" applyProtection="1">
      <alignment vertical="center" wrapText="1"/>
      <protection locked="0"/>
    </xf>
    <xf numFmtId="0" fontId="76" fillId="24" borderId="32" xfId="0" applyFont="1" applyFill="1" applyBorder="1" applyAlignment="1" applyProtection="1">
      <alignment horizontal="center" vertical="center" wrapText="1"/>
      <protection locked="0"/>
    </xf>
    <xf numFmtId="44" fontId="76" fillId="24" borderId="21" xfId="64" applyFont="1" applyFill="1" applyBorder="1" applyAlignment="1" applyProtection="1">
      <alignment horizontal="center" vertical="center" wrapText="1"/>
      <protection locked="0"/>
    </xf>
    <xf numFmtId="9" fontId="12" fillId="24" borderId="21" xfId="0" applyNumberFormat="1" applyFont="1" applyFill="1" applyBorder="1" applyAlignment="1" applyProtection="1">
      <alignment horizontal="center" vertical="center" wrapText="1"/>
      <protection locked="0"/>
    </xf>
    <xf numFmtId="9" fontId="8" fillId="24" borderId="21" xfId="0" applyNumberFormat="1" applyFont="1" applyFill="1" applyBorder="1" applyAlignment="1" applyProtection="1">
      <alignment horizontal="center" vertical="center" wrapText="1"/>
      <protection locked="0"/>
    </xf>
    <xf numFmtId="9" fontId="8" fillId="24" borderId="21" xfId="77" applyFont="1" applyFill="1" applyBorder="1" applyAlignment="1" applyProtection="1">
      <alignment horizontal="center" vertical="center" wrapText="1"/>
      <protection locked="0"/>
    </xf>
    <xf numFmtId="0" fontId="12" fillId="24" borderId="51" xfId="0" applyFont="1" applyFill="1" applyBorder="1" applyAlignment="1" applyProtection="1">
      <alignment horizontal="center" vertical="center" wrapText="1"/>
      <protection locked="0"/>
    </xf>
    <xf numFmtId="0" fontId="12" fillId="24" borderId="21" xfId="0" applyFont="1" applyFill="1" applyBorder="1" applyAlignment="1" applyProtection="1">
      <alignment horizontal="center" vertical="center" wrapText="1"/>
      <protection locked="0"/>
    </xf>
    <xf numFmtId="0" fontId="76" fillId="24" borderId="21" xfId="0" applyFont="1" applyFill="1" applyBorder="1" applyAlignment="1" applyProtection="1">
      <alignment horizontal="center" vertical="center" wrapText="1"/>
      <protection locked="0"/>
    </xf>
    <xf numFmtId="170" fontId="76" fillId="24" borderId="21" xfId="64" applyNumberFormat="1" applyFont="1" applyFill="1" applyBorder="1" applyAlignment="1" applyProtection="1">
      <alignment horizontal="center" vertical="center" wrapText="1"/>
      <protection locked="0"/>
    </xf>
    <xf numFmtId="1" fontId="76" fillId="24" borderId="50" xfId="0" applyNumberFormat="1" applyFont="1" applyFill="1" applyBorder="1" applyAlignment="1" applyProtection="1">
      <alignment horizontal="center" vertical="center" wrapText="1"/>
      <protection locked="0"/>
    </xf>
    <xf numFmtId="9" fontId="76" fillId="24" borderId="50" xfId="77" applyFont="1" applyFill="1" applyBorder="1" applyAlignment="1" applyProtection="1">
      <alignment horizontal="center" vertical="center" wrapText="1"/>
      <protection locked="0"/>
    </xf>
    <xf numFmtId="9" fontId="76" fillId="24" borderId="21" xfId="0" applyNumberFormat="1" applyFont="1" applyFill="1" applyBorder="1" applyAlignment="1" applyProtection="1">
      <alignment horizontal="center" vertical="center" wrapText="1"/>
      <protection locked="0"/>
    </xf>
    <xf numFmtId="0" fontId="76" fillId="17" borderId="50" xfId="0" applyFont="1" applyFill="1" applyBorder="1" applyAlignment="1" applyProtection="1">
      <alignment horizontal="center" vertical="center" wrapText="1"/>
      <protection locked="0"/>
    </xf>
    <xf numFmtId="0" fontId="76" fillId="17" borderId="21" xfId="0" applyFont="1" applyFill="1" applyBorder="1" applyAlignment="1" applyProtection="1">
      <alignment horizontal="center" vertical="center" wrapText="1"/>
      <protection locked="0"/>
    </xf>
    <xf numFmtId="0" fontId="76" fillId="17" borderId="51" xfId="0" applyFont="1" applyFill="1" applyBorder="1" applyAlignment="1" applyProtection="1">
      <alignment horizontal="center" vertical="center" wrapText="1"/>
      <protection locked="0"/>
    </xf>
    <xf numFmtId="1" fontId="76" fillId="24" borderId="50" xfId="0" applyNumberFormat="1" applyFont="1" applyFill="1" applyBorder="1" applyAlignment="1">
      <alignment horizontal="center" vertical="center"/>
    </xf>
    <xf numFmtId="9" fontId="76" fillId="24" borderId="21" xfId="0" applyNumberFormat="1" applyFont="1" applyFill="1" applyBorder="1" applyAlignment="1">
      <alignment horizontal="center" vertical="center"/>
    </xf>
    <xf numFmtId="0" fontId="76" fillId="24" borderId="21" xfId="0" applyFont="1" applyFill="1" applyBorder="1" applyAlignment="1">
      <alignment/>
    </xf>
    <xf numFmtId="0" fontId="80" fillId="24" borderId="21" xfId="0" applyFont="1" applyFill="1" applyBorder="1" applyAlignment="1">
      <alignment horizontal="center" vertical="center" wrapText="1"/>
    </xf>
    <xf numFmtId="9" fontId="76" fillId="24" borderId="21" xfId="77" applyFont="1" applyFill="1" applyBorder="1" applyAlignment="1">
      <alignment horizontal="center" vertical="center"/>
    </xf>
    <xf numFmtId="9" fontId="76" fillId="24" borderId="50" xfId="77" applyFont="1" applyFill="1" applyBorder="1" applyAlignment="1">
      <alignment horizontal="center" vertical="center"/>
    </xf>
    <xf numFmtId="173" fontId="12" fillId="0" borderId="0" xfId="77" applyNumberFormat="1" applyFont="1" applyFill="1" applyBorder="1" applyAlignment="1" applyProtection="1">
      <alignment horizontal="center" vertical="center"/>
      <protection locked="0"/>
    </xf>
    <xf numFmtId="10" fontId="12" fillId="0" borderId="0" xfId="77" applyNumberFormat="1" applyFont="1" applyFill="1" applyBorder="1" applyAlignment="1" applyProtection="1">
      <alignment horizontal="center" vertical="center"/>
      <protection locked="0"/>
    </xf>
    <xf numFmtId="1" fontId="80" fillId="24" borderId="21" xfId="0" applyNumberFormat="1" applyFont="1" applyFill="1" applyBorder="1" applyAlignment="1">
      <alignment horizontal="center" vertical="center" wrapText="1"/>
    </xf>
    <xf numFmtId="9" fontId="80" fillId="24" borderId="21" xfId="77" applyFont="1" applyFill="1" applyBorder="1" applyAlignment="1">
      <alignment horizontal="center" vertical="center" wrapText="1"/>
    </xf>
    <xf numFmtId="9" fontId="80" fillId="24" borderId="21" xfId="0" applyNumberFormat="1" applyFont="1" applyFill="1" applyBorder="1" applyAlignment="1">
      <alignment horizontal="center" vertical="center" wrapText="1"/>
    </xf>
    <xf numFmtId="0" fontId="80" fillId="24" borderId="21" xfId="0" applyFont="1" applyFill="1" applyBorder="1" applyAlignment="1">
      <alignment horizontal="center" vertical="center" wrapText="1"/>
    </xf>
    <xf numFmtId="9" fontId="80" fillId="24" borderId="21" xfId="0" applyNumberFormat="1" applyFont="1" applyFill="1" applyBorder="1" applyAlignment="1">
      <alignment horizontal="center" vertical="center" wrapText="1"/>
    </xf>
    <xf numFmtId="0" fontId="80" fillId="17" borderId="50" xfId="0" applyFont="1" applyFill="1" applyBorder="1" applyAlignment="1">
      <alignment horizontal="center" vertical="center" wrapText="1"/>
    </xf>
    <xf numFmtId="0" fontId="80" fillId="17" borderId="21" xfId="0" applyFont="1" applyFill="1" applyBorder="1" applyAlignment="1">
      <alignment horizontal="center" vertical="center" wrapText="1"/>
    </xf>
    <xf numFmtId="0" fontId="80" fillId="17" borderId="54" xfId="0" applyFont="1" applyFill="1" applyBorder="1" applyAlignment="1">
      <alignment horizontal="center" vertical="center" wrapText="1"/>
    </xf>
    <xf numFmtId="0" fontId="80" fillId="17" borderId="51" xfId="0" applyFont="1" applyFill="1" applyBorder="1" applyAlignment="1">
      <alignment horizontal="center" vertical="center" wrapText="1"/>
    </xf>
    <xf numFmtId="1" fontId="80" fillId="24" borderId="50" xfId="0" applyNumberFormat="1" applyFont="1" applyFill="1" applyBorder="1" applyAlignment="1">
      <alignment horizontal="center" vertical="center" wrapText="1"/>
    </xf>
    <xf numFmtId="0" fontId="80" fillId="17" borderId="64" xfId="0" applyFont="1" applyFill="1" applyBorder="1" applyAlignment="1">
      <alignment horizontal="center" vertical="center" wrapText="1"/>
    </xf>
    <xf numFmtId="0" fontId="80" fillId="17" borderId="110" xfId="0" applyFont="1" applyFill="1" applyBorder="1" applyAlignment="1">
      <alignment horizontal="center" vertical="center" wrapText="1"/>
    </xf>
    <xf numFmtId="1" fontId="11" fillId="0" borderId="21" xfId="81" applyNumberFormat="1" applyFont="1" applyFill="1" applyBorder="1" applyAlignment="1">
      <alignment horizontal="center" vertical="center" wrapText="1"/>
    </xf>
    <xf numFmtId="172" fontId="81" fillId="17" borderId="121" xfId="0" applyNumberFormat="1" applyFont="1" applyFill="1" applyBorder="1" applyAlignment="1">
      <alignment horizontal="center" vertical="center" wrapText="1"/>
    </xf>
    <xf numFmtId="172" fontId="16" fillId="46" borderId="40" xfId="0" applyNumberFormat="1" applyFont="1" applyFill="1" applyBorder="1" applyAlignment="1">
      <alignment horizontal="center" vertical="center" wrapText="1"/>
    </xf>
    <xf numFmtId="0" fontId="82" fillId="0" borderId="0" xfId="0" applyFont="1" applyBorder="1" applyAlignment="1">
      <alignment horizontal="center" vertical="center" wrapText="1"/>
    </xf>
    <xf numFmtId="1" fontId="16" fillId="24" borderId="128" xfId="70" applyNumberFormat="1" applyFont="1" applyFill="1" applyBorder="1" applyAlignment="1" applyProtection="1">
      <alignment horizontal="center" vertical="center" wrapText="1"/>
      <protection hidden="1"/>
    </xf>
    <xf numFmtId="9" fontId="16" fillId="24" borderId="45" xfId="81" applyFont="1" applyFill="1" applyBorder="1" applyAlignment="1" applyProtection="1">
      <alignment horizontal="center" vertical="center" wrapText="1"/>
      <protection hidden="1"/>
    </xf>
    <xf numFmtId="169" fontId="16" fillId="24" borderId="45" xfId="56" applyNumberFormat="1" applyFont="1" applyFill="1" applyBorder="1" applyAlignment="1" applyProtection="1">
      <alignment horizontal="center" vertical="center" wrapText="1"/>
      <protection hidden="1"/>
    </xf>
    <xf numFmtId="9" fontId="16" fillId="27" borderId="45" xfId="81" applyFont="1" applyFill="1" applyBorder="1" applyAlignment="1" applyProtection="1">
      <alignment horizontal="center" vertical="center" wrapText="1"/>
      <protection hidden="1"/>
    </xf>
    <xf numFmtId="0" fontId="16" fillId="24" borderId="45" xfId="70" applyFont="1" applyFill="1" applyBorder="1" applyAlignment="1" applyProtection="1">
      <alignment horizontal="center" vertical="center" wrapText="1"/>
      <protection hidden="1"/>
    </xf>
    <xf numFmtId="0" fontId="16" fillId="24" borderId="45" xfId="70" applyFont="1" applyFill="1" applyBorder="1" applyAlignment="1" applyProtection="1">
      <alignment horizontal="center" vertical="center" wrapText="1"/>
      <protection hidden="1"/>
    </xf>
    <xf numFmtId="0" fontId="16" fillId="24" borderId="112" xfId="70" applyFont="1" applyFill="1" applyBorder="1" applyAlignment="1" applyProtection="1">
      <alignment horizontal="center" vertical="center" wrapText="1"/>
      <protection hidden="1"/>
    </xf>
    <xf numFmtId="172" fontId="11" fillId="17" borderId="106" xfId="0" applyNumberFormat="1" applyFont="1" applyFill="1" applyBorder="1" applyAlignment="1">
      <alignment horizontal="center" vertical="center" wrapText="1"/>
    </xf>
    <xf numFmtId="172" fontId="17" fillId="17" borderId="110" xfId="0" applyNumberFormat="1" applyFont="1" applyFill="1" applyBorder="1" applyAlignment="1">
      <alignment horizontal="center" vertical="center" wrapText="1"/>
    </xf>
    <xf numFmtId="0" fontId="80" fillId="24" borderId="21" xfId="0" applyFont="1" applyFill="1" applyBorder="1" applyAlignment="1">
      <alignment horizontal="left" vertical="center" wrapText="1"/>
    </xf>
    <xf numFmtId="44" fontId="80" fillId="24" borderId="21" xfId="64" applyFont="1" applyFill="1" applyBorder="1" applyAlignment="1">
      <alignment horizontal="center" vertical="center" wrapText="1"/>
    </xf>
    <xf numFmtId="44" fontId="80" fillId="24" borderId="21" xfId="64" applyFont="1" applyFill="1" applyBorder="1" applyAlignment="1" applyProtection="1">
      <alignment horizontal="center" vertical="center" wrapText="1"/>
      <protection hidden="1"/>
    </xf>
    <xf numFmtId="172" fontId="17" fillId="17" borderId="50" xfId="0" applyNumberFormat="1" applyFont="1" applyFill="1" applyBorder="1" applyAlignment="1">
      <alignment horizontal="center" vertical="center" wrapText="1"/>
    </xf>
    <xf numFmtId="172" fontId="17" fillId="17" borderId="54" xfId="0" applyNumberFormat="1" applyFont="1" applyFill="1" applyBorder="1" applyAlignment="1">
      <alignment horizontal="center" vertical="center" wrapText="1"/>
    </xf>
    <xf numFmtId="0" fontId="8" fillId="36" borderId="43" xfId="70" applyFont="1" applyFill="1" applyBorder="1" applyAlignment="1" applyProtection="1">
      <alignment horizontal="center" vertical="center" wrapText="1"/>
      <protection hidden="1"/>
    </xf>
    <xf numFmtId="0" fontId="80" fillId="24" borderId="61" xfId="0" applyFont="1" applyFill="1" applyBorder="1" applyAlignment="1">
      <alignment horizontal="center" vertical="center" wrapText="1"/>
    </xf>
    <xf numFmtId="0" fontId="8" fillId="36" borderId="21" xfId="70" applyFont="1" applyFill="1" applyBorder="1" applyAlignment="1" applyProtection="1">
      <alignment horizontal="center" vertical="center" wrapText="1"/>
      <protection hidden="1"/>
    </xf>
    <xf numFmtId="0" fontId="8" fillId="36" borderId="47" xfId="70" applyFont="1" applyFill="1" applyBorder="1" applyAlignment="1" applyProtection="1">
      <alignment horizontal="center" vertical="center" wrapText="1"/>
      <protection hidden="1"/>
    </xf>
    <xf numFmtId="172" fontId="17" fillId="17" borderId="40" xfId="0" applyNumberFormat="1" applyFont="1" applyFill="1" applyBorder="1" applyAlignment="1">
      <alignment horizontal="center" vertical="center" wrapText="1"/>
    </xf>
    <xf numFmtId="172" fontId="16" fillId="46" borderId="51" xfId="0" applyNumberFormat="1" applyFont="1" applyFill="1" applyBorder="1" applyAlignment="1">
      <alignment horizontal="center" vertical="center" wrapText="1"/>
    </xf>
    <xf numFmtId="9" fontId="0" fillId="0" borderId="0" xfId="77" applyFont="1" applyAlignment="1">
      <alignment horizontal="center" vertical="center"/>
    </xf>
    <xf numFmtId="0" fontId="52" fillId="11" borderId="48" xfId="0" applyFont="1" applyFill="1" applyBorder="1" applyAlignment="1">
      <alignment horizontal="center"/>
    </xf>
    <xf numFmtId="0" fontId="52" fillId="11" borderId="43" xfId="0" applyFont="1" applyFill="1" applyBorder="1" applyAlignment="1">
      <alignment horizontal="center"/>
    </xf>
    <xf numFmtId="0" fontId="52" fillId="11" borderId="49" xfId="0" applyFont="1" applyFill="1" applyBorder="1" applyAlignment="1">
      <alignment horizontal="center"/>
    </xf>
    <xf numFmtId="0" fontId="0" fillId="0" borderId="50" xfId="0" applyBorder="1" applyAlignment="1">
      <alignment/>
    </xf>
    <xf numFmtId="9" fontId="0" fillId="0" borderId="21" xfId="77" applyFont="1" applyBorder="1" applyAlignment="1">
      <alignment horizontal="center"/>
    </xf>
    <xf numFmtId="0" fontId="0" fillId="0" borderId="0" xfId="0" applyFill="1" applyBorder="1" applyAlignment="1">
      <alignment/>
    </xf>
    <xf numFmtId="9" fontId="0" fillId="0" borderId="0" xfId="77" applyFont="1" applyFill="1" applyBorder="1" applyAlignment="1">
      <alignment horizontal="center"/>
    </xf>
    <xf numFmtId="9" fontId="0" fillId="0" borderId="51" xfId="77" applyNumberFormat="1" applyFont="1" applyBorder="1" applyAlignment="1">
      <alignment horizontal="center"/>
    </xf>
    <xf numFmtId="0" fontId="0" fillId="26" borderId="50" xfId="0" applyFill="1" applyBorder="1" applyAlignment="1">
      <alignment/>
    </xf>
    <xf numFmtId="9" fontId="0" fillId="0" borderId="0" xfId="77" applyFont="1" applyFill="1" applyBorder="1" applyAlignment="1">
      <alignment/>
    </xf>
    <xf numFmtId="0" fontId="77" fillId="46" borderId="120" xfId="0" applyFont="1" applyFill="1" applyBorder="1" applyAlignment="1">
      <alignment/>
    </xf>
    <xf numFmtId="9" fontId="84" fillId="46" borderId="102" xfId="0" applyNumberFormat="1" applyFont="1" applyFill="1" applyBorder="1" applyAlignment="1">
      <alignment horizontal="center"/>
    </xf>
    <xf numFmtId="176" fontId="84" fillId="46" borderId="121" xfId="0" applyNumberFormat="1" applyFont="1" applyFill="1" applyBorder="1" applyAlignment="1">
      <alignment horizontal="center"/>
    </xf>
    <xf numFmtId="9" fontId="84" fillId="46" borderId="85" xfId="0" applyNumberFormat="1" applyFont="1" applyFill="1" applyBorder="1" applyAlignment="1">
      <alignment horizontal="center"/>
    </xf>
    <xf numFmtId="176" fontId="84" fillId="46" borderId="86" xfId="0" applyNumberFormat="1" applyFont="1" applyFill="1" applyBorder="1" applyAlignment="1">
      <alignment horizontal="center"/>
    </xf>
    <xf numFmtId="9" fontId="0" fillId="26" borderId="0" xfId="77" applyFont="1" applyFill="1" applyBorder="1" applyAlignment="1">
      <alignment horizontal="center"/>
    </xf>
    <xf numFmtId="44" fontId="0" fillId="0" borderId="21" xfId="64" applyFont="1" applyBorder="1" applyAlignment="1">
      <alignment horizontal="center"/>
    </xf>
    <xf numFmtId="0" fontId="52" fillId="11" borderId="44" xfId="0" applyFont="1" applyFill="1" applyBorder="1" applyAlignment="1">
      <alignment horizontal="center"/>
    </xf>
    <xf numFmtId="44" fontId="0" fillId="0" borderId="27" xfId="64" applyFont="1" applyBorder="1" applyAlignment="1">
      <alignment/>
    </xf>
    <xf numFmtId="0" fontId="76" fillId="63" borderId="21" xfId="0" applyFont="1" applyFill="1" applyBorder="1" applyAlignment="1" applyProtection="1">
      <alignment horizontal="center" vertical="center" wrapText="1"/>
      <protection locked="0"/>
    </xf>
    <xf numFmtId="0" fontId="76" fillId="63" borderId="51" xfId="0" applyFont="1" applyFill="1" applyBorder="1" applyAlignment="1" applyProtection="1">
      <alignment horizontal="center" vertical="center" wrapText="1"/>
      <protection locked="0"/>
    </xf>
    <xf numFmtId="9" fontId="76" fillId="63" borderId="21" xfId="77" applyFont="1" applyFill="1" applyBorder="1" applyAlignment="1" applyProtection="1">
      <alignment horizontal="center" vertical="center" wrapText="1"/>
      <protection locked="0"/>
    </xf>
    <xf numFmtId="1" fontId="9" fillId="63" borderId="128" xfId="0" applyNumberFormat="1" applyFont="1" applyFill="1" applyBorder="1" applyAlignment="1" applyProtection="1">
      <alignment horizontal="center" vertical="center" wrapText="1"/>
      <protection locked="0"/>
    </xf>
    <xf numFmtId="9" fontId="9" fillId="63" borderId="45" xfId="77" applyFont="1" applyFill="1" applyBorder="1" applyAlignment="1" applyProtection="1">
      <alignment horizontal="center" vertical="center" wrapText="1"/>
      <protection locked="0"/>
    </xf>
    <xf numFmtId="9" fontId="9" fillId="63" borderId="93" xfId="77" applyFont="1" applyFill="1" applyBorder="1" applyAlignment="1" applyProtection="1">
      <alignment horizontal="center" vertical="center" wrapText="1"/>
      <protection locked="0"/>
    </xf>
    <xf numFmtId="9" fontId="9" fillId="63" borderId="32" xfId="77" applyFont="1" applyFill="1" applyBorder="1" applyAlignment="1" applyProtection="1">
      <alignment horizontal="center" vertical="center" wrapText="1"/>
      <protection locked="0"/>
    </xf>
    <xf numFmtId="1" fontId="9" fillId="63" borderId="21" xfId="0" applyNumberFormat="1" applyFont="1" applyFill="1" applyBorder="1" applyAlignment="1" applyProtection="1">
      <alignment horizontal="center" vertical="center" wrapText="1"/>
      <protection locked="0"/>
    </xf>
    <xf numFmtId="0" fontId="76" fillId="63" borderId="43" xfId="0" applyFont="1" applyFill="1" applyBorder="1" applyAlignment="1" applyProtection="1">
      <alignment horizontal="center" vertical="center" wrapText="1"/>
      <protection locked="0"/>
    </xf>
    <xf numFmtId="0" fontId="76" fillId="63" borderId="49" xfId="0" applyFont="1" applyFill="1" applyBorder="1" applyAlignment="1" applyProtection="1">
      <alignment horizontal="center" vertical="center" wrapText="1"/>
      <protection locked="0"/>
    </xf>
    <xf numFmtId="9" fontId="76" fillId="63" borderId="43" xfId="77" applyFont="1" applyFill="1" applyBorder="1" applyAlignment="1" applyProtection="1">
      <alignment horizontal="center" vertical="center" wrapText="1"/>
      <protection locked="0"/>
    </xf>
    <xf numFmtId="9" fontId="3" fillId="10" borderId="53" xfId="77" applyFont="1" applyFill="1" applyBorder="1" applyAlignment="1">
      <alignment horizontal="center" vertical="center" wrapText="1"/>
    </xf>
    <xf numFmtId="9" fontId="10" fillId="48" borderId="82" xfId="77" applyFont="1" applyFill="1" applyBorder="1" applyAlignment="1" applyProtection="1">
      <alignment horizontal="center" vertical="center" wrapText="1"/>
      <protection/>
    </xf>
    <xf numFmtId="44" fontId="10" fillId="48" borderId="82" xfId="64" applyFont="1" applyFill="1" applyBorder="1" applyAlignment="1" applyProtection="1">
      <alignment horizontal="center" vertical="center" wrapText="1"/>
      <protection/>
    </xf>
    <xf numFmtId="172" fontId="45" fillId="18" borderId="64" xfId="0" applyNumberFormat="1" applyFont="1" applyFill="1" applyBorder="1" applyAlignment="1" applyProtection="1">
      <alignment horizontal="center" vertical="center" wrapText="1"/>
      <protection hidden="1"/>
    </xf>
    <xf numFmtId="172" fontId="45" fillId="18" borderId="54" xfId="0" applyNumberFormat="1" applyFont="1" applyFill="1" applyBorder="1" applyAlignment="1" applyProtection="1">
      <alignment horizontal="center" vertical="center" wrapText="1"/>
      <protection hidden="1"/>
    </xf>
    <xf numFmtId="172" fontId="45" fillId="18" borderId="110" xfId="0" applyNumberFormat="1" applyFont="1" applyFill="1" applyBorder="1" applyAlignment="1" applyProtection="1">
      <alignment horizontal="center" vertical="center" wrapText="1"/>
      <protection hidden="1"/>
    </xf>
    <xf numFmtId="3" fontId="64" fillId="35" borderId="84" xfId="0" applyNumberFormat="1" applyFont="1" applyFill="1" applyBorder="1" applyAlignment="1">
      <alignment horizontal="center" vertical="center" wrapText="1"/>
    </xf>
    <xf numFmtId="3" fontId="64" fillId="35" borderId="85" xfId="0" applyNumberFormat="1" applyFont="1" applyFill="1" applyBorder="1" applyAlignment="1">
      <alignment horizontal="center" vertical="center" wrapText="1"/>
    </xf>
    <xf numFmtId="3" fontId="64" fillId="35" borderId="86" xfId="0" applyNumberFormat="1" applyFont="1" applyFill="1" applyBorder="1" applyAlignment="1">
      <alignment horizontal="center" vertical="center" wrapText="1"/>
    </xf>
    <xf numFmtId="9" fontId="44" fillId="10" borderId="85" xfId="0" applyNumberFormat="1" applyFont="1" applyFill="1" applyBorder="1" applyAlignment="1">
      <alignment/>
    </xf>
    <xf numFmtId="172" fontId="44" fillId="10" borderId="85" xfId="0" applyNumberFormat="1" applyFont="1" applyFill="1" applyBorder="1" applyAlignment="1">
      <alignment/>
    </xf>
    <xf numFmtId="9" fontId="64" fillId="35" borderId="85" xfId="77" applyFont="1" applyFill="1" applyBorder="1" applyAlignment="1">
      <alignment horizontal="center" vertical="center" wrapText="1"/>
    </xf>
    <xf numFmtId="1" fontId="10" fillId="35" borderId="47" xfId="0" applyNumberFormat="1" applyFont="1" applyFill="1" applyBorder="1" applyAlignment="1" applyProtection="1">
      <alignment horizontal="center" vertical="center" wrapText="1"/>
      <protection/>
    </xf>
    <xf numFmtId="9" fontId="10" fillId="35" borderId="47" xfId="77" applyFont="1" applyFill="1" applyBorder="1" applyAlignment="1" applyProtection="1">
      <alignment horizontal="center" vertical="center" wrapText="1"/>
      <protection/>
    </xf>
    <xf numFmtId="44" fontId="10" fillId="35" borderId="47" xfId="64" applyFont="1" applyFill="1" applyBorder="1" applyAlignment="1" applyProtection="1">
      <alignment horizontal="center" vertical="center" wrapText="1"/>
      <protection/>
    </xf>
    <xf numFmtId="0" fontId="9" fillId="24" borderId="21" xfId="0" applyFont="1" applyFill="1" applyBorder="1" applyAlignment="1">
      <alignment horizontal="center" vertical="center" wrapText="1"/>
    </xf>
    <xf numFmtId="9" fontId="9" fillId="24" borderId="21" xfId="0" applyNumberFormat="1" applyFont="1" applyFill="1" applyBorder="1" applyAlignment="1">
      <alignment horizontal="center" vertical="center" wrapText="1"/>
    </xf>
    <xf numFmtId="0" fontId="15" fillId="24" borderId="21" xfId="0" applyFont="1" applyFill="1" applyBorder="1" applyAlignment="1">
      <alignment horizontal="center" vertical="center" wrapText="1"/>
    </xf>
    <xf numFmtId="0" fontId="12" fillId="24" borderId="21" xfId="0" applyFont="1" applyFill="1" applyBorder="1" applyAlignment="1">
      <alignment wrapText="1"/>
    </xf>
    <xf numFmtId="0" fontId="12" fillId="24" borderId="21" xfId="0" applyFont="1" applyFill="1" applyBorder="1" applyAlignment="1">
      <alignment wrapText="1"/>
    </xf>
    <xf numFmtId="0" fontId="76" fillId="24" borderId="21" xfId="0" applyFont="1" applyFill="1" applyBorder="1" applyAlignment="1">
      <alignment horizontal="center" wrapText="1"/>
    </xf>
    <xf numFmtId="0" fontId="76" fillId="24" borderId="21" xfId="0" applyFont="1" applyFill="1" applyBorder="1" applyAlignment="1">
      <alignment horizontal="center" wrapText="1"/>
    </xf>
    <xf numFmtId="0" fontId="76" fillId="24" borderId="21" xfId="0" applyFont="1" applyFill="1" applyBorder="1" applyAlignment="1">
      <alignment horizontal="center" vertical="center" wrapText="1"/>
    </xf>
    <xf numFmtId="0" fontId="76" fillId="24" borderId="51" xfId="0" applyFont="1" applyFill="1" applyBorder="1" applyAlignment="1">
      <alignment horizontal="center" vertical="center" wrapText="1"/>
    </xf>
    <xf numFmtId="0" fontId="76" fillId="24" borderId="54" xfId="0" applyFont="1" applyFill="1" applyBorder="1" applyAlignment="1">
      <alignment horizontal="center" vertical="center" wrapText="1"/>
    </xf>
    <xf numFmtId="0" fontId="76" fillId="24" borderId="110" xfId="0" applyFont="1" applyFill="1" applyBorder="1" applyAlignment="1">
      <alignment horizontal="center" vertical="center" wrapText="1"/>
    </xf>
    <xf numFmtId="0" fontId="12" fillId="24" borderId="54" xfId="0" applyFont="1" applyFill="1" applyBorder="1" applyAlignment="1">
      <alignment wrapText="1"/>
    </xf>
    <xf numFmtId="0" fontId="12" fillId="24" borderId="54" xfId="0" applyFont="1" applyFill="1" applyBorder="1" applyAlignment="1">
      <alignment wrapText="1"/>
    </xf>
    <xf numFmtId="9" fontId="76" fillId="24" borderId="21" xfId="77" applyFont="1" applyFill="1" applyBorder="1" applyAlignment="1">
      <alignment horizontal="center" vertical="center" wrapText="1"/>
    </xf>
    <xf numFmtId="9" fontId="76" fillId="24" borderId="54" xfId="77" applyFont="1" applyFill="1" applyBorder="1" applyAlignment="1">
      <alignment horizontal="center" vertical="center" wrapText="1"/>
    </xf>
    <xf numFmtId="1" fontId="76" fillId="24" borderId="50" xfId="0" applyNumberFormat="1" applyFont="1" applyFill="1" applyBorder="1" applyAlignment="1">
      <alignment horizontal="center" vertical="center" wrapText="1"/>
    </xf>
    <xf numFmtId="9" fontId="76" fillId="24" borderId="50" xfId="77" applyFont="1" applyFill="1" applyBorder="1" applyAlignment="1">
      <alignment horizontal="center" vertical="center" wrapText="1"/>
    </xf>
    <xf numFmtId="9" fontId="76" fillId="24" borderId="21" xfId="77" applyFont="1" applyFill="1" applyBorder="1" applyAlignment="1">
      <alignment horizontal="center" vertical="center" wrapText="1"/>
    </xf>
    <xf numFmtId="9" fontId="76" fillId="24" borderId="21" xfId="0" applyNumberFormat="1" applyFont="1" applyFill="1" applyBorder="1" applyAlignment="1">
      <alignment horizontal="center" vertical="center" wrapText="1"/>
    </xf>
    <xf numFmtId="9" fontId="15" fillId="24" borderId="21" xfId="77" applyFont="1" applyFill="1" applyBorder="1" applyAlignment="1">
      <alignment horizontal="center" vertical="center"/>
    </xf>
    <xf numFmtId="0" fontId="76" fillId="67" borderId="133" xfId="0" applyFont="1" applyFill="1" applyBorder="1" applyAlignment="1">
      <alignment horizontal="center" vertical="center" wrapText="1"/>
    </xf>
    <xf numFmtId="0" fontId="76" fillId="67" borderId="134" xfId="0" applyFont="1" applyFill="1" applyBorder="1" applyAlignment="1">
      <alignment horizontal="center" vertical="center"/>
    </xf>
    <xf numFmtId="0" fontId="76" fillId="67" borderId="133" xfId="0" applyFont="1" applyFill="1" applyBorder="1" applyAlignment="1">
      <alignment horizontal="center" vertical="center"/>
    </xf>
    <xf numFmtId="0" fontId="76" fillId="24" borderId="54" xfId="0" applyFont="1" applyFill="1" applyBorder="1" applyAlignment="1">
      <alignment horizontal="center" vertical="center"/>
    </xf>
    <xf numFmtId="0" fontId="76" fillId="24" borderId="50" xfId="0" applyFont="1" applyFill="1" applyBorder="1" applyAlignment="1">
      <alignment horizontal="center" vertical="center"/>
    </xf>
    <xf numFmtId="0" fontId="76" fillId="24" borderId="64" xfId="0" applyFont="1" applyFill="1" applyBorder="1" applyAlignment="1">
      <alignment horizontal="center" vertical="center"/>
    </xf>
    <xf numFmtId="0" fontId="76" fillId="67" borderId="135" xfId="0" applyFont="1" applyFill="1" applyBorder="1" applyAlignment="1">
      <alignment horizontal="center" vertical="center"/>
    </xf>
    <xf numFmtId="0" fontId="76" fillId="67" borderId="135" xfId="0" applyFont="1" applyFill="1" applyBorder="1" applyAlignment="1">
      <alignment horizontal="center" vertical="center" wrapText="1"/>
    </xf>
    <xf numFmtId="0" fontId="76" fillId="67" borderId="136" xfId="0" applyFont="1" applyFill="1" applyBorder="1" applyAlignment="1">
      <alignment horizontal="center" vertical="center"/>
    </xf>
    <xf numFmtId="0" fontId="76" fillId="17" borderId="21" xfId="0" applyFont="1" applyFill="1" applyBorder="1" applyAlignment="1">
      <alignment horizontal="center" vertical="center" wrapText="1"/>
    </xf>
    <xf numFmtId="9" fontId="76" fillId="24" borderId="54" xfId="77" applyFont="1" applyFill="1" applyBorder="1" applyAlignment="1">
      <alignment horizontal="center" vertical="center"/>
    </xf>
    <xf numFmtId="0" fontId="10" fillId="17" borderId="28" xfId="0" applyFont="1" applyFill="1" applyBorder="1" applyAlignment="1">
      <alignment horizontal="center" vertical="center" wrapText="1"/>
    </xf>
    <xf numFmtId="1" fontId="76" fillId="24" borderId="93" xfId="0" applyNumberFormat="1" applyFont="1" applyFill="1" applyBorder="1" applyAlignment="1">
      <alignment horizontal="center" vertical="center"/>
    </xf>
    <xf numFmtId="0" fontId="76" fillId="24" borderId="40" xfId="0" applyFont="1" applyFill="1" applyBorder="1" applyAlignment="1">
      <alignment horizontal="center" vertical="center" wrapText="1"/>
    </xf>
    <xf numFmtId="9" fontId="76" fillId="19" borderId="21" xfId="77" applyFont="1" applyFill="1" applyBorder="1" applyAlignment="1">
      <alignment horizontal="center" vertical="center"/>
    </xf>
    <xf numFmtId="0" fontId="10" fillId="17" borderId="127" xfId="0" applyFont="1" applyFill="1" applyBorder="1" applyAlignment="1">
      <alignment horizontal="center" vertical="center" wrapText="1"/>
    </xf>
    <xf numFmtId="0" fontId="10" fillId="17" borderId="137" xfId="0" applyFont="1" applyFill="1" applyBorder="1" applyAlignment="1">
      <alignment horizontal="center" vertical="center" wrapText="1"/>
    </xf>
    <xf numFmtId="0" fontId="9" fillId="17" borderId="21" xfId="0" applyFont="1" applyFill="1" applyBorder="1" applyAlignment="1">
      <alignment horizontal="center" vertical="center" wrapText="1"/>
    </xf>
    <xf numFmtId="0" fontId="76" fillId="0" borderId="21" xfId="0" applyFont="1" applyBorder="1" applyAlignment="1">
      <alignment horizontal="center" vertical="center" wrapText="1"/>
    </xf>
    <xf numFmtId="1" fontId="9" fillId="24" borderId="21" xfId="70" applyNumberFormat="1" applyFont="1" applyFill="1" applyBorder="1" applyAlignment="1" applyProtection="1">
      <alignment horizontal="center" vertical="center" wrapText="1"/>
      <protection hidden="1"/>
    </xf>
    <xf numFmtId="9" fontId="9" fillId="24" borderId="21" xfId="81" applyFont="1" applyFill="1" applyBorder="1" applyAlignment="1" applyProtection="1">
      <alignment horizontal="center" vertical="center" wrapText="1"/>
      <protection hidden="1"/>
    </xf>
    <xf numFmtId="169" fontId="9" fillId="24" borderId="21" xfId="56" applyNumberFormat="1" applyFont="1" applyFill="1" applyBorder="1" applyAlignment="1" applyProtection="1">
      <alignment horizontal="center" vertical="center" wrapText="1"/>
      <protection hidden="1"/>
    </xf>
    <xf numFmtId="9" fontId="9" fillId="27" borderId="21" xfId="81" applyFont="1" applyFill="1" applyBorder="1" applyAlignment="1" applyProtection="1">
      <alignment horizontal="center" vertical="center" wrapText="1"/>
      <protection hidden="1"/>
    </xf>
    <xf numFmtId="0" fontId="9" fillId="24" borderId="21" xfId="70" applyFont="1" applyFill="1" applyBorder="1" applyAlignment="1" applyProtection="1">
      <alignment horizontal="center" vertical="center" wrapText="1"/>
      <protection hidden="1"/>
    </xf>
    <xf numFmtId="0" fontId="9" fillId="24" borderId="21" xfId="70" applyFont="1" applyFill="1" applyBorder="1" applyAlignment="1" applyProtection="1">
      <alignment horizontal="center" vertical="center" wrapText="1"/>
      <protection hidden="1"/>
    </xf>
    <xf numFmtId="0" fontId="76" fillId="18" borderId="21" xfId="0" applyFont="1" applyFill="1" applyBorder="1" applyAlignment="1">
      <alignment horizontal="center" vertical="center" wrapText="1"/>
    </xf>
    <xf numFmtId="1" fontId="76" fillId="24" borderId="21" xfId="0" applyNumberFormat="1" applyFont="1" applyFill="1" applyBorder="1" applyAlignment="1">
      <alignment horizontal="center" vertical="center" wrapText="1"/>
    </xf>
    <xf numFmtId="9" fontId="10" fillId="10" borderId="90" xfId="0" applyNumberFormat="1" applyFont="1" applyFill="1" applyBorder="1" applyAlignment="1">
      <alignment horizontal="center" vertical="center" wrapText="1"/>
    </xf>
    <xf numFmtId="0" fontId="76" fillId="17" borderId="21" xfId="0" applyFont="1" applyFill="1" applyBorder="1" applyAlignment="1" applyProtection="1">
      <alignment horizontal="center" vertical="center" wrapText="1"/>
      <protection/>
    </xf>
    <xf numFmtId="9" fontId="76" fillId="24" borderId="21" xfId="0" applyNumberFormat="1" applyFont="1" applyFill="1" applyBorder="1" applyAlignment="1">
      <alignment horizontal="center" vertical="center" wrapText="1"/>
    </xf>
    <xf numFmtId="0" fontId="1" fillId="24" borderId="21" xfId="0" applyFont="1" applyFill="1" applyBorder="1" applyAlignment="1">
      <alignment horizontal="center" vertical="center" wrapText="1"/>
    </xf>
    <xf numFmtId="0" fontId="1" fillId="24" borderId="21" xfId="0" applyFont="1" applyFill="1" applyBorder="1" applyAlignment="1">
      <alignment horizontal="center" vertical="center" wrapText="1"/>
    </xf>
    <xf numFmtId="9" fontId="1" fillId="24" borderId="21" xfId="77" applyFont="1" applyFill="1" applyBorder="1" applyAlignment="1">
      <alignment horizontal="center" vertical="center" wrapText="1"/>
    </xf>
    <xf numFmtId="9" fontId="1" fillId="24" borderId="21" xfId="77" applyFont="1" applyFill="1" applyBorder="1" applyAlignment="1">
      <alignment horizontal="center" vertical="center" wrapText="1"/>
    </xf>
    <xf numFmtId="9" fontId="11" fillId="10" borderId="47" xfId="71" applyNumberFormat="1" applyFont="1" applyFill="1" applyBorder="1" applyAlignment="1" applyProtection="1">
      <alignment horizontal="center" vertical="center" wrapText="1"/>
      <protection hidden="1"/>
    </xf>
    <xf numFmtId="44" fontId="1" fillId="24" borderId="21" xfId="64" applyFont="1" applyFill="1" applyBorder="1" applyAlignment="1">
      <alignment horizontal="center" vertical="center" wrapText="1"/>
    </xf>
    <xf numFmtId="44" fontId="11" fillId="10" borderId="47" xfId="64" applyFont="1" applyFill="1" applyBorder="1" applyAlignment="1" applyProtection="1">
      <alignment horizontal="center" vertical="center" wrapText="1"/>
      <protection hidden="1"/>
    </xf>
    <xf numFmtId="0" fontId="76" fillId="24" borderId="49" xfId="0" applyFont="1" applyFill="1" applyBorder="1" applyAlignment="1">
      <alignment horizontal="center" vertical="center" wrapText="1"/>
    </xf>
    <xf numFmtId="9" fontId="10" fillId="10" borderId="127" xfId="0" applyNumberFormat="1" applyFont="1" applyFill="1" applyBorder="1" applyAlignment="1" applyProtection="1">
      <alignment horizontal="center" vertical="center" wrapText="1"/>
      <protection/>
    </xf>
    <xf numFmtId="0" fontId="10" fillId="17" borderId="40" xfId="0" applyFont="1" applyFill="1" applyBorder="1" applyAlignment="1" applyProtection="1">
      <alignment horizontal="center" vertical="center" wrapText="1"/>
      <protection/>
    </xf>
    <xf numFmtId="0" fontId="76" fillId="24" borderId="21" xfId="0" applyFont="1" applyFill="1" applyBorder="1" applyAlignment="1" applyProtection="1">
      <alignment horizontal="center" vertical="center" wrapText="1"/>
      <protection/>
    </xf>
    <xf numFmtId="1" fontId="76" fillId="24" borderId="21" xfId="0" applyNumberFormat="1" applyFont="1" applyFill="1" applyBorder="1" applyAlignment="1" applyProtection="1">
      <alignment horizontal="center" vertical="center" wrapText="1"/>
      <protection/>
    </xf>
    <xf numFmtId="0" fontId="76" fillId="24" borderId="21" xfId="0" applyFont="1" applyFill="1" applyBorder="1" applyAlignment="1" applyProtection="1">
      <alignment horizontal="center" vertical="center" wrapText="1"/>
      <protection/>
    </xf>
    <xf numFmtId="9" fontId="76" fillId="24" borderId="21" xfId="77" applyFont="1" applyFill="1" applyBorder="1" applyAlignment="1" applyProtection="1">
      <alignment horizontal="center" vertical="center" wrapText="1"/>
      <protection/>
    </xf>
    <xf numFmtId="9" fontId="76" fillId="19" borderId="21" xfId="77" applyFont="1" applyFill="1" applyBorder="1" applyAlignment="1" applyProtection="1">
      <alignment horizontal="center" vertical="center" wrapText="1"/>
      <protection/>
    </xf>
    <xf numFmtId="0" fontId="10" fillId="17" borderId="103" xfId="0" applyFont="1" applyFill="1" applyBorder="1" applyAlignment="1" applyProtection="1">
      <alignment horizontal="center" vertical="center" wrapText="1"/>
      <protection hidden="1"/>
    </xf>
    <xf numFmtId="0" fontId="9" fillId="24" borderId="21" xfId="0" applyFont="1" applyFill="1" applyBorder="1" applyAlignment="1">
      <alignment horizontal="center" vertical="center"/>
    </xf>
    <xf numFmtId="0" fontId="11" fillId="17" borderId="103" xfId="0" applyFont="1" applyFill="1" applyBorder="1" applyAlignment="1" applyProtection="1">
      <alignment horizontal="center" vertical="center" wrapText="1"/>
      <protection hidden="1"/>
    </xf>
    <xf numFmtId="0" fontId="10" fillId="17" borderId="15" xfId="0" applyFont="1" applyFill="1" applyBorder="1" applyAlignment="1">
      <alignment horizontal="center" vertical="center" wrapText="1"/>
    </xf>
    <xf numFmtId="0" fontId="10" fillId="17" borderId="18" xfId="0" applyFont="1" applyFill="1" applyBorder="1" applyAlignment="1">
      <alignment horizontal="center" vertical="center" wrapText="1"/>
    </xf>
    <xf numFmtId="0" fontId="10" fillId="17" borderId="33" xfId="0" applyFont="1" applyFill="1" applyBorder="1" applyAlignment="1">
      <alignment horizontal="center" vertical="center" wrapText="1"/>
    </xf>
    <xf numFmtId="0" fontId="10" fillId="17" borderId="21" xfId="0" applyFont="1" applyFill="1" applyBorder="1" applyAlignment="1">
      <alignment horizontal="center" vertical="center" wrapText="1"/>
    </xf>
    <xf numFmtId="9" fontId="9" fillId="24" borderId="21" xfId="77" applyFont="1" applyFill="1" applyBorder="1" applyAlignment="1">
      <alignment horizontal="center" vertical="center"/>
    </xf>
    <xf numFmtId="9" fontId="9" fillId="24" borderId="48" xfId="0" applyNumberFormat="1" applyFont="1" applyFill="1" applyBorder="1" applyAlignment="1">
      <alignment horizontal="center" vertical="center" wrapText="1"/>
    </xf>
    <xf numFmtId="0" fontId="9" fillId="24" borderId="50" xfId="0" applyFont="1" applyFill="1" applyBorder="1" applyAlignment="1">
      <alignment horizontal="center" vertical="center" wrapText="1"/>
    </xf>
    <xf numFmtId="9" fontId="9" fillId="24" borderId="43" xfId="77" applyFont="1" applyFill="1" applyBorder="1" applyAlignment="1">
      <alignment horizontal="center" vertical="center" wrapText="1"/>
    </xf>
    <xf numFmtId="9" fontId="9" fillId="24" borderId="21" xfId="77" applyFont="1" applyFill="1" applyBorder="1" applyAlignment="1">
      <alignment horizontal="center" vertical="center" wrapText="1"/>
    </xf>
    <xf numFmtId="9" fontId="9" fillId="24" borderId="21" xfId="0" applyNumberFormat="1" applyFont="1" applyFill="1" applyBorder="1" applyAlignment="1">
      <alignment horizontal="center" vertical="center"/>
    </xf>
    <xf numFmtId="0" fontId="6" fillId="24" borderId="21" xfId="0" applyFont="1" applyFill="1" applyBorder="1" applyAlignment="1">
      <alignment/>
    </xf>
    <xf numFmtId="0" fontId="6" fillId="24" borderId="21" xfId="0" applyFont="1" applyFill="1" applyBorder="1" applyAlignment="1">
      <alignment/>
    </xf>
    <xf numFmtId="0" fontId="10" fillId="17" borderId="17" xfId="0" applyFont="1" applyFill="1" applyBorder="1" applyAlignment="1">
      <alignment horizontal="center" vertical="center" wrapText="1"/>
    </xf>
    <xf numFmtId="0" fontId="76" fillId="17" borderId="21" xfId="0" applyFont="1" applyFill="1" applyBorder="1" applyAlignment="1" applyProtection="1">
      <alignment horizontal="center" vertical="center" wrapText="1"/>
      <protection hidden="1"/>
    </xf>
    <xf numFmtId="0" fontId="15" fillId="24" borderId="21" xfId="0" applyFont="1" applyFill="1" applyBorder="1" applyAlignment="1">
      <alignment horizontal="center" vertical="center"/>
    </xf>
    <xf numFmtId="0" fontId="15" fillId="24" borderId="21" xfId="0" applyFont="1" applyFill="1" applyBorder="1" applyAlignment="1">
      <alignment horizontal="center" vertical="center"/>
    </xf>
    <xf numFmtId="9" fontId="15" fillId="24" borderId="21" xfId="0" applyNumberFormat="1" applyFont="1" applyFill="1" applyBorder="1" applyAlignment="1">
      <alignment horizontal="center" vertical="center"/>
    </xf>
    <xf numFmtId="9" fontId="10" fillId="10" borderId="0" xfId="0" applyNumberFormat="1" applyFont="1" applyFill="1" applyAlignment="1">
      <alignment horizontal="center" vertical="center"/>
    </xf>
    <xf numFmtId="0" fontId="9" fillId="17" borderId="0" xfId="0" applyFont="1" applyFill="1" applyBorder="1" applyAlignment="1">
      <alignment horizontal="center" vertical="center" wrapText="1"/>
    </xf>
    <xf numFmtId="9" fontId="9" fillId="24" borderId="64" xfId="0" applyNumberFormat="1" applyFont="1" applyFill="1" applyBorder="1" applyAlignment="1">
      <alignment horizontal="center" vertical="center" wrapText="1"/>
    </xf>
    <xf numFmtId="10" fontId="76" fillId="24" borderId="43" xfId="0" applyNumberFormat="1" applyFont="1" applyFill="1" applyBorder="1" applyAlignment="1">
      <alignment horizontal="center" vertical="center" wrapText="1"/>
    </xf>
    <xf numFmtId="0" fontId="76" fillId="24" borderId="43" xfId="0" applyFont="1" applyFill="1" applyBorder="1" applyAlignment="1">
      <alignment horizontal="center" vertical="center" wrapText="1"/>
    </xf>
    <xf numFmtId="0" fontId="76" fillId="24" borderId="43" xfId="0" applyFont="1" applyFill="1" applyBorder="1" applyAlignment="1">
      <alignment horizontal="center" vertical="center" wrapText="1"/>
    </xf>
    <xf numFmtId="0" fontId="76" fillId="24" borderId="54" xfId="0" applyFont="1" applyFill="1" applyBorder="1" applyAlignment="1">
      <alignment horizontal="center" vertical="center" wrapText="1"/>
    </xf>
    <xf numFmtId="9" fontId="76" fillId="24" borderId="43" xfId="77" applyFont="1" applyFill="1" applyBorder="1" applyAlignment="1">
      <alignment horizontal="center" vertical="center" wrapText="1"/>
    </xf>
    <xf numFmtId="9" fontId="3" fillId="10" borderId="15" xfId="0" applyNumberFormat="1" applyFont="1" applyFill="1" applyBorder="1" applyAlignment="1">
      <alignment horizontal="center" vertical="center" wrapText="1"/>
    </xf>
    <xf numFmtId="9" fontId="1" fillId="24" borderId="21" xfId="0" applyNumberFormat="1" applyFont="1" applyFill="1" applyBorder="1" applyAlignment="1">
      <alignment horizontal="center" vertical="center" wrapText="1"/>
    </xf>
    <xf numFmtId="0" fontId="74" fillId="24" borderId="21" xfId="0" applyFont="1" applyFill="1" applyBorder="1" applyAlignment="1">
      <alignment horizontal="center" vertical="center" wrapText="1"/>
    </xf>
    <xf numFmtId="9" fontId="3" fillId="10" borderId="18" xfId="0" applyNumberFormat="1" applyFont="1" applyFill="1" applyBorder="1" applyAlignment="1">
      <alignment horizontal="center" vertical="center" wrapText="1"/>
    </xf>
    <xf numFmtId="0" fontId="42" fillId="17" borderId="114" xfId="0" applyFont="1" applyFill="1" applyBorder="1" applyAlignment="1" applyProtection="1">
      <alignment horizontal="center" vertical="center" wrapText="1"/>
      <protection hidden="1"/>
    </xf>
    <xf numFmtId="0" fontId="76" fillId="24" borderId="21" xfId="0" applyFont="1" applyFill="1" applyBorder="1" applyAlignment="1" applyProtection="1">
      <alignment horizontal="center" vertical="center"/>
      <protection hidden="1"/>
    </xf>
    <xf numFmtId="9" fontId="76" fillId="24" borderId="21" xfId="77" applyFont="1" applyFill="1" applyBorder="1" applyAlignment="1" applyProtection="1">
      <alignment horizontal="center" vertical="center"/>
      <protection hidden="1"/>
    </xf>
    <xf numFmtId="1" fontId="76" fillId="24" borderId="21" xfId="0" applyNumberFormat="1" applyFont="1" applyFill="1" applyBorder="1" applyAlignment="1" applyProtection="1">
      <alignment horizontal="center" vertical="center"/>
      <protection hidden="1"/>
    </xf>
    <xf numFmtId="0" fontId="76" fillId="17" borderId="21" xfId="0" applyFont="1" applyFill="1" applyBorder="1" applyAlignment="1" applyProtection="1">
      <alignment horizontal="center" vertical="center" wrapText="1"/>
      <protection hidden="1"/>
    </xf>
    <xf numFmtId="0" fontId="76" fillId="46" borderId="21" xfId="0" applyFont="1" applyFill="1" applyBorder="1" applyAlignment="1" applyProtection="1">
      <alignment horizontal="center" vertical="center" wrapText="1"/>
      <protection hidden="1"/>
    </xf>
    <xf numFmtId="0" fontId="76" fillId="0" borderId="21" xfId="0" applyFont="1" applyBorder="1" applyAlignment="1" applyProtection="1">
      <alignment horizontal="center" vertical="center" wrapText="1"/>
      <protection hidden="1"/>
    </xf>
    <xf numFmtId="0" fontId="76" fillId="24" borderId="21" xfId="0" applyFont="1" applyFill="1" applyBorder="1" applyAlignment="1" applyProtection="1">
      <alignment horizontal="center" vertical="center"/>
      <protection hidden="1"/>
    </xf>
    <xf numFmtId="0" fontId="76" fillId="0" borderId="21" xfId="0" applyFont="1" applyBorder="1" applyAlignment="1" applyProtection="1">
      <alignment horizontal="center" vertical="center"/>
      <protection hidden="1"/>
    </xf>
    <xf numFmtId="1" fontId="9" fillId="24" borderId="128" xfId="70" applyNumberFormat="1" applyFont="1" applyFill="1" applyBorder="1" applyAlignment="1" applyProtection="1">
      <alignment horizontal="center" vertical="center" wrapText="1"/>
      <protection hidden="1"/>
    </xf>
    <xf numFmtId="9" fontId="9" fillId="24" borderId="45" xfId="81" applyFont="1" applyFill="1" applyBorder="1" applyAlignment="1" applyProtection="1">
      <alignment horizontal="center" vertical="center" wrapText="1"/>
      <protection hidden="1"/>
    </xf>
    <xf numFmtId="169" fontId="9" fillId="24" borderId="45" xfId="56" applyNumberFormat="1" applyFont="1" applyFill="1" applyBorder="1" applyAlignment="1" applyProtection="1">
      <alignment horizontal="center" vertical="center" wrapText="1"/>
      <protection hidden="1"/>
    </xf>
    <xf numFmtId="9" fontId="9" fillId="27" borderId="45" xfId="81" applyFont="1" applyFill="1" applyBorder="1" applyAlignment="1" applyProtection="1">
      <alignment horizontal="center" vertical="center" wrapText="1"/>
      <protection hidden="1"/>
    </xf>
    <xf numFmtId="0" fontId="9" fillId="24" borderId="45" xfId="70" applyFont="1" applyFill="1" applyBorder="1" applyAlignment="1" applyProtection="1">
      <alignment horizontal="center" vertical="center" wrapText="1"/>
      <protection hidden="1"/>
    </xf>
    <xf numFmtId="0" fontId="9" fillId="24" borderId="45" xfId="70" applyFont="1" applyFill="1" applyBorder="1" applyAlignment="1" applyProtection="1">
      <alignment horizontal="center" vertical="center" wrapText="1"/>
      <protection hidden="1"/>
    </xf>
    <xf numFmtId="0" fontId="9" fillId="24" borderId="112" xfId="70" applyFont="1" applyFill="1" applyBorder="1" applyAlignment="1" applyProtection="1">
      <alignment horizontal="center" vertical="center" wrapText="1"/>
      <protection hidden="1"/>
    </xf>
    <xf numFmtId="9" fontId="76" fillId="17" borderId="21" xfId="77" applyFont="1" applyFill="1" applyBorder="1" applyAlignment="1" applyProtection="1">
      <alignment horizontal="center" vertical="center" wrapText="1"/>
      <protection hidden="1"/>
    </xf>
    <xf numFmtId="0" fontId="76" fillId="24" borderId="21" xfId="0" applyFont="1" applyFill="1" applyBorder="1" applyAlignment="1" applyProtection="1">
      <alignment horizontal="center" vertical="center" wrapText="1"/>
      <protection hidden="1"/>
    </xf>
    <xf numFmtId="9" fontId="42" fillId="10" borderId="114" xfId="0" applyNumberFormat="1" applyFont="1" applyFill="1" applyBorder="1" applyAlignment="1" applyProtection="1">
      <alignment horizontal="center" vertical="center" wrapText="1"/>
      <protection hidden="1"/>
    </xf>
    <xf numFmtId="9" fontId="76" fillId="24" borderId="21" xfId="0" applyNumberFormat="1" applyFont="1" applyFill="1" applyBorder="1" applyAlignment="1" applyProtection="1">
      <alignment horizontal="center" vertical="center"/>
      <protection hidden="1"/>
    </xf>
    <xf numFmtId="0" fontId="10" fillId="17" borderId="31" xfId="0" applyFont="1" applyFill="1" applyBorder="1" applyAlignment="1">
      <alignment horizontal="center" vertical="center" wrapText="1"/>
    </xf>
    <xf numFmtId="169" fontId="69" fillId="6" borderId="21" xfId="56" applyNumberFormat="1" applyFont="1" applyFill="1" applyBorder="1" applyAlignment="1" applyProtection="1">
      <alignment vertical="center" wrapText="1"/>
      <protection hidden="1"/>
    </xf>
    <xf numFmtId="0" fontId="53" fillId="68" borderId="27" xfId="0" applyFont="1" applyFill="1" applyBorder="1" applyAlignment="1" applyProtection="1">
      <alignment horizontal="center" vertical="center" wrapText="1"/>
      <protection hidden="1"/>
    </xf>
    <xf numFmtId="0" fontId="0" fillId="0" borderId="93" xfId="0" applyBorder="1" applyAlignment="1">
      <alignment/>
    </xf>
    <xf numFmtId="9" fontId="0" fillId="0" borderId="32" xfId="77" applyFont="1" applyBorder="1" applyAlignment="1">
      <alignment horizontal="center"/>
    </xf>
    <xf numFmtId="0" fontId="52" fillId="11" borderId="84" xfId="0" applyFont="1" applyFill="1" applyBorder="1" applyAlignment="1">
      <alignment horizontal="center"/>
    </xf>
    <xf numFmtId="0" fontId="52" fillId="11" borderId="85" xfId="0" applyFont="1" applyFill="1" applyBorder="1" applyAlignment="1">
      <alignment horizontal="center"/>
    </xf>
    <xf numFmtId="0" fontId="52" fillId="11" borderId="86" xfId="0" applyFont="1" applyFill="1" applyBorder="1" applyAlignment="1">
      <alignment horizontal="center"/>
    </xf>
    <xf numFmtId="9" fontId="44" fillId="10" borderId="85" xfId="0" applyNumberFormat="1" applyFont="1" applyFill="1" applyBorder="1" applyAlignment="1">
      <alignment horizontal="center" vertical="center"/>
    </xf>
    <xf numFmtId="9" fontId="10" fillId="10" borderId="47" xfId="0" applyNumberFormat="1" applyFont="1" applyFill="1" applyBorder="1" applyAlignment="1" applyProtection="1">
      <alignment horizontal="center" vertical="center" wrapText="1"/>
      <protection/>
    </xf>
    <xf numFmtId="0" fontId="10" fillId="10" borderId="47" xfId="0" applyFont="1" applyFill="1" applyBorder="1" applyAlignment="1" applyProtection="1">
      <alignment horizontal="center" vertical="center" wrapText="1"/>
      <protection/>
    </xf>
    <xf numFmtId="44" fontId="0" fillId="0" borderId="27" xfId="64" applyNumberFormat="1" applyFont="1" applyBorder="1" applyAlignment="1">
      <alignment/>
    </xf>
    <xf numFmtId="44" fontId="0" fillId="0" borderId="27" xfId="64" applyFont="1" applyFill="1" applyBorder="1" applyAlignment="1">
      <alignment/>
    </xf>
    <xf numFmtId="44" fontId="0" fillId="0" borderId="21" xfId="64" applyFont="1" applyFill="1" applyBorder="1" applyAlignment="1">
      <alignment horizontal="center"/>
    </xf>
    <xf numFmtId="9" fontId="0" fillId="0" borderId="21" xfId="77" applyFont="1" applyFill="1" applyBorder="1" applyAlignment="1">
      <alignment horizontal="center"/>
    </xf>
    <xf numFmtId="9" fontId="10" fillId="10" borderId="47" xfId="77" applyFont="1" applyFill="1" applyBorder="1" applyAlignment="1" applyProtection="1">
      <alignment horizontal="center" vertical="center" wrapText="1"/>
      <protection locked="0"/>
    </xf>
    <xf numFmtId="172" fontId="10" fillId="10" borderId="47" xfId="0" applyNumberFormat="1" applyFont="1" applyFill="1" applyBorder="1" applyAlignment="1" applyProtection="1">
      <alignment horizontal="center" vertical="center" wrapText="1"/>
      <protection locked="0"/>
    </xf>
    <xf numFmtId="3" fontId="64" fillId="35" borderId="85" xfId="0" applyNumberFormat="1" applyFont="1" applyFill="1" applyBorder="1" applyAlignment="1">
      <alignment horizontal="center" vertical="center" wrapText="1"/>
    </xf>
    <xf numFmtId="9" fontId="3" fillId="10" borderId="47" xfId="77" applyFont="1" applyFill="1" applyBorder="1" applyAlignment="1">
      <alignment horizontal="center" vertical="center" wrapText="1"/>
    </xf>
    <xf numFmtId="44" fontId="0" fillId="0" borderId="0" xfId="0" applyNumberFormat="1" applyAlignment="1">
      <alignment/>
    </xf>
    <xf numFmtId="0" fontId="12" fillId="0" borderId="29" xfId="0" applyFont="1" applyBorder="1" applyAlignment="1" applyProtection="1">
      <alignment horizontal="center"/>
      <protection/>
    </xf>
    <xf numFmtId="0" fontId="12" fillId="0" borderId="11" xfId="0" applyFont="1" applyBorder="1" applyAlignment="1" applyProtection="1">
      <alignment horizontal="center"/>
      <protection/>
    </xf>
    <xf numFmtId="0" fontId="12" fillId="0" borderId="34" xfId="0" applyFont="1" applyBorder="1" applyAlignment="1" applyProtection="1">
      <alignment horizontal="center"/>
      <protection/>
    </xf>
    <xf numFmtId="0" fontId="12" fillId="0" borderId="24" xfId="0" applyFont="1" applyBorder="1" applyAlignment="1" applyProtection="1">
      <alignment horizontal="center"/>
      <protection/>
    </xf>
    <xf numFmtId="0" fontId="12" fillId="0" borderId="0" xfId="0" applyFont="1" applyBorder="1" applyAlignment="1" applyProtection="1">
      <alignment horizontal="center"/>
      <protection/>
    </xf>
    <xf numFmtId="0" fontId="12" fillId="0" borderId="25" xfId="0" applyFont="1" applyBorder="1" applyAlignment="1" applyProtection="1">
      <alignment horizontal="center"/>
      <protection/>
    </xf>
    <xf numFmtId="0" fontId="12" fillId="0" borderId="17" xfId="0" applyFont="1" applyBorder="1" applyAlignment="1" applyProtection="1">
      <alignment horizontal="center"/>
      <protection/>
    </xf>
    <xf numFmtId="0" fontId="12" fillId="0" borderId="18" xfId="0" applyFont="1" applyBorder="1" applyAlignment="1" applyProtection="1">
      <alignment horizontal="center"/>
      <protection/>
    </xf>
    <xf numFmtId="0" fontId="12" fillId="0" borderId="33" xfId="0" applyFont="1" applyBorder="1" applyAlignment="1" applyProtection="1">
      <alignment horizontal="center"/>
      <protection/>
    </xf>
    <xf numFmtId="0" fontId="11" fillId="0" borderId="29" xfId="75" applyFont="1" applyBorder="1" applyAlignment="1" applyProtection="1">
      <alignment horizontal="center" vertical="center"/>
      <protection/>
    </xf>
    <xf numFmtId="0" fontId="11" fillId="0" borderId="11" xfId="75" applyFont="1" applyBorder="1" applyAlignment="1" applyProtection="1">
      <alignment horizontal="center" vertical="center"/>
      <protection/>
    </xf>
    <xf numFmtId="0" fontId="11" fillId="0" borderId="34" xfId="75" applyFont="1" applyBorder="1" applyAlignment="1" applyProtection="1">
      <alignment horizontal="center" vertical="center"/>
      <protection/>
    </xf>
    <xf numFmtId="0" fontId="11" fillId="0" borderId="17" xfId="75" applyFont="1" applyBorder="1" applyAlignment="1" applyProtection="1">
      <alignment horizontal="center" vertical="center"/>
      <protection/>
    </xf>
    <xf numFmtId="0" fontId="11" fillId="0" borderId="18" xfId="75" applyFont="1" applyBorder="1" applyAlignment="1" applyProtection="1">
      <alignment horizontal="center" vertical="center"/>
      <protection/>
    </xf>
    <xf numFmtId="0" fontId="11" fillId="0" borderId="33" xfId="75" applyFont="1" applyBorder="1" applyAlignment="1" applyProtection="1">
      <alignment horizontal="center" vertical="center"/>
      <protection/>
    </xf>
    <xf numFmtId="0" fontId="11" fillId="0" borderId="34" xfId="75" applyFont="1" applyBorder="1" applyAlignment="1" applyProtection="1">
      <alignment horizontal="center" vertical="center" wrapText="1"/>
      <protection/>
    </xf>
    <xf numFmtId="0" fontId="11" fillId="0" borderId="25" xfId="75" applyFont="1" applyBorder="1" applyAlignment="1" applyProtection="1">
      <alignment horizontal="center" vertical="center" wrapText="1"/>
      <protection/>
    </xf>
    <xf numFmtId="0" fontId="11" fillId="0" borderId="20" xfId="75" applyFont="1" applyBorder="1" applyAlignment="1" applyProtection="1">
      <alignment horizontal="center" vertical="center"/>
      <protection/>
    </xf>
    <xf numFmtId="0" fontId="11" fillId="0" borderId="31" xfId="75" applyFont="1" applyBorder="1" applyAlignment="1" applyProtection="1">
      <alignment horizontal="center" vertical="center"/>
      <protection/>
    </xf>
    <xf numFmtId="0" fontId="11" fillId="0" borderId="24" xfId="75" applyFont="1" applyBorder="1" applyAlignment="1" applyProtection="1">
      <alignment horizontal="center" vertical="center"/>
      <protection/>
    </xf>
    <xf numFmtId="0" fontId="11" fillId="0" borderId="0" xfId="75" applyFont="1" applyBorder="1" applyAlignment="1" applyProtection="1">
      <alignment horizontal="center" vertical="center"/>
      <protection/>
    </xf>
    <xf numFmtId="0" fontId="11" fillId="0" borderId="25" xfId="75" applyFont="1" applyBorder="1" applyAlignment="1" applyProtection="1">
      <alignment horizontal="center" vertical="center"/>
      <protection/>
    </xf>
    <xf numFmtId="14" fontId="11" fillId="26" borderId="20" xfId="75" applyNumberFormat="1" applyFont="1" applyFill="1" applyBorder="1" applyAlignment="1" applyProtection="1">
      <alignment horizontal="center" vertical="center"/>
      <protection/>
    </xf>
    <xf numFmtId="0" fontId="11" fillId="26" borderId="31" xfId="75" applyFont="1" applyFill="1" applyBorder="1" applyAlignment="1" applyProtection="1">
      <alignment horizontal="center" vertical="center"/>
      <protection/>
    </xf>
    <xf numFmtId="0" fontId="9" fillId="45" borderId="138" xfId="45" applyFont="1" applyFill="1" applyBorder="1" applyAlignment="1" applyProtection="1">
      <alignment horizontal="center" vertical="center" wrapText="1"/>
      <protection/>
    </xf>
    <xf numFmtId="0" fontId="9" fillId="45" borderId="139" xfId="45" applyFont="1" applyFill="1" applyBorder="1" applyAlignment="1" applyProtection="1">
      <alignment horizontal="center" vertical="center" wrapText="1"/>
      <protection/>
    </xf>
    <xf numFmtId="0" fontId="9" fillId="45" borderId="140" xfId="45" applyFont="1" applyFill="1" applyBorder="1" applyAlignment="1" applyProtection="1">
      <alignment horizontal="center" vertical="center" wrapText="1"/>
      <protection/>
    </xf>
    <xf numFmtId="0" fontId="9" fillId="45" borderId="141" xfId="45" applyFont="1" applyFill="1" applyBorder="1" applyAlignment="1" applyProtection="1">
      <alignment horizontal="center" vertical="center" wrapText="1"/>
      <protection/>
    </xf>
    <xf numFmtId="164" fontId="4" fillId="69" borderId="29" xfId="0" applyNumberFormat="1" applyFont="1" applyFill="1" applyBorder="1" applyAlignment="1">
      <alignment horizontal="center" vertical="center" wrapText="1"/>
    </xf>
    <xf numFmtId="164" fontId="4" fillId="69" borderId="11" xfId="0" applyNumberFormat="1" applyFont="1" applyFill="1" applyBorder="1" applyAlignment="1">
      <alignment horizontal="center" vertical="center" wrapText="1"/>
    </xf>
    <xf numFmtId="164" fontId="4" fillId="69" borderId="34" xfId="0" applyNumberFormat="1" applyFont="1" applyFill="1" applyBorder="1" applyAlignment="1">
      <alignment horizontal="center" vertical="center" wrapText="1"/>
    </xf>
    <xf numFmtId="164" fontId="4" fillId="69" borderId="17" xfId="0" applyNumberFormat="1" applyFont="1" applyFill="1" applyBorder="1" applyAlignment="1">
      <alignment horizontal="center" vertical="center" wrapText="1"/>
    </xf>
    <xf numFmtId="164" fontId="4" fillId="69" borderId="18" xfId="0" applyNumberFormat="1" applyFont="1" applyFill="1" applyBorder="1" applyAlignment="1">
      <alignment horizontal="center" vertical="center" wrapText="1"/>
    </xf>
    <xf numFmtId="164" fontId="4" fillId="69" borderId="33" xfId="0" applyNumberFormat="1" applyFont="1" applyFill="1" applyBorder="1" applyAlignment="1">
      <alignment horizontal="center" vertical="center" wrapText="1"/>
    </xf>
    <xf numFmtId="164" fontId="5" fillId="24" borderId="29" xfId="0" applyNumberFormat="1" applyFont="1" applyFill="1" applyBorder="1" applyAlignment="1">
      <alignment horizontal="center" vertical="center" wrapText="1"/>
    </xf>
    <xf numFmtId="164" fontId="5" fillId="24" borderId="11" xfId="0" applyNumberFormat="1" applyFont="1" applyFill="1" applyBorder="1" applyAlignment="1">
      <alignment horizontal="center" vertical="center" wrapText="1"/>
    </xf>
    <xf numFmtId="164" fontId="5" fillId="24" borderId="34" xfId="0" applyNumberFormat="1" applyFont="1" applyFill="1" applyBorder="1" applyAlignment="1">
      <alignment horizontal="center" vertical="center" wrapText="1"/>
    </xf>
    <xf numFmtId="164" fontId="5" fillId="24" borderId="24" xfId="0" applyNumberFormat="1" applyFont="1" applyFill="1" applyBorder="1" applyAlignment="1">
      <alignment horizontal="center" vertical="center" wrapText="1"/>
    </xf>
    <xf numFmtId="164" fontId="5" fillId="24" borderId="0" xfId="0" applyNumberFormat="1" applyFont="1" applyFill="1" applyBorder="1" applyAlignment="1">
      <alignment horizontal="center" vertical="center" wrapText="1"/>
    </xf>
    <xf numFmtId="164" fontId="5" fillId="24" borderId="25" xfId="0" applyNumberFormat="1" applyFont="1" applyFill="1" applyBorder="1" applyAlignment="1">
      <alignment horizontal="center" vertical="center" wrapText="1"/>
    </xf>
    <xf numFmtId="164" fontId="5" fillId="24" borderId="17" xfId="0" applyNumberFormat="1" applyFont="1" applyFill="1" applyBorder="1" applyAlignment="1">
      <alignment horizontal="center" vertical="center" wrapText="1"/>
    </xf>
    <xf numFmtId="164" fontId="5" fillId="24" borderId="18" xfId="0" applyNumberFormat="1" applyFont="1" applyFill="1" applyBorder="1" applyAlignment="1">
      <alignment horizontal="center" vertical="center" wrapText="1"/>
    </xf>
    <xf numFmtId="164" fontId="5" fillId="24" borderId="33" xfId="0" applyNumberFormat="1" applyFont="1" applyFill="1" applyBorder="1" applyAlignment="1">
      <alignment horizontal="center" vertical="center" wrapText="1"/>
    </xf>
    <xf numFmtId="0" fontId="9" fillId="45" borderId="142" xfId="45" applyFont="1" applyFill="1" applyBorder="1" applyAlignment="1" applyProtection="1">
      <alignment horizontal="center" vertical="center" wrapText="1"/>
      <protection/>
    </xf>
    <xf numFmtId="0" fontId="9" fillId="45" borderId="143" xfId="45" applyFont="1" applyFill="1" applyBorder="1" applyAlignment="1" applyProtection="1">
      <alignment horizontal="center" vertical="center" wrapText="1"/>
      <protection/>
    </xf>
    <xf numFmtId="0" fontId="9" fillId="45" borderId="144" xfId="45" applyFont="1" applyFill="1" applyBorder="1" applyAlignment="1" applyProtection="1">
      <alignment horizontal="center" vertical="center" wrapText="1"/>
      <protection/>
    </xf>
    <xf numFmtId="0" fontId="9" fillId="45" borderId="145" xfId="45" applyFont="1" applyFill="1" applyBorder="1" applyAlignment="1" applyProtection="1">
      <alignment horizontal="center" vertical="center" wrapText="1"/>
      <protection/>
    </xf>
    <xf numFmtId="0" fontId="12" fillId="0" borderId="79" xfId="45" applyFont="1" applyBorder="1" applyAlignment="1" applyProtection="1">
      <alignment horizontal="center" vertical="center" wrapText="1"/>
      <protection/>
    </xf>
    <xf numFmtId="0" fontId="12" fillId="0" borderId="74" xfId="45" applyFont="1" applyBorder="1" applyAlignment="1" applyProtection="1">
      <alignment horizontal="center" vertical="center" wrapText="1"/>
      <protection/>
    </xf>
    <xf numFmtId="0" fontId="12" fillId="0" borderId="80" xfId="45" applyFont="1" applyBorder="1" applyAlignment="1" applyProtection="1">
      <alignment horizontal="center" vertical="center" wrapText="1"/>
      <protection/>
    </xf>
    <xf numFmtId="0" fontId="42" fillId="28" borderId="55" xfId="45" applyFont="1" applyFill="1" applyBorder="1" applyAlignment="1" applyProtection="1">
      <alignment horizontal="center" vertical="center" wrapText="1"/>
      <protection/>
    </xf>
    <xf numFmtId="0" fontId="42" fillId="28" borderId="131" xfId="45" applyFont="1" applyFill="1" applyBorder="1" applyAlignment="1" applyProtection="1">
      <alignment horizontal="center" vertical="center" wrapText="1"/>
      <protection/>
    </xf>
    <xf numFmtId="0" fontId="41" fillId="28" borderId="131" xfId="45" applyFont="1" applyFill="1" applyBorder="1" applyAlignment="1" applyProtection="1">
      <alignment horizontal="center" vertical="center" wrapText="1"/>
      <protection/>
    </xf>
    <xf numFmtId="0" fontId="41" fillId="28" borderId="146" xfId="45" applyFont="1" applyFill="1" applyBorder="1" applyAlignment="1" applyProtection="1">
      <alignment horizontal="center" vertical="center" wrapText="1"/>
      <protection/>
    </xf>
    <xf numFmtId="0" fontId="41" fillId="28" borderId="55" xfId="45" applyFont="1" applyFill="1" applyBorder="1" applyAlignment="1" applyProtection="1">
      <alignment horizontal="center" vertical="center" wrapText="1"/>
      <protection/>
    </xf>
    <xf numFmtId="0" fontId="10" fillId="44" borderId="55" xfId="45" applyFont="1" applyFill="1" applyBorder="1" applyAlignment="1" applyProtection="1">
      <alignment horizontal="center" vertical="center" wrapText="1"/>
      <protection/>
    </xf>
    <xf numFmtId="0" fontId="10" fillId="44" borderId="131" xfId="45" applyFont="1" applyFill="1" applyBorder="1" applyAlignment="1" applyProtection="1">
      <alignment horizontal="center" vertical="center" wrapText="1"/>
      <protection/>
    </xf>
    <xf numFmtId="0" fontId="10" fillId="44" borderId="56" xfId="45" applyFont="1" applyFill="1" applyBorder="1" applyAlignment="1" applyProtection="1">
      <alignment horizontal="center" vertical="center" wrapText="1"/>
      <protection/>
    </xf>
    <xf numFmtId="0" fontId="11" fillId="44" borderId="57" xfId="45" applyFont="1" applyFill="1" applyBorder="1" applyAlignment="1" applyProtection="1">
      <alignment horizontal="center" vertical="center" wrapText="1"/>
      <protection/>
    </xf>
    <xf numFmtId="0" fontId="11" fillId="44" borderId="131" xfId="45" applyFont="1" applyFill="1" applyBorder="1" applyAlignment="1" applyProtection="1">
      <alignment horizontal="center" vertical="center" wrapText="1"/>
      <protection/>
    </xf>
    <xf numFmtId="0" fontId="11" fillId="44" borderId="146" xfId="45" applyFont="1" applyFill="1" applyBorder="1" applyAlignment="1" applyProtection="1">
      <alignment horizontal="center" vertical="center" wrapText="1"/>
      <protection/>
    </xf>
    <xf numFmtId="0" fontId="11" fillId="44" borderId="55" xfId="45" applyFont="1" applyFill="1" applyBorder="1" applyAlignment="1" applyProtection="1">
      <alignment horizontal="center" vertical="center" wrapText="1"/>
      <protection/>
    </xf>
    <xf numFmtId="0" fontId="10" fillId="47" borderId="55" xfId="45" applyFont="1" applyFill="1" applyBorder="1" applyAlignment="1" applyProtection="1">
      <alignment horizontal="center" vertical="center" wrapText="1"/>
      <protection/>
    </xf>
    <xf numFmtId="0" fontId="10" fillId="47" borderId="131" xfId="45" applyFont="1" applyFill="1" applyBorder="1" applyAlignment="1" applyProtection="1">
      <alignment horizontal="center" vertical="center" wrapText="1"/>
      <protection/>
    </xf>
    <xf numFmtId="0" fontId="10" fillId="47" borderId="56" xfId="45" applyFont="1" applyFill="1" applyBorder="1" applyAlignment="1" applyProtection="1">
      <alignment horizontal="center" vertical="center" wrapText="1"/>
      <protection/>
    </xf>
    <xf numFmtId="0" fontId="9" fillId="46" borderId="19" xfId="70" applyFont="1" applyFill="1" applyBorder="1" applyAlignment="1" applyProtection="1">
      <alignment horizontal="center" vertical="center" wrapText="1"/>
      <protection hidden="1"/>
    </xf>
    <xf numFmtId="0" fontId="9" fillId="46" borderId="23" xfId="70" applyFont="1" applyFill="1" applyBorder="1" applyAlignment="1" applyProtection="1">
      <alignment horizontal="center" vertical="center" wrapText="1"/>
      <protection hidden="1"/>
    </xf>
    <xf numFmtId="0" fontId="10" fillId="30" borderId="138" xfId="71" applyFont="1" applyFill="1" applyBorder="1" applyAlignment="1" applyProtection="1">
      <alignment horizontal="center" vertical="center" wrapText="1"/>
      <protection hidden="1"/>
    </xf>
    <xf numFmtId="0" fontId="10" fillId="30" borderId="147" xfId="71" applyFont="1" applyFill="1" applyBorder="1" applyAlignment="1" applyProtection="1">
      <alignment horizontal="center" vertical="center" wrapText="1"/>
      <protection hidden="1"/>
    </xf>
    <xf numFmtId="0" fontId="10" fillId="30" borderId="141" xfId="71" applyFont="1" applyFill="1" applyBorder="1" applyAlignment="1" applyProtection="1">
      <alignment horizontal="center" vertical="center" wrapText="1"/>
      <protection hidden="1"/>
    </xf>
    <xf numFmtId="0" fontId="10" fillId="30" borderId="148" xfId="71" applyFont="1" applyFill="1" applyBorder="1" applyAlignment="1" applyProtection="1">
      <alignment horizontal="center" vertical="center" wrapText="1"/>
      <protection hidden="1"/>
    </xf>
    <xf numFmtId="0" fontId="10" fillId="43" borderId="24" xfId="45" applyFont="1" applyFill="1" applyBorder="1" applyAlignment="1" applyProtection="1">
      <alignment horizontal="center" vertical="center" wrapText="1"/>
      <protection/>
    </xf>
    <xf numFmtId="0" fontId="10" fillId="43" borderId="68" xfId="45" applyFont="1" applyFill="1" applyBorder="1" applyAlignment="1" applyProtection="1">
      <alignment horizontal="center" vertical="center" wrapText="1"/>
      <protection/>
    </xf>
    <xf numFmtId="0" fontId="10" fillId="28" borderId="55" xfId="45" applyFont="1" applyFill="1" applyBorder="1" applyAlignment="1" applyProtection="1">
      <alignment horizontal="center" vertical="center" wrapText="1"/>
      <protection/>
    </xf>
    <xf numFmtId="0" fontId="10" fillId="28" borderId="131" xfId="45" applyFont="1" applyFill="1" applyBorder="1" applyAlignment="1" applyProtection="1">
      <alignment horizontal="center" vertical="center" wrapText="1"/>
      <protection/>
    </xf>
    <xf numFmtId="0" fontId="10" fillId="28" borderId="56" xfId="45" applyFont="1" applyFill="1" applyBorder="1" applyAlignment="1" applyProtection="1">
      <alignment horizontal="center" vertical="center" wrapText="1"/>
      <protection/>
    </xf>
    <xf numFmtId="0" fontId="10" fillId="28" borderId="130" xfId="45" applyFont="1" applyFill="1" applyBorder="1" applyAlignment="1" applyProtection="1">
      <alignment horizontal="center" vertical="center" wrapText="1"/>
      <protection/>
    </xf>
    <xf numFmtId="0" fontId="10" fillId="28" borderId="15" xfId="45" applyFont="1" applyFill="1" applyBorder="1" applyAlignment="1" applyProtection="1">
      <alignment horizontal="center" vertical="center" wrapText="1"/>
      <protection/>
    </xf>
    <xf numFmtId="0" fontId="10" fillId="28" borderId="117" xfId="45" applyFont="1" applyFill="1" applyBorder="1" applyAlignment="1" applyProtection="1">
      <alignment horizontal="center" vertical="center" wrapText="1"/>
      <protection/>
    </xf>
    <xf numFmtId="0" fontId="10" fillId="37" borderId="149" xfId="45" applyFont="1" applyFill="1" applyBorder="1" applyAlignment="1" applyProtection="1">
      <alignment horizontal="center" vertical="center" wrapText="1"/>
      <protection/>
    </xf>
    <xf numFmtId="0" fontId="10" fillId="37" borderId="150" xfId="45" applyFont="1" applyFill="1" applyBorder="1" applyAlignment="1" applyProtection="1">
      <alignment horizontal="center" vertical="center" wrapText="1"/>
      <protection/>
    </xf>
    <xf numFmtId="0" fontId="10" fillId="37" borderId="30" xfId="45" applyFont="1" applyFill="1" applyBorder="1" applyAlignment="1" applyProtection="1">
      <alignment horizontal="center" vertical="center" wrapText="1"/>
      <protection/>
    </xf>
    <xf numFmtId="0" fontId="10" fillId="43" borderId="30" xfId="45" applyFont="1" applyFill="1" applyBorder="1" applyAlignment="1" applyProtection="1">
      <alignment horizontal="center" vertical="center" wrapText="1"/>
      <protection/>
    </xf>
    <xf numFmtId="0" fontId="11" fillId="44" borderId="151" xfId="45" applyFont="1" applyFill="1" applyBorder="1" applyAlignment="1" applyProtection="1">
      <alignment horizontal="center" vertical="center" wrapText="1"/>
      <protection/>
    </xf>
    <xf numFmtId="0" fontId="11" fillId="44" borderId="22" xfId="45" applyFont="1" applyFill="1" applyBorder="1" applyAlignment="1" applyProtection="1">
      <alignment horizontal="center" vertical="center" wrapText="1"/>
      <protection/>
    </xf>
    <xf numFmtId="0" fontId="9" fillId="45" borderId="19" xfId="45" applyFont="1" applyFill="1" applyBorder="1" applyAlignment="1" applyProtection="1">
      <alignment horizontal="center" vertical="center" wrapText="1"/>
      <protection/>
    </xf>
    <xf numFmtId="0" fontId="9" fillId="45" borderId="56" xfId="45" applyFont="1" applyFill="1" applyBorder="1" applyAlignment="1" applyProtection="1">
      <alignment horizontal="center" vertical="center" wrapText="1"/>
      <protection/>
    </xf>
    <xf numFmtId="0" fontId="10" fillId="44" borderId="152" xfId="45" applyFont="1" applyFill="1" applyBorder="1" applyAlignment="1" applyProtection="1">
      <alignment horizontal="center" vertical="center" wrapText="1"/>
      <protection/>
    </xf>
    <xf numFmtId="0" fontId="10" fillId="44" borderId="22" xfId="45" applyFont="1" applyFill="1" applyBorder="1" applyAlignment="1" applyProtection="1">
      <alignment horizontal="center" vertical="center" wrapText="1"/>
      <protection/>
    </xf>
    <xf numFmtId="0" fontId="10" fillId="44" borderId="153" xfId="45" applyFont="1" applyFill="1" applyBorder="1" applyAlignment="1" applyProtection="1">
      <alignment horizontal="center" vertical="center" wrapText="1"/>
      <protection/>
    </xf>
    <xf numFmtId="0" fontId="11" fillId="44" borderId="153" xfId="45" applyFont="1" applyFill="1" applyBorder="1" applyAlignment="1" applyProtection="1">
      <alignment horizontal="center" vertical="center" wrapText="1"/>
      <protection/>
    </xf>
    <xf numFmtId="0" fontId="11" fillId="44" borderId="154" xfId="45" applyFont="1" applyFill="1" applyBorder="1" applyAlignment="1" applyProtection="1">
      <alignment horizontal="center" vertical="center" wrapText="1"/>
      <protection/>
    </xf>
    <xf numFmtId="0" fontId="9" fillId="46" borderId="29" xfId="70" applyFont="1" applyFill="1" applyBorder="1" applyAlignment="1" applyProtection="1">
      <alignment horizontal="center" vertical="center" wrapText="1"/>
      <protection hidden="1"/>
    </xf>
    <xf numFmtId="0" fontId="9" fillId="46" borderId="34" xfId="70" applyFont="1" applyFill="1" applyBorder="1" applyAlignment="1" applyProtection="1">
      <alignment horizontal="center" vertical="center" wrapText="1"/>
      <protection hidden="1"/>
    </xf>
    <xf numFmtId="0" fontId="10" fillId="47" borderId="130" xfId="45" applyFont="1" applyFill="1" applyBorder="1" applyAlignment="1" applyProtection="1">
      <alignment horizontal="center" vertical="center" wrapText="1"/>
      <protection/>
    </xf>
    <xf numFmtId="0" fontId="10" fillId="47" borderId="15" xfId="45" applyFont="1" applyFill="1" applyBorder="1" applyAlignment="1" applyProtection="1">
      <alignment horizontal="center" vertical="center" wrapText="1"/>
      <protection/>
    </xf>
    <xf numFmtId="0" fontId="10" fillId="47" borderId="117" xfId="45" applyFont="1" applyFill="1" applyBorder="1" applyAlignment="1" applyProtection="1">
      <alignment horizontal="center" vertical="center" wrapText="1"/>
      <protection/>
    </xf>
    <xf numFmtId="0" fontId="10" fillId="0" borderId="149" xfId="45" applyFont="1" applyFill="1" applyBorder="1" applyAlignment="1" applyProtection="1">
      <alignment horizontal="center" vertical="center" wrapText="1"/>
      <protection/>
    </xf>
    <xf numFmtId="0" fontId="10" fillId="0" borderId="150" xfId="45" applyFont="1" applyFill="1" applyBorder="1" applyAlignment="1" applyProtection="1">
      <alignment horizontal="center" vertical="center" wrapText="1"/>
      <protection/>
    </xf>
    <xf numFmtId="0" fontId="10" fillId="36" borderId="30" xfId="71" applyFont="1" applyFill="1" applyBorder="1" applyAlignment="1" applyProtection="1">
      <alignment horizontal="center" vertical="center" wrapText="1"/>
      <protection hidden="1"/>
    </xf>
    <xf numFmtId="0" fontId="10" fillId="36" borderId="31" xfId="71" applyFont="1" applyFill="1" applyBorder="1" applyAlignment="1" applyProtection="1">
      <alignment horizontal="center" vertical="center" wrapText="1"/>
      <protection hidden="1"/>
    </xf>
    <xf numFmtId="9" fontId="8" fillId="6" borderId="28" xfId="77" applyFont="1" applyFill="1" applyBorder="1" applyAlignment="1" applyProtection="1">
      <alignment horizontal="center" vertical="center" wrapText="1"/>
      <protection hidden="1"/>
    </xf>
    <xf numFmtId="9" fontId="8" fillId="6" borderId="27" xfId="77" applyFont="1" applyFill="1" applyBorder="1" applyAlignment="1" applyProtection="1">
      <alignment horizontal="center" vertical="center" wrapText="1"/>
      <protection hidden="1"/>
    </xf>
    <xf numFmtId="0" fontId="9" fillId="45" borderId="24" xfId="45" applyFont="1" applyFill="1" applyBorder="1" applyAlignment="1" applyProtection="1">
      <alignment horizontal="center" vertical="center" wrapText="1"/>
      <protection/>
    </xf>
    <xf numFmtId="0" fontId="10" fillId="35" borderId="19" xfId="0" applyFont="1" applyFill="1" applyBorder="1" applyAlignment="1" applyProtection="1">
      <alignment horizontal="center" vertical="center" wrapText="1"/>
      <protection/>
    </xf>
    <xf numFmtId="0" fontId="10" fillId="35" borderId="15" xfId="0" applyFont="1" applyFill="1" applyBorder="1" applyAlignment="1" applyProtection="1">
      <alignment horizontal="center" vertical="center" wrapText="1"/>
      <protection/>
    </xf>
    <xf numFmtId="1" fontId="8" fillId="6" borderId="35" xfId="81" applyNumberFormat="1" applyFont="1" applyFill="1" applyBorder="1" applyAlignment="1" applyProtection="1">
      <alignment horizontal="center" vertical="center" wrapText="1"/>
      <protection hidden="1"/>
    </xf>
    <xf numFmtId="1" fontId="8" fillId="6" borderId="36" xfId="81" applyNumberFormat="1" applyFont="1" applyFill="1" applyBorder="1" applyAlignment="1" applyProtection="1">
      <alignment horizontal="center" vertical="center" wrapText="1"/>
      <protection hidden="1"/>
    </xf>
    <xf numFmtId="0" fontId="12" fillId="0" borderId="29" xfId="0" applyFont="1" applyBorder="1" applyAlignment="1" applyProtection="1">
      <alignment horizontal="center"/>
      <protection locked="0"/>
    </xf>
    <xf numFmtId="0" fontId="12" fillId="0" borderId="11" xfId="0" applyFont="1" applyBorder="1" applyAlignment="1" applyProtection="1">
      <alignment horizontal="center"/>
      <protection locked="0"/>
    </xf>
    <xf numFmtId="0" fontId="12" fillId="0" borderId="34" xfId="0" applyFont="1" applyBorder="1" applyAlignment="1" applyProtection="1">
      <alignment horizontal="center"/>
      <protection locked="0"/>
    </xf>
    <xf numFmtId="0" fontId="12" fillId="0" borderId="24" xfId="0" applyFont="1" applyBorder="1" applyAlignment="1" applyProtection="1">
      <alignment horizontal="center"/>
      <protection locked="0"/>
    </xf>
    <xf numFmtId="0" fontId="12" fillId="0" borderId="0" xfId="0" applyFont="1" applyBorder="1" applyAlignment="1" applyProtection="1">
      <alignment horizontal="center"/>
      <protection locked="0"/>
    </xf>
    <xf numFmtId="0" fontId="12" fillId="0" borderId="25" xfId="0" applyFont="1" applyBorder="1" applyAlignment="1" applyProtection="1">
      <alignment horizontal="center"/>
      <protection locked="0"/>
    </xf>
    <xf numFmtId="0" fontId="12" fillId="0" borderId="17" xfId="0" applyFont="1" applyBorder="1" applyAlignment="1" applyProtection="1">
      <alignment horizontal="center"/>
      <protection locked="0"/>
    </xf>
    <xf numFmtId="0" fontId="12" fillId="0" borderId="18" xfId="0" applyFont="1" applyBorder="1" applyAlignment="1" applyProtection="1">
      <alignment horizontal="center"/>
      <protection locked="0"/>
    </xf>
    <xf numFmtId="0" fontId="12" fillId="0" borderId="33" xfId="0" applyFont="1" applyBorder="1" applyAlignment="1" applyProtection="1">
      <alignment horizontal="center"/>
      <protection locked="0"/>
    </xf>
    <xf numFmtId="0" fontId="11" fillId="0" borderId="20" xfId="75" applyFont="1" applyBorder="1" applyAlignment="1" applyProtection="1">
      <alignment horizontal="center" vertical="center" wrapText="1"/>
      <protection/>
    </xf>
    <xf numFmtId="0" fontId="11" fillId="0" borderId="30" xfId="75" applyFont="1" applyBorder="1" applyAlignment="1" applyProtection="1">
      <alignment horizontal="center" vertical="center" wrapText="1"/>
      <protection/>
    </xf>
    <xf numFmtId="0" fontId="11" fillId="0" borderId="31" xfId="75" applyFont="1" applyBorder="1" applyAlignment="1" applyProtection="1">
      <alignment horizontal="center" vertical="center" wrapText="1"/>
      <protection/>
    </xf>
    <xf numFmtId="44" fontId="8" fillId="0" borderId="39" xfId="64" applyFont="1" applyFill="1" applyBorder="1" applyAlignment="1" applyProtection="1">
      <alignment horizontal="center" vertical="center" wrapText="1"/>
      <protection hidden="1" locked="0"/>
    </xf>
    <xf numFmtId="44" fontId="8" fillId="0" borderId="32" xfId="64" applyFont="1" applyFill="1" applyBorder="1" applyAlignment="1" applyProtection="1">
      <alignment horizontal="center" vertical="center" wrapText="1"/>
      <protection hidden="1" locked="0"/>
    </xf>
    <xf numFmtId="0" fontId="11" fillId="36" borderId="30" xfId="70" applyFont="1" applyFill="1" applyBorder="1" applyAlignment="1" applyProtection="1">
      <alignment horizontal="center" vertical="center" wrapText="1"/>
      <protection hidden="1" locked="0"/>
    </xf>
    <xf numFmtId="0" fontId="11" fillId="36" borderId="31" xfId="70" applyFont="1" applyFill="1" applyBorder="1" applyAlignment="1" applyProtection="1">
      <alignment horizontal="center" vertical="center" wrapText="1"/>
      <protection hidden="1" locked="0"/>
    </xf>
    <xf numFmtId="0" fontId="10" fillId="17" borderId="10" xfId="0" applyFont="1" applyFill="1" applyBorder="1" applyAlignment="1" applyProtection="1">
      <alignment horizontal="center" vertical="center" wrapText="1"/>
      <protection locked="0"/>
    </xf>
    <xf numFmtId="0" fontId="11" fillId="17" borderId="19" xfId="0" applyFont="1" applyFill="1" applyBorder="1" applyAlignment="1" applyProtection="1">
      <alignment horizontal="center" vertical="center" wrapText="1"/>
      <protection locked="0"/>
    </xf>
    <xf numFmtId="0" fontId="11" fillId="17" borderId="15" xfId="0" applyFont="1" applyFill="1" applyBorder="1" applyAlignment="1" applyProtection="1">
      <alignment horizontal="center" vertical="center" wrapText="1"/>
      <protection locked="0"/>
    </xf>
    <xf numFmtId="0" fontId="11" fillId="17" borderId="23" xfId="0" applyFont="1" applyFill="1" applyBorder="1" applyAlignment="1" applyProtection="1">
      <alignment horizontal="center" vertical="center" wrapText="1"/>
      <protection locked="0"/>
    </xf>
    <xf numFmtId="0" fontId="10" fillId="11" borderId="19" xfId="0" applyFont="1" applyFill="1" applyBorder="1" applyAlignment="1" applyProtection="1">
      <alignment horizontal="center" vertical="center" wrapText="1"/>
      <protection locked="0"/>
    </xf>
    <xf numFmtId="0" fontId="10" fillId="11" borderId="15" xfId="0" applyFont="1" applyFill="1" applyBorder="1" applyAlignment="1" applyProtection="1">
      <alignment horizontal="center" vertical="center" wrapText="1"/>
      <protection locked="0"/>
    </xf>
    <xf numFmtId="0" fontId="11" fillId="11" borderId="19" xfId="0" applyFont="1" applyFill="1" applyBorder="1" applyAlignment="1" applyProtection="1">
      <alignment horizontal="center" vertical="center" wrapText="1"/>
      <protection locked="0"/>
    </xf>
    <xf numFmtId="0" fontId="11" fillId="11" borderId="15" xfId="0" applyFont="1" applyFill="1" applyBorder="1" applyAlignment="1" applyProtection="1">
      <alignment horizontal="center" vertical="center" wrapText="1"/>
      <protection locked="0"/>
    </xf>
    <xf numFmtId="0" fontId="11" fillId="11" borderId="23" xfId="0" applyFont="1" applyFill="1" applyBorder="1" applyAlignment="1" applyProtection="1">
      <alignment horizontal="center" vertical="center" wrapText="1"/>
      <protection locked="0"/>
    </xf>
    <xf numFmtId="0" fontId="9" fillId="46" borderId="24" xfId="0" applyFont="1" applyFill="1" applyBorder="1" applyAlignment="1" applyProtection="1">
      <alignment horizontal="center" vertical="center" wrapText="1"/>
      <protection locked="0"/>
    </xf>
    <xf numFmtId="0" fontId="9" fillId="46" borderId="0" xfId="0" applyFont="1" applyFill="1" applyBorder="1" applyAlignment="1" applyProtection="1">
      <alignment horizontal="center" vertical="center" wrapText="1"/>
      <protection locked="0"/>
    </xf>
    <xf numFmtId="0" fontId="9" fillId="46" borderId="25" xfId="0" applyFont="1" applyFill="1" applyBorder="1" applyAlignment="1" applyProtection="1">
      <alignment horizontal="center" vertical="center" wrapText="1"/>
      <protection locked="0"/>
    </xf>
    <xf numFmtId="0" fontId="9" fillId="45" borderId="142" xfId="46" applyFont="1" applyFill="1" applyBorder="1" applyAlignment="1" applyProtection="1">
      <alignment horizontal="center" vertical="center" wrapText="1"/>
      <protection locked="0"/>
    </xf>
    <xf numFmtId="0" fontId="9" fillId="45" borderId="143" xfId="46" applyFont="1" applyFill="1" applyBorder="1" applyAlignment="1" applyProtection="1">
      <alignment horizontal="center" vertical="center" wrapText="1"/>
      <protection locked="0"/>
    </xf>
    <xf numFmtId="0" fontId="9" fillId="45" borderId="145" xfId="46" applyFont="1" applyFill="1" applyBorder="1" applyAlignment="1" applyProtection="1">
      <alignment horizontal="center" vertical="center" wrapText="1"/>
      <protection locked="0"/>
    </xf>
    <xf numFmtId="0" fontId="11" fillId="26" borderId="30" xfId="70" applyFont="1" applyFill="1" applyBorder="1" applyAlignment="1" applyProtection="1">
      <alignment horizontal="center" vertical="center" wrapText="1"/>
      <protection hidden="1" locked="0"/>
    </xf>
    <xf numFmtId="0" fontId="11" fillId="26" borderId="20" xfId="70" applyFont="1" applyFill="1" applyBorder="1" applyAlignment="1" applyProtection="1">
      <alignment horizontal="center" vertical="center" wrapText="1"/>
      <protection hidden="1" locked="0"/>
    </xf>
    <xf numFmtId="0" fontId="11" fillId="36" borderId="20" xfId="70" applyFont="1" applyFill="1" applyBorder="1" applyAlignment="1" applyProtection="1">
      <alignment horizontal="center" vertical="center" wrapText="1"/>
      <protection hidden="1" locked="0"/>
    </xf>
    <xf numFmtId="9" fontId="8" fillId="6" borderId="28" xfId="77" applyFont="1" applyFill="1" applyBorder="1" applyAlignment="1" applyProtection="1">
      <alignment horizontal="center" vertical="center" wrapText="1"/>
      <protection locked="0"/>
    </xf>
    <xf numFmtId="9" fontId="8" fillId="6" borderId="27" xfId="77" applyFont="1" applyFill="1" applyBorder="1" applyAlignment="1" applyProtection="1">
      <alignment horizontal="center" vertical="center" wrapText="1"/>
      <protection locked="0"/>
    </xf>
    <xf numFmtId="0" fontId="9" fillId="46" borderId="19" xfId="70" applyFont="1" applyFill="1" applyBorder="1" applyAlignment="1" applyProtection="1">
      <alignment horizontal="center" vertical="center" wrapText="1"/>
      <protection hidden="1"/>
    </xf>
    <xf numFmtId="0" fontId="9" fillId="46" borderId="23" xfId="70" applyFont="1" applyFill="1" applyBorder="1" applyAlignment="1" applyProtection="1">
      <alignment horizontal="center" vertical="center" wrapText="1"/>
      <protection hidden="1"/>
    </xf>
    <xf numFmtId="0" fontId="9" fillId="46" borderId="15" xfId="70" applyFont="1" applyFill="1" applyBorder="1" applyAlignment="1" applyProtection="1">
      <alignment horizontal="center" vertical="center" wrapText="1"/>
      <protection hidden="1"/>
    </xf>
    <xf numFmtId="0" fontId="11" fillId="0" borderId="20" xfId="70" applyFont="1" applyFill="1" applyBorder="1" applyAlignment="1" applyProtection="1">
      <alignment horizontal="center" vertical="center" wrapText="1"/>
      <protection hidden="1" locked="0"/>
    </xf>
    <xf numFmtId="0" fontId="11" fillId="0" borderId="30" xfId="70" applyFont="1" applyFill="1" applyBorder="1" applyAlignment="1" applyProtection="1">
      <alignment horizontal="center" vertical="center" wrapText="1"/>
      <protection hidden="1" locked="0"/>
    </xf>
    <xf numFmtId="0" fontId="11" fillId="0" borderId="31" xfId="70" applyFont="1" applyFill="1" applyBorder="1" applyAlignment="1" applyProtection="1">
      <alignment horizontal="center" vertical="center" wrapText="1"/>
      <protection hidden="1" locked="0"/>
    </xf>
    <xf numFmtId="0" fontId="9" fillId="46" borderId="19" xfId="0" applyFont="1" applyFill="1" applyBorder="1" applyAlignment="1" applyProtection="1">
      <alignment horizontal="center" vertical="center" wrapText="1"/>
      <protection locked="0"/>
    </xf>
    <xf numFmtId="0" fontId="9" fillId="46" borderId="15" xfId="0" applyFont="1" applyFill="1" applyBorder="1" applyAlignment="1" applyProtection="1">
      <alignment horizontal="center" vertical="center" wrapText="1"/>
      <protection locked="0"/>
    </xf>
    <xf numFmtId="0" fontId="11" fillId="46" borderId="15" xfId="0" applyFont="1" applyFill="1" applyBorder="1" applyAlignment="1" applyProtection="1">
      <alignment horizontal="center" vertical="center" wrapText="1"/>
      <protection locked="0"/>
    </xf>
    <xf numFmtId="0" fontId="11" fillId="46" borderId="23" xfId="0" applyFont="1" applyFill="1" applyBorder="1" applyAlignment="1" applyProtection="1">
      <alignment horizontal="center" vertical="center" wrapText="1"/>
      <protection locked="0"/>
    </xf>
    <xf numFmtId="0" fontId="8" fillId="0" borderId="24"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25" xfId="0" applyFont="1" applyBorder="1" applyAlignment="1" applyProtection="1">
      <alignment horizontal="center" vertical="center" wrapText="1"/>
      <protection locked="0"/>
    </xf>
    <xf numFmtId="0" fontId="11" fillId="2" borderId="54" xfId="70" applyFont="1" applyFill="1" applyBorder="1" applyAlignment="1" applyProtection="1">
      <alignment horizontal="center" vertical="center" wrapText="1"/>
      <protection hidden="1" locked="0"/>
    </xf>
    <xf numFmtId="0" fontId="11" fillId="2" borderId="32" xfId="70" applyFont="1" applyFill="1" applyBorder="1" applyAlignment="1" applyProtection="1">
      <alignment horizontal="center" vertical="center" wrapText="1"/>
      <protection hidden="1" locked="0"/>
    </xf>
    <xf numFmtId="0" fontId="11" fillId="2" borderId="101" xfId="70" applyFont="1" applyFill="1" applyBorder="1" applyAlignment="1" applyProtection="1">
      <alignment horizontal="center" vertical="center" wrapText="1"/>
      <protection hidden="1" locked="0"/>
    </xf>
    <xf numFmtId="0" fontId="11" fillId="2" borderId="35" xfId="70" applyFont="1" applyFill="1" applyBorder="1" applyAlignment="1" applyProtection="1">
      <alignment horizontal="center" vertical="center" wrapText="1"/>
      <protection hidden="1" locked="0"/>
    </xf>
    <xf numFmtId="9" fontId="8" fillId="6" borderId="28" xfId="77" applyNumberFormat="1" applyFont="1" applyFill="1" applyBorder="1" applyAlignment="1" applyProtection="1">
      <alignment horizontal="center" vertical="center" wrapText="1"/>
      <protection locked="0"/>
    </xf>
    <xf numFmtId="9" fontId="8" fillId="6" borderId="27" xfId="77" applyNumberFormat="1" applyFont="1" applyFill="1" applyBorder="1" applyAlignment="1" applyProtection="1">
      <alignment horizontal="center" vertical="center" wrapText="1"/>
      <protection locked="0"/>
    </xf>
    <xf numFmtId="0" fontId="11" fillId="26" borderId="20" xfId="70" applyFont="1" applyFill="1" applyBorder="1" applyAlignment="1" applyProtection="1">
      <alignment horizontal="center" vertical="center"/>
      <protection hidden="1" locked="0"/>
    </xf>
    <xf numFmtId="0" fontId="11" fillId="26" borderId="30" xfId="70" applyFont="1" applyFill="1" applyBorder="1" applyAlignment="1" applyProtection="1">
      <alignment horizontal="center" vertical="center"/>
      <protection hidden="1" locked="0"/>
    </xf>
    <xf numFmtId="0" fontId="11" fillId="26" borderId="31" xfId="70" applyFont="1" applyFill="1" applyBorder="1" applyAlignment="1" applyProtection="1">
      <alignment horizontal="center" vertical="center"/>
      <protection hidden="1" locked="0"/>
    </xf>
    <xf numFmtId="0" fontId="11" fillId="26" borderId="31" xfId="70" applyFont="1" applyFill="1" applyBorder="1" applyAlignment="1" applyProtection="1">
      <alignment horizontal="center" vertical="center" wrapText="1"/>
      <protection hidden="1" locked="0"/>
    </xf>
    <xf numFmtId="0" fontId="11" fillId="2" borderId="0" xfId="70" applyFont="1" applyFill="1" applyBorder="1" applyAlignment="1" applyProtection="1">
      <alignment horizontal="center" vertical="center" wrapText="1"/>
      <protection hidden="1" locked="0"/>
    </xf>
    <xf numFmtId="0" fontId="11" fillId="2" borderId="99" xfId="70" applyFont="1" applyFill="1" applyBorder="1" applyAlignment="1" applyProtection="1">
      <alignment horizontal="center" vertical="center" wrapText="1"/>
      <protection hidden="1" locked="0"/>
    </xf>
    <xf numFmtId="0" fontId="11" fillId="2" borderId="21" xfId="70" applyFont="1" applyFill="1" applyBorder="1" applyAlignment="1" applyProtection="1">
      <alignment horizontal="center" vertical="center" wrapText="1"/>
      <protection hidden="1" locked="0"/>
    </xf>
    <xf numFmtId="0" fontId="11" fillId="11" borderId="50" xfId="0" applyFont="1" applyFill="1" applyBorder="1" applyAlignment="1" applyProtection="1">
      <alignment horizontal="center" vertical="center" wrapText="1"/>
      <protection locked="0"/>
    </xf>
    <xf numFmtId="0" fontId="11" fillId="11" borderId="21" xfId="0" applyFont="1" applyFill="1" applyBorder="1" applyAlignment="1" applyProtection="1">
      <alignment horizontal="center" vertical="center" wrapText="1"/>
      <protection locked="0"/>
    </xf>
    <xf numFmtId="0" fontId="11" fillId="11" borderId="51" xfId="0" applyFont="1" applyFill="1" applyBorder="1" applyAlignment="1" applyProtection="1">
      <alignment horizontal="center" vertical="center" wrapText="1"/>
      <protection locked="0"/>
    </xf>
    <xf numFmtId="0" fontId="8" fillId="0" borderId="19" xfId="0" applyFont="1" applyFill="1" applyBorder="1" applyAlignment="1" applyProtection="1">
      <alignment horizontal="center" vertical="center" wrapText="1"/>
      <protection locked="0"/>
    </xf>
    <xf numFmtId="0" fontId="8" fillId="0" borderId="15" xfId="0" applyFont="1" applyFill="1" applyBorder="1" applyAlignment="1" applyProtection="1">
      <alignment horizontal="center" vertical="center" wrapText="1"/>
      <protection locked="0"/>
    </xf>
    <xf numFmtId="9" fontId="8" fillId="6" borderId="28" xfId="0" applyNumberFormat="1" applyFont="1" applyFill="1" applyBorder="1" applyAlignment="1" applyProtection="1">
      <alignment horizontal="center" vertical="center" wrapText="1"/>
      <protection locked="0"/>
    </xf>
    <xf numFmtId="9" fontId="8" fillId="6" borderId="27" xfId="0" applyNumberFormat="1" applyFont="1" applyFill="1" applyBorder="1" applyAlignment="1" applyProtection="1">
      <alignment horizontal="center" vertical="center" wrapText="1"/>
      <protection locked="0"/>
    </xf>
    <xf numFmtId="0" fontId="11" fillId="36" borderId="30" xfId="70" applyFont="1" applyFill="1" applyBorder="1" applyAlignment="1" applyProtection="1" quotePrefix="1">
      <alignment horizontal="center" vertical="center" wrapText="1"/>
      <protection hidden="1" locked="0"/>
    </xf>
    <xf numFmtId="0" fontId="11" fillId="0" borderId="30" xfId="70" applyFont="1" applyFill="1" applyBorder="1" applyAlignment="1" applyProtection="1" quotePrefix="1">
      <alignment horizontal="center" vertical="center" wrapText="1"/>
      <protection hidden="1" locked="0"/>
    </xf>
    <xf numFmtId="0" fontId="11" fillId="0" borderId="31" xfId="70" applyFont="1" applyFill="1" applyBorder="1" applyAlignment="1" applyProtection="1" quotePrefix="1">
      <alignment horizontal="center" vertical="center" wrapText="1"/>
      <protection hidden="1" locked="0"/>
    </xf>
    <xf numFmtId="0" fontId="10" fillId="0" borderId="124" xfId="45" applyFont="1" applyFill="1" applyBorder="1" applyAlignment="1" applyProtection="1">
      <alignment horizontal="center" vertical="center" wrapText="1"/>
      <protection/>
    </xf>
    <xf numFmtId="0" fontId="10" fillId="36" borderId="20" xfId="71" applyFont="1" applyFill="1" applyBorder="1" applyAlignment="1" applyProtection="1">
      <alignment horizontal="center" vertical="center" wrapText="1"/>
      <protection hidden="1"/>
    </xf>
    <xf numFmtId="1" fontId="8" fillId="6" borderId="28" xfId="81" applyNumberFormat="1" applyFont="1" applyFill="1" applyBorder="1" applyAlignment="1" applyProtection="1">
      <alignment horizontal="center" vertical="center" wrapText="1"/>
      <protection hidden="1"/>
    </xf>
    <xf numFmtId="1" fontId="8" fillId="6" borderId="27" xfId="81" applyNumberFormat="1" applyFont="1" applyFill="1" applyBorder="1" applyAlignment="1" applyProtection="1">
      <alignment horizontal="center" vertical="center" wrapText="1"/>
      <protection hidden="1"/>
    </xf>
    <xf numFmtId="0" fontId="8" fillId="0" borderId="19" xfId="0" applyFont="1" applyBorder="1" applyAlignment="1" applyProtection="1">
      <alignment horizontal="center" vertical="center" wrapText="1"/>
      <protection locked="0"/>
    </xf>
    <xf numFmtId="0" fontId="8" fillId="0" borderId="15" xfId="0" applyFont="1" applyBorder="1" applyAlignment="1" applyProtection="1">
      <alignment horizontal="center" vertical="center" wrapText="1"/>
      <protection locked="0"/>
    </xf>
    <xf numFmtId="9" fontId="8" fillId="6" borderId="109" xfId="77" applyFont="1" applyFill="1" applyBorder="1" applyAlignment="1" applyProtection="1">
      <alignment horizontal="center" vertical="center" wrapText="1"/>
      <protection hidden="1"/>
    </xf>
    <xf numFmtId="9" fontId="8" fillId="6" borderId="46" xfId="77" applyFont="1" applyFill="1" applyBorder="1" applyAlignment="1" applyProtection="1">
      <alignment horizontal="center" vertical="center" wrapText="1"/>
      <protection hidden="1"/>
    </xf>
    <xf numFmtId="0" fontId="10" fillId="17" borderId="19" xfId="0" applyFont="1" applyFill="1" applyBorder="1" applyAlignment="1" applyProtection="1">
      <alignment horizontal="center" vertical="center" wrapText="1"/>
      <protection locked="0"/>
    </xf>
    <xf numFmtId="0" fontId="10" fillId="17" borderId="15" xfId="0" applyFont="1" applyFill="1" applyBorder="1" applyAlignment="1" applyProtection="1">
      <alignment horizontal="center" vertical="center" wrapText="1"/>
      <protection locked="0"/>
    </xf>
    <xf numFmtId="0" fontId="9" fillId="46" borderId="23" xfId="0" applyFont="1" applyFill="1" applyBorder="1" applyAlignment="1" applyProtection="1">
      <alignment horizontal="center" vertical="center" wrapText="1"/>
      <protection locked="0"/>
    </xf>
    <xf numFmtId="0" fontId="10" fillId="35" borderId="17" xfId="0" applyFont="1" applyFill="1" applyBorder="1" applyAlignment="1" applyProtection="1">
      <alignment horizontal="center" vertical="center" wrapText="1"/>
      <protection/>
    </xf>
    <xf numFmtId="0" fontId="10" fillId="35" borderId="18" xfId="0" applyFont="1" applyFill="1" applyBorder="1" applyAlignment="1" applyProtection="1">
      <alignment horizontal="center" vertical="center" wrapText="1"/>
      <protection/>
    </xf>
    <xf numFmtId="0" fontId="0" fillId="0" borderId="29" xfId="0" applyBorder="1" applyAlignment="1">
      <alignment horizontal="center" vertical="center"/>
    </xf>
    <xf numFmtId="0" fontId="0" fillId="0" borderId="11" xfId="0" applyBorder="1" applyAlignment="1">
      <alignment horizontal="center" vertical="center"/>
    </xf>
    <xf numFmtId="0" fontId="0" fillId="0" borderId="34" xfId="0" applyBorder="1" applyAlignment="1">
      <alignment horizontal="center" vertical="center"/>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33" xfId="0" applyBorder="1" applyAlignment="1">
      <alignment horizontal="center" vertical="center"/>
    </xf>
    <xf numFmtId="0" fontId="54" fillId="0" borderId="29" xfId="0" applyFont="1" applyBorder="1" applyAlignment="1">
      <alignment horizontal="center" vertical="center"/>
    </xf>
    <xf numFmtId="0" fontId="54" fillId="0" borderId="11" xfId="0" applyFont="1" applyBorder="1" applyAlignment="1">
      <alignment horizontal="center" vertical="center"/>
    </xf>
    <xf numFmtId="0" fontId="54" fillId="0" borderId="17" xfId="0" applyFont="1" applyBorder="1" applyAlignment="1">
      <alignment horizontal="center" vertical="center"/>
    </xf>
    <xf numFmtId="0" fontId="54" fillId="0" borderId="18" xfId="0" applyFont="1" applyBorder="1" applyAlignment="1">
      <alignment horizontal="center" vertical="center"/>
    </xf>
    <xf numFmtId="0" fontId="10" fillId="0" borderId="20" xfId="0" applyFont="1" applyBorder="1" applyAlignment="1">
      <alignment horizontal="center" vertical="center" wrapText="1"/>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54" fillId="0" borderId="29" xfId="0" applyFont="1" applyFill="1" applyBorder="1" applyAlignment="1">
      <alignment horizontal="center" vertical="center"/>
    </xf>
    <xf numFmtId="0" fontId="54" fillId="0" borderId="11" xfId="0" applyFont="1" applyFill="1" applyBorder="1" applyAlignment="1">
      <alignment horizontal="center" vertical="center"/>
    </xf>
    <xf numFmtId="0" fontId="54" fillId="0" borderId="17" xfId="0" applyFont="1" applyFill="1" applyBorder="1" applyAlignment="1">
      <alignment horizontal="center" vertical="center"/>
    </xf>
    <xf numFmtId="0" fontId="54" fillId="0" borderId="18" xfId="0" applyFont="1" applyFill="1" applyBorder="1" applyAlignment="1">
      <alignment horizontal="center" vertical="center"/>
    </xf>
    <xf numFmtId="0" fontId="4" fillId="46" borderId="29" xfId="0" applyFont="1" applyFill="1" applyBorder="1" applyAlignment="1">
      <alignment horizontal="center" vertical="center" wrapText="1"/>
    </xf>
    <xf numFmtId="0" fontId="4" fillId="46" borderId="11" xfId="0" applyFont="1" applyFill="1" applyBorder="1" applyAlignment="1">
      <alignment horizontal="center" vertical="center" wrapText="1"/>
    </xf>
    <xf numFmtId="0" fontId="4" fillId="46" borderId="34" xfId="0" applyFont="1" applyFill="1" applyBorder="1" applyAlignment="1">
      <alignment horizontal="center" vertical="center" wrapText="1"/>
    </xf>
    <xf numFmtId="0" fontId="5" fillId="46" borderId="24" xfId="0" applyFont="1" applyFill="1" applyBorder="1" applyAlignment="1">
      <alignment horizontal="center" vertical="center" wrapText="1"/>
    </xf>
    <xf numFmtId="0" fontId="5" fillId="46" borderId="0" xfId="0" applyFont="1" applyFill="1" applyBorder="1" applyAlignment="1">
      <alignment horizontal="center" vertical="center" wrapText="1"/>
    </xf>
    <xf numFmtId="0" fontId="5" fillId="46" borderId="25" xfId="0" applyFont="1" applyFill="1" applyBorder="1" applyAlignment="1">
      <alignment horizontal="center" vertical="center" wrapText="1"/>
    </xf>
    <xf numFmtId="0" fontId="5" fillId="46" borderId="17" xfId="0" applyFont="1" applyFill="1" applyBorder="1" applyAlignment="1">
      <alignment horizontal="center" vertical="center" wrapText="1"/>
    </xf>
    <xf numFmtId="0" fontId="5" fillId="46" borderId="18" xfId="0" applyFont="1" applyFill="1" applyBorder="1" applyAlignment="1">
      <alignment horizontal="center" vertical="center" wrapText="1"/>
    </xf>
    <xf numFmtId="0" fontId="5" fillId="46" borderId="33" xfId="0" applyFont="1" applyFill="1" applyBorder="1" applyAlignment="1">
      <alignment horizontal="center" vertical="center" wrapText="1"/>
    </xf>
    <xf numFmtId="0" fontId="11" fillId="17" borderId="38" xfId="0" applyFont="1" applyFill="1" applyBorder="1" applyAlignment="1">
      <alignment horizontal="center" vertical="center" wrapText="1"/>
    </xf>
    <xf numFmtId="0" fontId="11" fillId="17" borderId="39" xfId="0" applyFont="1" applyFill="1" applyBorder="1" applyAlignment="1">
      <alignment horizontal="center" vertical="center" wrapText="1"/>
    </xf>
    <xf numFmtId="0" fontId="42" fillId="17" borderId="19" xfId="0" applyFont="1" applyFill="1" applyBorder="1" applyAlignment="1">
      <alignment horizontal="center" vertical="center" wrapText="1"/>
    </xf>
    <xf numFmtId="0" fontId="42" fillId="17" borderId="15" xfId="0" applyFont="1" applyFill="1" applyBorder="1" applyAlignment="1">
      <alignment horizontal="center" vertical="center" wrapText="1"/>
    </xf>
    <xf numFmtId="0" fontId="41" fillId="17" borderId="19" xfId="0" applyFont="1" applyFill="1" applyBorder="1" applyAlignment="1">
      <alignment horizontal="center" vertical="center" wrapText="1"/>
    </xf>
    <xf numFmtId="0" fontId="41" fillId="17" borderId="15" xfId="0" applyFont="1" applyFill="1" applyBorder="1" applyAlignment="1">
      <alignment horizontal="center" vertical="center" wrapText="1"/>
    </xf>
    <xf numFmtId="0" fontId="41" fillId="17" borderId="23" xfId="0" applyFont="1" applyFill="1" applyBorder="1" applyAlignment="1">
      <alignment horizontal="center" vertical="center" wrapText="1"/>
    </xf>
    <xf numFmtId="0" fontId="3" fillId="11" borderId="19" xfId="0" applyFont="1" applyFill="1" applyBorder="1" applyAlignment="1">
      <alignment horizontal="center" vertical="center" wrapText="1"/>
    </xf>
    <xf numFmtId="0" fontId="3" fillId="11" borderId="15" xfId="0" applyFont="1" applyFill="1" applyBorder="1" applyAlignment="1">
      <alignment horizontal="center" vertical="center" wrapText="1"/>
    </xf>
    <xf numFmtId="0" fontId="7" fillId="11" borderId="19" xfId="0" applyFont="1" applyFill="1" applyBorder="1" applyAlignment="1">
      <alignment horizontal="center" vertical="center" wrapText="1"/>
    </xf>
    <xf numFmtId="0" fontId="7" fillId="11" borderId="15" xfId="0" applyFont="1" applyFill="1" applyBorder="1" applyAlignment="1">
      <alignment horizontal="center" vertical="center" wrapText="1"/>
    </xf>
    <xf numFmtId="0" fontId="7" fillId="11" borderId="23" xfId="0" applyFont="1" applyFill="1" applyBorder="1" applyAlignment="1">
      <alignment horizontal="center" vertical="center" wrapText="1"/>
    </xf>
    <xf numFmtId="0" fontId="12" fillId="0" borderId="24"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25" xfId="0" applyFont="1" applyBorder="1" applyAlignment="1">
      <alignment horizontal="center" vertical="center" wrapText="1"/>
    </xf>
    <xf numFmtId="0" fontId="11" fillId="26" borderId="48" xfId="70" applyFont="1" applyFill="1" applyBorder="1" applyAlignment="1" applyProtection="1">
      <alignment horizontal="center" vertical="center" wrapText="1"/>
      <protection hidden="1"/>
    </xf>
    <xf numFmtId="0" fontId="11" fillId="26" borderId="50" xfId="70" applyFont="1" applyFill="1" applyBorder="1" applyAlignment="1" applyProtection="1">
      <alignment horizontal="center" vertical="center" wrapText="1"/>
      <protection hidden="1"/>
    </xf>
    <xf numFmtId="0" fontId="11" fillId="26" borderId="52" xfId="70" applyFont="1" applyFill="1" applyBorder="1" applyAlignment="1" applyProtection="1">
      <alignment horizontal="center" vertical="center" wrapText="1"/>
      <protection hidden="1"/>
    </xf>
    <xf numFmtId="0" fontId="11" fillId="26" borderId="43" xfId="70" applyFont="1" applyFill="1" applyBorder="1" applyAlignment="1" applyProtection="1">
      <alignment horizontal="center" vertical="center" wrapText="1"/>
      <protection hidden="1"/>
    </xf>
    <xf numFmtId="0" fontId="11" fillId="26" borderId="21" xfId="70" applyFont="1" applyFill="1" applyBorder="1" applyAlignment="1" applyProtection="1">
      <alignment horizontal="center" vertical="center" wrapText="1"/>
      <protection hidden="1"/>
    </xf>
    <xf numFmtId="0" fontId="11" fillId="26" borderId="47" xfId="70" applyFont="1" applyFill="1" applyBorder="1" applyAlignment="1" applyProtection="1">
      <alignment horizontal="center" vertical="center" wrapText="1"/>
      <protection hidden="1"/>
    </xf>
    <xf numFmtId="0" fontId="11" fillId="36" borderId="43"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1" fillId="0" borderId="128" xfId="0" applyFont="1" applyFill="1" applyBorder="1" applyAlignment="1">
      <alignment horizontal="center" vertical="center" wrapText="1"/>
    </xf>
    <xf numFmtId="0" fontId="11" fillId="0" borderId="38" xfId="0" applyFont="1" applyFill="1" applyBorder="1" applyAlignment="1">
      <alignment horizontal="center" vertical="center" wrapText="1"/>
    </xf>
    <xf numFmtId="0" fontId="11" fillId="0" borderId="120" xfId="0" applyFont="1" applyFill="1" applyBorder="1" applyAlignment="1">
      <alignment horizontal="center" vertical="center" wrapText="1"/>
    </xf>
    <xf numFmtId="0" fontId="11" fillId="0" borderId="45" xfId="0" applyFont="1" applyFill="1" applyBorder="1" applyAlignment="1">
      <alignment horizontal="center" vertical="center" wrapText="1"/>
    </xf>
    <xf numFmtId="0" fontId="11" fillId="0" borderId="39" xfId="0" applyFont="1" applyFill="1" applyBorder="1" applyAlignment="1">
      <alignment horizontal="center" vertical="center" wrapText="1"/>
    </xf>
    <xf numFmtId="0" fontId="11" fillId="0" borderId="102" xfId="0" applyFont="1" applyFill="1" applyBorder="1" applyAlignment="1">
      <alignment horizontal="center" vertical="center" wrapText="1"/>
    </xf>
    <xf numFmtId="0" fontId="11" fillId="36" borderId="45" xfId="0" applyFont="1" applyFill="1" applyBorder="1" applyAlignment="1">
      <alignment horizontal="center" vertical="center" wrapText="1"/>
    </xf>
    <xf numFmtId="0" fontId="11" fillId="36" borderId="39" xfId="0" applyFont="1" applyFill="1" applyBorder="1" applyAlignment="1">
      <alignment horizontal="center" vertical="center" wrapText="1"/>
    </xf>
    <xf numFmtId="0" fontId="11" fillId="36" borderId="102" xfId="0" applyFont="1" applyFill="1" applyBorder="1" applyAlignment="1">
      <alignment horizontal="center" vertical="center" wrapText="1"/>
    </xf>
    <xf numFmtId="0" fontId="9" fillId="46" borderId="61" xfId="0" applyFont="1" applyFill="1" applyBorder="1" applyAlignment="1">
      <alignment horizontal="center" vertical="center" wrapText="1"/>
    </xf>
    <xf numFmtId="0" fontId="9" fillId="46" borderId="97" xfId="0" applyFont="1" applyFill="1" applyBorder="1" applyAlignment="1">
      <alignment horizontal="center" vertical="center" wrapText="1"/>
    </xf>
    <xf numFmtId="0" fontId="9" fillId="46" borderId="27" xfId="0" applyFont="1" applyFill="1" applyBorder="1" applyAlignment="1">
      <alignment horizontal="center" vertical="center" wrapText="1"/>
    </xf>
    <xf numFmtId="0" fontId="12" fillId="0" borderId="50" xfId="0" applyFont="1" applyBorder="1" applyAlignment="1">
      <alignment horizontal="center" vertical="center" wrapText="1"/>
    </xf>
    <xf numFmtId="0" fontId="12" fillId="0" borderId="21" xfId="0" applyFont="1" applyBorder="1" applyAlignment="1">
      <alignment horizontal="center" vertical="center" wrapText="1"/>
    </xf>
    <xf numFmtId="0" fontId="12" fillId="0" borderId="51" xfId="0" applyFont="1" applyBorder="1" applyAlignment="1">
      <alignment horizontal="center" vertical="center" wrapText="1"/>
    </xf>
    <xf numFmtId="0" fontId="17" fillId="11" borderId="54" xfId="0" applyFont="1" applyFill="1" applyBorder="1" applyAlignment="1">
      <alignment horizontal="center" vertical="center" wrapText="1"/>
    </xf>
    <xf numFmtId="0" fontId="9" fillId="46" borderId="39" xfId="70" applyFont="1" applyFill="1" applyBorder="1" applyAlignment="1" applyProtection="1">
      <alignment horizontal="center" vertical="center" wrapText="1"/>
      <protection hidden="1"/>
    </xf>
    <xf numFmtId="0" fontId="11" fillId="36" borderId="43" xfId="70" applyFont="1" applyFill="1" applyBorder="1" applyAlignment="1" applyProtection="1">
      <alignment horizontal="center" vertical="center" wrapText="1"/>
      <protection hidden="1"/>
    </xf>
    <xf numFmtId="0" fontId="11" fillId="36" borderId="21" xfId="70" applyFont="1" applyFill="1" applyBorder="1" applyAlignment="1" applyProtection="1">
      <alignment horizontal="center" vertical="center" wrapText="1"/>
      <protection hidden="1"/>
    </xf>
    <xf numFmtId="0" fontId="3" fillId="11" borderId="64" xfId="0" applyFont="1" applyFill="1" applyBorder="1" applyAlignment="1">
      <alignment horizontal="center" vertical="center" wrapText="1"/>
    </xf>
    <xf numFmtId="0" fontId="3" fillId="11" borderId="54" xfId="0" applyFont="1" applyFill="1" applyBorder="1" applyAlignment="1">
      <alignment horizontal="center" vertical="center" wrapText="1"/>
    </xf>
    <xf numFmtId="0" fontId="7" fillId="11" borderId="54" xfId="0" applyFont="1" applyFill="1" applyBorder="1" applyAlignment="1">
      <alignment horizontal="center" vertical="center" wrapText="1"/>
    </xf>
    <xf numFmtId="0" fontId="7" fillId="11" borderId="110" xfId="0" applyFont="1" applyFill="1" applyBorder="1" applyAlignment="1">
      <alignment horizontal="center" vertical="center" wrapText="1"/>
    </xf>
    <xf numFmtId="0" fontId="11" fillId="26" borderId="128" xfId="70" applyFont="1" applyFill="1" applyBorder="1" applyAlignment="1" applyProtection="1">
      <alignment horizontal="center" vertical="center" wrapText="1"/>
      <protection hidden="1"/>
    </xf>
    <xf numFmtId="0" fontId="11" fillId="26" borderId="38" xfId="70" applyFont="1" applyFill="1" applyBorder="1" applyAlignment="1" applyProtection="1">
      <alignment horizontal="center" vertical="center" wrapText="1"/>
      <protection hidden="1"/>
    </xf>
    <xf numFmtId="0" fontId="11" fillId="26" borderId="120" xfId="70" applyFont="1" applyFill="1" applyBorder="1" applyAlignment="1" applyProtection="1">
      <alignment horizontal="center" vertical="center" wrapText="1"/>
      <protection hidden="1"/>
    </xf>
    <xf numFmtId="0" fontId="11" fillId="0" borderId="45" xfId="70" applyFont="1" applyFill="1" applyBorder="1" applyAlignment="1" applyProtection="1">
      <alignment horizontal="center" vertical="center" wrapText="1"/>
      <protection hidden="1"/>
    </xf>
    <xf numFmtId="0" fontId="11" fillId="0" borderId="39" xfId="70" applyFont="1" applyFill="1" applyBorder="1" applyAlignment="1" applyProtection="1">
      <alignment horizontal="center" vertical="center" wrapText="1"/>
      <protection hidden="1"/>
    </xf>
    <xf numFmtId="0" fontId="11" fillId="0" borderId="102" xfId="70" applyFont="1" applyFill="1" applyBorder="1" applyAlignment="1" applyProtection="1">
      <alignment horizontal="center" vertical="center" wrapText="1"/>
      <protection hidden="1"/>
    </xf>
    <xf numFmtId="0" fontId="11" fillId="36" borderId="43" xfId="70" applyFont="1" applyFill="1" applyBorder="1" applyAlignment="1" applyProtection="1" quotePrefix="1">
      <alignment horizontal="center" vertical="center" wrapText="1"/>
      <protection hidden="1"/>
    </xf>
    <xf numFmtId="0" fontId="11" fillId="36" borderId="21" xfId="70" applyFont="1" applyFill="1" applyBorder="1" applyAlignment="1" applyProtection="1" quotePrefix="1">
      <alignment horizontal="center" vertical="center" wrapText="1"/>
      <protection hidden="1"/>
    </xf>
    <xf numFmtId="0" fontId="0" fillId="0" borderId="21" xfId="0" applyBorder="1" applyAlignment="1">
      <alignment horizontal="center" vertical="center" wrapText="1"/>
    </xf>
    <xf numFmtId="0" fontId="11" fillId="36" borderId="54" xfId="70" applyFont="1" applyFill="1" applyBorder="1" applyAlignment="1" applyProtection="1" quotePrefix="1">
      <alignment horizontal="center" vertical="center" wrapText="1"/>
      <protection hidden="1"/>
    </xf>
    <xf numFmtId="0" fontId="11" fillId="36" borderId="39" xfId="70" applyFont="1" applyFill="1" applyBorder="1" applyAlignment="1" applyProtection="1" quotePrefix="1">
      <alignment horizontal="center" vertical="center" wrapText="1"/>
      <protection hidden="1"/>
    </xf>
    <xf numFmtId="0" fontId="11" fillId="36" borderId="32" xfId="70" applyFont="1" applyFill="1" applyBorder="1" applyAlignment="1" applyProtection="1" quotePrefix="1">
      <alignment horizontal="center" vertical="center" wrapText="1"/>
      <protection hidden="1"/>
    </xf>
    <xf numFmtId="0" fontId="11" fillId="36" borderId="54" xfId="70" applyFont="1" applyFill="1" applyBorder="1" applyAlignment="1" applyProtection="1">
      <alignment horizontal="center" vertical="center" wrapText="1"/>
      <protection hidden="1"/>
    </xf>
    <xf numFmtId="0" fontId="11" fillId="36" borderId="39" xfId="70" applyFont="1" applyFill="1" applyBorder="1" applyAlignment="1" applyProtection="1">
      <alignment horizontal="center" vertical="center" wrapText="1"/>
      <protection hidden="1"/>
    </xf>
    <xf numFmtId="0" fontId="8" fillId="0" borderId="54" xfId="70" applyFont="1" applyFill="1" applyBorder="1" applyAlignment="1" applyProtection="1">
      <alignment horizontal="center" vertical="center" wrapText="1"/>
      <protection hidden="1"/>
    </xf>
    <xf numFmtId="0" fontId="8" fillId="0" borderId="39" xfId="70" applyFont="1" applyFill="1" applyBorder="1" applyAlignment="1" applyProtection="1">
      <alignment horizontal="center" vertical="center" wrapText="1"/>
      <protection hidden="1"/>
    </xf>
    <xf numFmtId="0" fontId="8" fillId="0" borderId="102" xfId="70" applyFont="1" applyFill="1" applyBorder="1" applyAlignment="1" applyProtection="1">
      <alignment horizontal="center" vertical="center" wrapText="1"/>
      <protection hidden="1"/>
    </xf>
    <xf numFmtId="0" fontId="17" fillId="11" borderId="21" xfId="0" applyFont="1" applyFill="1" applyBorder="1" applyAlignment="1">
      <alignment horizontal="center" vertical="center" wrapText="1"/>
    </xf>
    <xf numFmtId="0" fontId="0" fillId="0" borderId="54" xfId="0" applyBorder="1" applyAlignment="1">
      <alignment horizontal="center" vertical="center" wrapText="1"/>
    </xf>
    <xf numFmtId="0" fontId="0" fillId="0" borderId="39" xfId="0" applyBorder="1" applyAlignment="1">
      <alignment horizontal="center" vertical="center" wrapText="1"/>
    </xf>
    <xf numFmtId="0" fontId="0" fillId="0" borderId="102" xfId="0" applyBorder="1" applyAlignment="1">
      <alignment horizontal="center" vertical="center" wrapText="1"/>
    </xf>
    <xf numFmtId="0" fontId="11" fillId="36" borderId="45" xfId="70" applyFont="1" applyFill="1" applyBorder="1" applyAlignment="1" applyProtection="1" quotePrefix="1">
      <alignment horizontal="center" vertical="center" wrapText="1"/>
      <protection hidden="1"/>
    </xf>
    <xf numFmtId="0" fontId="11" fillId="36" borderId="39" xfId="70" applyFont="1" applyFill="1" applyBorder="1" applyAlignment="1" applyProtection="1" quotePrefix="1">
      <alignment horizontal="center" vertical="center" wrapText="1"/>
      <protection hidden="1"/>
    </xf>
    <xf numFmtId="0" fontId="11" fillId="36" borderId="32" xfId="70" applyFont="1" applyFill="1" applyBorder="1" applyAlignment="1" applyProtection="1" quotePrefix="1">
      <alignment horizontal="center" vertical="center" wrapText="1"/>
      <protection hidden="1"/>
    </xf>
    <xf numFmtId="0" fontId="8" fillId="26" borderId="45" xfId="70" applyFont="1" applyFill="1" applyBorder="1" applyAlignment="1" applyProtection="1">
      <alignment horizontal="center" vertical="center" wrapText="1"/>
      <protection hidden="1"/>
    </xf>
    <xf numFmtId="0" fontId="8" fillId="26" borderId="39" xfId="70" applyFont="1" applyFill="1" applyBorder="1" applyAlignment="1" applyProtection="1">
      <alignment horizontal="center" vertical="center" wrapText="1"/>
      <protection hidden="1"/>
    </xf>
    <xf numFmtId="0" fontId="8" fillId="26" borderId="32" xfId="70" applyFont="1" applyFill="1" applyBorder="1" applyAlignment="1" applyProtection="1">
      <alignment horizontal="center" vertical="center" wrapText="1"/>
      <protection hidden="1"/>
    </xf>
    <xf numFmtId="0" fontId="11" fillId="36" borderId="102" xfId="70" applyFont="1" applyFill="1" applyBorder="1" applyAlignment="1" applyProtection="1">
      <alignment horizontal="center" vertical="center" wrapText="1"/>
      <protection hidden="1"/>
    </xf>
    <xf numFmtId="0" fontId="8" fillId="26" borderId="54" xfId="70" applyFont="1" applyFill="1" applyBorder="1" applyAlignment="1" applyProtection="1">
      <alignment horizontal="center" vertical="center" wrapText="1"/>
      <protection hidden="1"/>
    </xf>
    <xf numFmtId="0" fontId="8" fillId="26" borderId="102" xfId="70" applyFont="1" applyFill="1" applyBorder="1" applyAlignment="1" applyProtection="1">
      <alignment horizontal="center" vertical="center" wrapText="1"/>
      <protection hidden="1"/>
    </xf>
    <xf numFmtId="0" fontId="11" fillId="17" borderId="93" xfId="0" applyFont="1" applyFill="1" applyBorder="1" applyAlignment="1">
      <alignment horizontal="center" vertical="center" wrapText="1"/>
    </xf>
    <xf numFmtId="0" fontId="11" fillId="17" borderId="32" xfId="0" applyFont="1" applyFill="1" applyBorder="1" applyAlignment="1">
      <alignment horizontal="center" vertical="center" wrapText="1"/>
    </xf>
    <xf numFmtId="0" fontId="9" fillId="46" borderId="50" xfId="0" applyFont="1" applyFill="1" applyBorder="1" applyAlignment="1">
      <alignment horizontal="center" vertical="center" wrapText="1"/>
    </xf>
    <xf numFmtId="0" fontId="9" fillId="46" borderId="21" xfId="0" applyFont="1" applyFill="1" applyBorder="1" applyAlignment="1">
      <alignment horizontal="center" vertical="center" wrapText="1"/>
    </xf>
    <xf numFmtId="0" fontId="8" fillId="0" borderId="50" xfId="0" applyFont="1" applyBorder="1" applyAlignment="1">
      <alignment horizontal="center" vertical="center" wrapText="1"/>
    </xf>
    <xf numFmtId="0" fontId="8" fillId="0" borderId="21" xfId="0" applyFont="1" applyBorder="1" applyAlignment="1">
      <alignment horizontal="center" vertical="center" wrapText="1"/>
    </xf>
    <xf numFmtId="0" fontId="8" fillId="0" borderId="51" xfId="0" applyFont="1" applyBorder="1" applyAlignment="1">
      <alignment horizontal="center" vertical="center" wrapText="1"/>
    </xf>
    <xf numFmtId="0" fontId="7" fillId="11" borderId="50" xfId="0" applyFont="1" applyFill="1" applyBorder="1" applyAlignment="1">
      <alignment horizontal="center" vertical="center" wrapText="1"/>
    </xf>
    <xf numFmtId="0" fontId="7" fillId="11" borderId="21" xfId="0" applyFont="1" applyFill="1" applyBorder="1" applyAlignment="1">
      <alignment horizontal="center" vertical="center" wrapText="1"/>
    </xf>
    <xf numFmtId="0" fontId="7" fillId="11" borderId="51" xfId="0" applyFont="1" applyFill="1" applyBorder="1" applyAlignment="1">
      <alignment horizontal="center" vertical="center" wrapText="1"/>
    </xf>
    <xf numFmtId="0" fontId="8" fillId="0" borderId="64" xfId="0" applyFont="1" applyBorder="1" applyAlignment="1">
      <alignment horizontal="center" vertical="center" wrapText="1"/>
    </xf>
    <xf numFmtId="0" fontId="8" fillId="0" borderId="54" xfId="0" applyFont="1" applyBorder="1" applyAlignment="1">
      <alignment horizontal="center" vertical="center" wrapText="1"/>
    </xf>
    <xf numFmtId="0" fontId="8" fillId="0" borderId="110" xfId="0" applyFont="1" applyBorder="1" applyAlignment="1">
      <alignment horizontal="center" vertical="center" wrapText="1"/>
    </xf>
    <xf numFmtId="0" fontId="9" fillId="46" borderId="85" xfId="70" applyFont="1" applyFill="1" applyBorder="1" applyAlignment="1" applyProtection="1">
      <alignment horizontal="center" vertical="center" wrapText="1"/>
      <protection hidden="1"/>
    </xf>
    <xf numFmtId="0" fontId="10" fillId="0" borderId="155" xfId="45" applyFont="1" applyFill="1" applyBorder="1" applyAlignment="1" applyProtection="1">
      <alignment horizontal="center" vertical="center" wrapText="1"/>
      <protection/>
    </xf>
    <xf numFmtId="1" fontId="8" fillId="6" borderId="108" xfId="81" applyNumberFormat="1" applyFont="1" applyFill="1" applyBorder="1" applyAlignment="1" applyProtection="1">
      <alignment horizontal="center" vertical="center" wrapText="1"/>
      <protection hidden="1"/>
    </xf>
    <xf numFmtId="1" fontId="8" fillId="6" borderId="44" xfId="81" applyNumberFormat="1" applyFont="1" applyFill="1" applyBorder="1" applyAlignment="1" applyProtection="1">
      <alignment horizontal="center" vertical="center" wrapText="1"/>
      <protection hidden="1"/>
    </xf>
    <xf numFmtId="0" fontId="10" fillId="17" borderId="93" xfId="0" applyFont="1" applyFill="1" applyBorder="1" applyAlignment="1">
      <alignment horizontal="center" vertical="center" wrapText="1"/>
    </xf>
    <xf numFmtId="0" fontId="10" fillId="17" borderId="32" xfId="0" applyFont="1" applyFill="1" applyBorder="1" applyAlignment="1">
      <alignment horizontal="center" vertical="center" wrapText="1"/>
    </xf>
    <xf numFmtId="0" fontId="10" fillId="35" borderId="52" xfId="0" applyFont="1" applyFill="1" applyBorder="1" applyAlignment="1" applyProtection="1">
      <alignment horizontal="center" vertical="center" wrapText="1"/>
      <protection/>
    </xf>
    <xf numFmtId="0" fontId="10" fillId="35" borderId="47" xfId="0" applyFont="1" applyFill="1" applyBorder="1" applyAlignment="1" applyProtection="1">
      <alignment horizontal="center" vertical="center" wrapText="1"/>
      <protection/>
    </xf>
    <xf numFmtId="0" fontId="49" fillId="51" borderId="15" xfId="75" applyFont="1" applyFill="1" applyBorder="1" applyAlignment="1">
      <alignment horizontal="center" vertical="center" wrapText="1"/>
      <protection/>
    </xf>
    <xf numFmtId="0" fontId="62" fillId="44" borderId="15" xfId="75" applyFont="1" applyFill="1" applyBorder="1" applyAlignment="1">
      <alignment horizontal="center" vertical="center" wrapText="1"/>
      <protection/>
    </xf>
    <xf numFmtId="0" fontId="62" fillId="44" borderId="85" xfId="75" applyFont="1" applyFill="1" applyBorder="1" applyAlignment="1">
      <alignment horizontal="center" vertical="center" wrapText="1"/>
      <protection/>
    </xf>
    <xf numFmtId="0" fontId="7" fillId="11" borderId="45" xfId="0" applyFont="1" applyFill="1" applyBorder="1" applyAlignment="1">
      <alignment horizontal="center" vertical="center" wrapText="1"/>
    </xf>
    <xf numFmtId="0" fontId="44" fillId="70" borderId="29" xfId="75" applyFont="1" applyFill="1" applyBorder="1" applyAlignment="1">
      <alignment horizontal="center" vertical="center" wrapText="1"/>
      <protection/>
    </xf>
    <xf numFmtId="0" fontId="44" fillId="70" borderId="11" xfId="75" applyFont="1" applyFill="1" applyBorder="1" applyAlignment="1">
      <alignment horizontal="center" vertical="center" wrapText="1"/>
      <protection/>
    </xf>
    <xf numFmtId="0" fontId="44" fillId="70" borderId="34" xfId="75" applyFont="1" applyFill="1" applyBorder="1" applyAlignment="1">
      <alignment horizontal="center" vertical="center" wrapText="1"/>
      <protection/>
    </xf>
    <xf numFmtId="0" fontId="44" fillId="70" borderId="24" xfId="75" applyFont="1" applyFill="1" applyBorder="1" applyAlignment="1">
      <alignment horizontal="center" vertical="center" wrapText="1"/>
      <protection/>
    </xf>
    <xf numFmtId="0" fontId="44" fillId="70" borderId="0" xfId="75" applyFont="1" applyFill="1" applyBorder="1" applyAlignment="1">
      <alignment horizontal="center" vertical="center" wrapText="1"/>
      <protection/>
    </xf>
    <xf numFmtId="0" fontId="44" fillId="70" borderId="25" xfId="75" applyFont="1" applyFill="1" applyBorder="1" applyAlignment="1">
      <alignment horizontal="center" vertical="center" wrapText="1"/>
      <protection/>
    </xf>
    <xf numFmtId="0" fontId="44" fillId="70" borderId="17" xfId="75" applyFont="1" applyFill="1" applyBorder="1" applyAlignment="1">
      <alignment horizontal="center" vertical="center" wrapText="1"/>
      <protection/>
    </xf>
    <xf numFmtId="0" fontId="44" fillId="70" borderId="18" xfId="75" applyFont="1" applyFill="1" applyBorder="1" applyAlignment="1">
      <alignment horizontal="center" vertical="center" wrapText="1"/>
      <protection/>
    </xf>
    <xf numFmtId="0" fontId="44" fillId="70" borderId="33" xfId="75" applyFont="1" applyFill="1" applyBorder="1" applyAlignment="1">
      <alignment horizontal="center" vertical="center" wrapText="1"/>
      <protection/>
    </xf>
    <xf numFmtId="0" fontId="50" fillId="0" borderId="29" xfId="75" applyFont="1" applyBorder="1" applyAlignment="1">
      <alignment horizontal="center" vertical="center"/>
      <protection/>
    </xf>
    <xf numFmtId="0" fontId="50" fillId="0" borderId="11" xfId="75" applyFont="1" applyBorder="1" applyAlignment="1">
      <alignment horizontal="center" vertical="center"/>
      <protection/>
    </xf>
    <xf numFmtId="0" fontId="50" fillId="0" borderId="34" xfId="75" applyFont="1" applyBorder="1" applyAlignment="1">
      <alignment horizontal="center" vertical="center"/>
      <protection/>
    </xf>
    <xf numFmtId="0" fontId="50" fillId="0" borderId="17" xfId="75" applyFont="1" applyBorder="1" applyAlignment="1">
      <alignment horizontal="center" vertical="center"/>
      <protection/>
    </xf>
    <xf numFmtId="0" fontId="50" fillId="0" borderId="18" xfId="75" applyFont="1" applyBorder="1" applyAlignment="1">
      <alignment horizontal="center" vertical="center"/>
      <protection/>
    </xf>
    <xf numFmtId="0" fontId="50" fillId="0" borderId="33" xfId="75" applyFont="1" applyBorder="1" applyAlignment="1">
      <alignment horizontal="center" vertical="center"/>
      <protection/>
    </xf>
    <xf numFmtId="0" fontId="50" fillId="0" borderId="20" xfId="75" applyFont="1" applyBorder="1" applyAlignment="1">
      <alignment horizontal="center" vertical="center" wrapText="1"/>
      <protection/>
    </xf>
    <xf numFmtId="0" fontId="50" fillId="0" borderId="30" xfId="75" applyFont="1" applyBorder="1" applyAlignment="1">
      <alignment horizontal="center" vertical="center" wrapText="1"/>
      <protection/>
    </xf>
    <xf numFmtId="0" fontId="50" fillId="0" borderId="31" xfId="75" applyFont="1" applyBorder="1" applyAlignment="1">
      <alignment horizontal="center" vertical="center" wrapText="1"/>
      <protection/>
    </xf>
    <xf numFmtId="0" fontId="60" fillId="38" borderId="48" xfId="75" applyFont="1" applyFill="1" applyBorder="1" applyAlignment="1">
      <alignment horizontal="center" vertical="center" wrapText="1"/>
      <protection/>
    </xf>
    <xf numFmtId="0" fontId="60" fillId="38" borderId="43" xfId="75" applyFont="1" applyFill="1" applyBorder="1" applyAlignment="1">
      <alignment horizontal="center" vertical="center" wrapText="1"/>
      <protection/>
    </xf>
    <xf numFmtId="0" fontId="60" fillId="38" borderId="49" xfId="75" applyFont="1" applyFill="1" applyBorder="1" applyAlignment="1">
      <alignment horizontal="center" vertical="center" wrapText="1"/>
      <protection/>
    </xf>
    <xf numFmtId="0" fontId="60" fillId="38" borderId="50" xfId="75" applyFont="1" applyFill="1" applyBorder="1" applyAlignment="1">
      <alignment horizontal="center" vertical="center" wrapText="1"/>
      <protection/>
    </xf>
    <xf numFmtId="0" fontId="60" fillId="38" borderId="21" xfId="75" applyFont="1" applyFill="1" applyBorder="1" applyAlignment="1">
      <alignment horizontal="center" vertical="center" wrapText="1"/>
      <protection/>
    </xf>
    <xf numFmtId="0" fontId="60" fillId="38" borderId="51" xfId="75" applyFont="1" applyFill="1" applyBorder="1" applyAlignment="1">
      <alignment horizontal="center" vertical="center" wrapText="1"/>
      <protection/>
    </xf>
    <xf numFmtId="0" fontId="60" fillId="38" borderId="52" xfId="75" applyFont="1" applyFill="1" applyBorder="1" applyAlignment="1">
      <alignment horizontal="center" vertical="center" wrapText="1"/>
      <protection/>
    </xf>
    <xf numFmtId="0" fontId="60" fillId="38" borderId="47" xfId="75" applyFont="1" applyFill="1" applyBorder="1" applyAlignment="1">
      <alignment horizontal="center" vertical="center" wrapText="1"/>
      <protection/>
    </xf>
    <xf numFmtId="0" fontId="60" fillId="38" borderId="53" xfId="75" applyFont="1" applyFill="1" applyBorder="1" applyAlignment="1">
      <alignment horizontal="center" vertical="center" wrapText="1"/>
      <protection/>
    </xf>
    <xf numFmtId="0" fontId="47" fillId="0" borderId="38" xfId="75" applyFont="1" applyBorder="1" applyAlignment="1">
      <alignment horizontal="center" vertical="center" wrapText="1"/>
      <protection/>
    </xf>
    <xf numFmtId="0" fontId="43" fillId="0" borderId="39" xfId="75" applyFont="1" applyBorder="1" applyAlignment="1">
      <alignment/>
      <protection/>
    </xf>
    <xf numFmtId="0" fontId="9" fillId="18" borderId="54" xfId="70" applyFont="1" applyFill="1" applyBorder="1" applyAlignment="1" applyProtection="1">
      <alignment horizontal="center" vertical="center" wrapText="1"/>
      <protection hidden="1"/>
    </xf>
    <xf numFmtId="0" fontId="44" fillId="0" borderId="124" xfId="75" applyFont="1" applyBorder="1" applyAlignment="1">
      <alignment horizontal="center" vertical="center"/>
      <protection/>
    </xf>
    <xf numFmtId="0" fontId="44" fillId="0" borderId="98" xfId="75" applyFont="1" applyBorder="1" applyAlignment="1">
      <alignment horizontal="center" vertical="center"/>
      <protection/>
    </xf>
    <xf numFmtId="0" fontId="44" fillId="0" borderId="150" xfId="75" applyFont="1" applyBorder="1" applyAlignment="1">
      <alignment horizontal="center" vertical="center"/>
      <protection/>
    </xf>
    <xf numFmtId="0" fontId="44" fillId="0" borderId="124" xfId="75" applyFont="1" applyBorder="1" applyAlignment="1">
      <alignment horizontal="center" vertical="center" wrapText="1"/>
      <protection/>
    </xf>
    <xf numFmtId="0" fontId="44" fillId="0" borderId="98" xfId="75" applyFont="1" applyBorder="1" applyAlignment="1">
      <alignment horizontal="center" vertical="center" wrapText="1"/>
      <protection/>
    </xf>
    <xf numFmtId="0" fontId="44" fillId="0" borderId="150" xfId="75" applyFont="1" applyBorder="1" applyAlignment="1">
      <alignment horizontal="center" vertical="center" wrapText="1"/>
      <protection/>
    </xf>
    <xf numFmtId="0" fontId="40" fillId="36" borderId="124" xfId="75" applyFont="1" applyFill="1" applyBorder="1" applyAlignment="1">
      <alignment horizontal="center" vertical="center" wrapText="1"/>
      <protection/>
    </xf>
    <xf numFmtId="0" fontId="40" fillId="36" borderId="155" xfId="75" applyFont="1" applyFill="1" applyBorder="1" applyAlignment="1">
      <alignment horizontal="center" vertical="center" wrapText="1"/>
      <protection/>
    </xf>
    <xf numFmtId="0" fontId="61" fillId="51" borderId="19" xfId="75" applyFont="1" applyFill="1" applyBorder="1" applyAlignment="1">
      <alignment horizontal="center" vertical="center" wrapText="1"/>
      <protection/>
    </xf>
    <xf numFmtId="0" fontId="39" fillId="0" borderId="15" xfId="75" applyFont="1" applyBorder="1">
      <alignment/>
      <protection/>
    </xf>
    <xf numFmtId="0" fontId="49" fillId="51" borderId="23" xfId="75" applyFont="1" applyFill="1" applyBorder="1" applyAlignment="1">
      <alignment horizontal="center" vertical="center" wrapText="1"/>
      <protection/>
    </xf>
    <xf numFmtId="0" fontId="44" fillId="44" borderId="19" xfId="75" applyFont="1" applyFill="1" applyBorder="1" applyAlignment="1">
      <alignment horizontal="center" vertical="center" wrapText="1"/>
      <protection/>
    </xf>
    <xf numFmtId="0" fontId="48" fillId="0" borderId="15" xfId="75" applyFont="1" applyBorder="1">
      <alignment/>
      <protection/>
    </xf>
    <xf numFmtId="0" fontId="44" fillId="44" borderId="15" xfId="75" applyFont="1" applyFill="1" applyBorder="1" applyAlignment="1">
      <alignment horizontal="center" vertical="center" wrapText="1"/>
      <protection/>
    </xf>
    <xf numFmtId="0" fontId="48" fillId="0" borderId="15" xfId="75" applyFont="1" applyBorder="1" applyAlignment="1">
      <alignment horizontal="center" vertical="center"/>
      <protection/>
    </xf>
    <xf numFmtId="0" fontId="62" fillId="44" borderId="23" xfId="75" applyFont="1" applyFill="1" applyBorder="1" applyAlignment="1">
      <alignment horizontal="center" vertical="center" wrapText="1"/>
      <protection/>
    </xf>
    <xf numFmtId="9" fontId="47" fillId="62" borderId="21" xfId="75" applyNumberFormat="1" applyFont="1" applyFill="1" applyBorder="1" applyAlignment="1">
      <alignment horizontal="center" vertical="center" wrapText="1"/>
      <protection/>
    </xf>
    <xf numFmtId="0" fontId="47" fillId="62" borderId="21" xfId="75" applyFont="1" applyFill="1" applyBorder="1" applyAlignment="1">
      <alignment horizontal="center" vertical="center" wrapText="1"/>
      <protection/>
    </xf>
    <xf numFmtId="0" fontId="46" fillId="0" borderId="48" xfId="75" applyFont="1" applyFill="1" applyBorder="1" applyAlignment="1">
      <alignment horizontal="center" vertical="center" wrapText="1"/>
      <protection/>
    </xf>
    <xf numFmtId="0" fontId="46" fillId="0" borderId="52" xfId="75" applyFont="1" applyFill="1" applyBorder="1" applyAlignment="1">
      <alignment horizontal="center" vertical="center" wrapText="1"/>
      <protection/>
    </xf>
    <xf numFmtId="0" fontId="46" fillId="0" borderId="43" xfId="75" applyFont="1" applyFill="1" applyBorder="1" applyAlignment="1">
      <alignment horizontal="center" vertical="center" wrapText="1"/>
      <protection/>
    </xf>
    <xf numFmtId="0" fontId="46" fillId="0" borderId="47" xfId="75" applyFont="1" applyFill="1" applyBorder="1" applyAlignment="1">
      <alignment horizontal="center" vertical="center" wrapText="1"/>
      <protection/>
    </xf>
    <xf numFmtId="0" fontId="46" fillId="10" borderId="43" xfId="75" applyFont="1" applyFill="1" applyBorder="1" applyAlignment="1">
      <alignment horizontal="center" vertical="center" wrapText="1"/>
      <protection/>
    </xf>
    <xf numFmtId="0" fontId="46" fillId="10" borderId="47" xfId="75" applyFont="1" applyFill="1" applyBorder="1" applyAlignment="1">
      <alignment horizontal="center" vertical="center" wrapText="1"/>
      <protection/>
    </xf>
    <xf numFmtId="0" fontId="46" fillId="19" borderId="43" xfId="75" applyFont="1" applyFill="1" applyBorder="1" applyAlignment="1">
      <alignment horizontal="center" vertical="center" wrapText="1"/>
      <protection/>
    </xf>
    <xf numFmtId="0" fontId="46" fillId="19" borderId="47" xfId="75" applyFont="1" applyFill="1" applyBorder="1" applyAlignment="1">
      <alignment horizontal="center" vertical="center" wrapText="1"/>
      <protection/>
    </xf>
    <xf numFmtId="0" fontId="47" fillId="52" borderId="108" xfId="75" applyFont="1" applyFill="1" applyBorder="1" applyAlignment="1">
      <alignment horizontal="center" vertical="center" wrapText="1"/>
      <protection/>
    </xf>
    <xf numFmtId="0" fontId="47" fillId="52" borderId="109" xfId="75" applyFont="1" applyFill="1" applyBorder="1" applyAlignment="1">
      <alignment horizontal="center" vertical="center" wrapText="1"/>
      <protection/>
    </xf>
    <xf numFmtId="44" fontId="47" fillId="53" borderId="54" xfId="64" applyFont="1" applyFill="1" applyBorder="1" applyAlignment="1">
      <alignment horizontal="center" vertical="center" wrapText="1"/>
    </xf>
    <xf numFmtId="44" fontId="47" fillId="53" borderId="32" xfId="64" applyFont="1" applyFill="1" applyBorder="1" applyAlignment="1">
      <alignment horizontal="center" vertical="center" wrapText="1"/>
    </xf>
    <xf numFmtId="171" fontId="47" fillId="53" borderId="28" xfId="75" applyNumberFormat="1" applyFont="1" applyFill="1" applyBorder="1" applyAlignment="1">
      <alignment horizontal="center" vertical="center" wrapText="1"/>
      <protection/>
    </xf>
    <xf numFmtId="0" fontId="46" fillId="51" borderId="84" xfId="75" applyFont="1" applyFill="1" applyBorder="1" applyAlignment="1">
      <alignment horizontal="center" vertical="center" wrapText="1"/>
      <protection/>
    </xf>
    <xf numFmtId="0" fontId="43" fillId="0" borderId="85" xfId="75" applyFont="1" applyBorder="1">
      <alignment/>
      <protection/>
    </xf>
    <xf numFmtId="0" fontId="44" fillId="0" borderId="48" xfId="75" applyFont="1" applyBorder="1" applyAlignment="1">
      <alignment horizontal="center" vertical="center"/>
      <protection/>
    </xf>
    <xf numFmtId="0" fontId="44" fillId="0" borderId="93" xfId="75" applyFont="1" applyBorder="1" applyAlignment="1">
      <alignment horizontal="center" vertical="center"/>
      <protection/>
    </xf>
    <xf numFmtId="0" fontId="44" fillId="0" borderId="50" xfId="75" applyFont="1" applyBorder="1" applyAlignment="1">
      <alignment horizontal="center" vertical="center"/>
      <protection/>
    </xf>
    <xf numFmtId="0" fontId="44" fillId="0" borderId="52" xfId="75" applyFont="1" applyBorder="1" applyAlignment="1">
      <alignment horizontal="center" vertical="center"/>
      <protection/>
    </xf>
    <xf numFmtId="0" fontId="46" fillId="53" borderId="108" xfId="75" applyFont="1" applyFill="1" applyBorder="1" applyAlignment="1">
      <alignment horizontal="center" vertical="center" wrapText="1"/>
      <protection/>
    </xf>
    <xf numFmtId="0" fontId="46" fillId="53" borderId="35" xfId="75" applyFont="1" applyFill="1" applyBorder="1" applyAlignment="1">
      <alignment horizontal="center" vertical="center" wrapText="1"/>
      <protection/>
    </xf>
    <xf numFmtId="0" fontId="46" fillId="53" borderId="28" xfId="75" applyFont="1" applyFill="1" applyBorder="1" applyAlignment="1">
      <alignment horizontal="center" vertical="center" wrapText="1"/>
      <protection/>
    </xf>
    <xf numFmtId="0" fontId="46" fillId="53" borderId="109" xfId="75" applyFont="1" applyFill="1" applyBorder="1" applyAlignment="1">
      <alignment horizontal="center" vertical="center" wrapText="1"/>
      <protection/>
    </xf>
    <xf numFmtId="0" fontId="40" fillId="36" borderId="92" xfId="75" applyFont="1" applyFill="1" applyBorder="1" applyAlignment="1">
      <alignment horizontal="center" vertical="center" wrapText="1"/>
      <protection/>
    </xf>
    <xf numFmtId="0" fontId="40" fillId="36" borderId="60" xfId="75" applyFont="1" applyFill="1" applyBorder="1" applyAlignment="1">
      <alignment horizontal="center" vertical="center" wrapText="1"/>
      <protection/>
    </xf>
    <xf numFmtId="0" fontId="40" fillId="36" borderId="61" xfId="75" applyFont="1" applyFill="1" applyBorder="1" applyAlignment="1">
      <alignment horizontal="center" vertical="center" wrapText="1"/>
      <protection/>
    </xf>
    <xf numFmtId="0" fontId="40" fillId="36" borderId="156" xfId="75" applyFont="1" applyFill="1" applyBorder="1" applyAlignment="1">
      <alignment horizontal="center" vertical="center" wrapText="1"/>
      <protection/>
    </xf>
    <xf numFmtId="0" fontId="40" fillId="36" borderId="128" xfId="75" applyFont="1" applyFill="1" applyBorder="1" applyAlignment="1">
      <alignment horizontal="center" vertical="center" wrapText="1"/>
      <protection/>
    </xf>
    <xf numFmtId="0" fontId="40" fillId="36" borderId="120" xfId="75" applyFont="1" applyFill="1" applyBorder="1" applyAlignment="1">
      <alignment horizontal="center" vertical="center" wrapText="1"/>
      <protection/>
    </xf>
    <xf numFmtId="0" fontId="46" fillId="71" borderId="48" xfId="75" applyFont="1" applyFill="1" applyBorder="1" applyAlignment="1">
      <alignment horizontal="center" vertical="center" wrapText="1"/>
      <protection/>
    </xf>
    <xf numFmtId="0" fontId="46" fillId="71" borderId="50" xfId="75" applyFont="1" applyFill="1" applyBorder="1" applyAlignment="1">
      <alignment horizontal="center" vertical="center" wrapText="1"/>
      <protection/>
    </xf>
    <xf numFmtId="0" fontId="46" fillId="71" borderId="52" xfId="75" applyFont="1" applyFill="1" applyBorder="1" applyAlignment="1">
      <alignment horizontal="center" vertical="center" wrapText="1"/>
      <protection/>
    </xf>
    <xf numFmtId="0" fontId="46" fillId="36" borderId="124" xfId="75" applyFont="1" applyFill="1" applyBorder="1" applyAlignment="1">
      <alignment horizontal="center" vertical="center" wrapText="1"/>
      <protection/>
    </xf>
    <xf numFmtId="0" fontId="46" fillId="36" borderId="98" xfId="75" applyFont="1" applyFill="1" applyBorder="1" applyAlignment="1">
      <alignment horizontal="center" vertical="center" wrapText="1"/>
      <protection/>
    </xf>
    <xf numFmtId="0" fontId="46" fillId="36" borderId="155" xfId="75" applyFont="1" applyFill="1" applyBorder="1" applyAlignment="1">
      <alignment horizontal="center" vertical="center" wrapText="1"/>
      <protection/>
    </xf>
    <xf numFmtId="0" fontId="46" fillId="0" borderId="44" xfId="75" applyFont="1" applyFill="1" applyBorder="1" applyAlignment="1">
      <alignment horizontal="center" vertical="center" wrapText="1"/>
      <protection/>
    </xf>
    <xf numFmtId="0" fontId="46" fillId="0" borderId="27" xfId="75" applyFont="1" applyFill="1" applyBorder="1" applyAlignment="1">
      <alignment horizontal="center" vertical="center" wrapText="1"/>
      <protection/>
    </xf>
    <xf numFmtId="0" fontId="46" fillId="0" borderId="65" xfId="75" applyFont="1" applyFill="1" applyBorder="1" applyAlignment="1">
      <alignment horizontal="center" vertical="center" wrapText="1"/>
      <protection/>
    </xf>
    <xf numFmtId="0" fontId="46" fillId="0" borderId="21" xfId="75" applyFont="1" applyFill="1" applyBorder="1" applyAlignment="1">
      <alignment horizontal="center" vertical="center" wrapText="1"/>
      <protection/>
    </xf>
    <xf numFmtId="0" fontId="46" fillId="0" borderId="54" xfId="75" applyFont="1" applyFill="1" applyBorder="1" applyAlignment="1">
      <alignment horizontal="center" vertical="center" wrapText="1"/>
      <protection/>
    </xf>
    <xf numFmtId="171" fontId="47" fillId="53" borderId="109" xfId="75" applyNumberFormat="1" applyFont="1" applyFill="1" applyBorder="1" applyAlignment="1">
      <alignment horizontal="center" vertical="center" wrapText="1"/>
      <protection/>
    </xf>
    <xf numFmtId="9" fontId="47" fillId="62" borderId="47" xfId="75" applyNumberFormat="1" applyFont="1" applyFill="1" applyBorder="1" applyAlignment="1">
      <alignment horizontal="center" vertical="center" wrapText="1"/>
      <protection/>
    </xf>
    <xf numFmtId="0" fontId="47" fillId="62" borderId="47" xfId="75" applyFont="1" applyFill="1" applyBorder="1" applyAlignment="1">
      <alignment horizontal="center" vertical="center" wrapText="1"/>
      <protection/>
    </xf>
    <xf numFmtId="0" fontId="0" fillId="11" borderId="45" xfId="0" applyFill="1" applyBorder="1" applyAlignment="1">
      <alignment horizontal="center" vertical="center" wrapText="1"/>
    </xf>
    <xf numFmtId="0" fontId="0" fillId="11" borderId="102" xfId="0" applyFill="1" applyBorder="1" applyAlignment="1">
      <alignment horizontal="center" vertical="center" wrapText="1"/>
    </xf>
    <xf numFmtId="44" fontId="47" fillId="53" borderId="102" xfId="64" applyFont="1" applyFill="1" applyBorder="1" applyAlignment="1">
      <alignment horizontal="center" vertical="center" wrapText="1"/>
    </xf>
    <xf numFmtId="0" fontId="46" fillId="51" borderId="93" xfId="75" applyFont="1" applyFill="1" applyBorder="1" applyAlignment="1">
      <alignment horizontal="center" vertical="center" wrapText="1"/>
      <protection/>
    </xf>
    <xf numFmtId="0" fontId="48" fillId="0" borderId="32" xfId="75" applyFont="1" applyBorder="1">
      <alignment/>
      <protection/>
    </xf>
    <xf numFmtId="0" fontId="45" fillId="18" borderId="50" xfId="0" applyFont="1" applyFill="1" applyBorder="1" applyAlignment="1" applyProtection="1">
      <alignment horizontal="center" vertical="center" wrapText="1"/>
      <protection hidden="1"/>
    </xf>
    <xf numFmtId="0" fontId="45" fillId="18" borderId="21" xfId="0" applyFont="1" applyFill="1" applyBorder="1" applyAlignment="1" applyProtection="1">
      <alignment horizontal="center" vertical="center" wrapText="1"/>
      <protection hidden="1"/>
    </xf>
    <xf numFmtId="0" fontId="47" fillId="0" borderId="64" xfId="75" applyFont="1" applyBorder="1" applyAlignment="1">
      <alignment horizontal="center" vertical="center" wrapText="1"/>
      <protection/>
    </xf>
    <xf numFmtId="0" fontId="43" fillId="0" borderId="54" xfId="75" applyFont="1" applyBorder="1" applyAlignment="1">
      <alignment/>
      <protection/>
    </xf>
    <xf numFmtId="0" fontId="44" fillId="44" borderId="84" xfId="75" applyFont="1" applyFill="1" applyBorder="1" applyAlignment="1">
      <alignment horizontal="center" vertical="center" wrapText="1"/>
      <protection/>
    </xf>
    <xf numFmtId="0" fontId="44" fillId="44" borderId="85" xfId="75" applyFont="1" applyFill="1" applyBorder="1" applyAlignment="1">
      <alignment horizontal="center" vertical="center" wrapText="1"/>
      <protection/>
    </xf>
    <xf numFmtId="0" fontId="62" fillId="44" borderId="86" xfId="75" applyFont="1" applyFill="1" applyBorder="1" applyAlignment="1">
      <alignment horizontal="center" vertical="center" wrapText="1"/>
      <protection/>
    </xf>
    <xf numFmtId="0" fontId="46" fillId="15" borderId="43" xfId="75" applyFont="1" applyFill="1" applyBorder="1" applyAlignment="1">
      <alignment horizontal="center" vertical="center" wrapText="1"/>
      <protection/>
    </xf>
    <xf numFmtId="0" fontId="46" fillId="15" borderId="21" xfId="75" applyFont="1" applyFill="1" applyBorder="1" applyAlignment="1">
      <alignment horizontal="center" vertical="center" wrapText="1"/>
      <protection/>
    </xf>
    <xf numFmtId="0" fontId="46" fillId="15" borderId="54" xfId="75" applyFont="1" applyFill="1" applyBorder="1" applyAlignment="1">
      <alignment horizontal="center" vertical="center" wrapText="1"/>
      <protection/>
    </xf>
    <xf numFmtId="0" fontId="46" fillId="36" borderId="92" xfId="75" applyFont="1" applyFill="1" applyBorder="1" applyAlignment="1">
      <alignment horizontal="center" vertical="center" wrapText="1"/>
      <protection/>
    </xf>
    <xf numFmtId="0" fontId="46" fillId="36" borderId="61" xfId="75" applyFont="1" applyFill="1" applyBorder="1" applyAlignment="1">
      <alignment horizontal="center" vertical="center" wrapText="1"/>
      <protection/>
    </xf>
    <xf numFmtId="0" fontId="46" fillId="36" borderId="156" xfId="75" applyFont="1" applyFill="1" applyBorder="1" applyAlignment="1">
      <alignment horizontal="center" vertical="center" wrapText="1"/>
      <protection/>
    </xf>
    <xf numFmtId="0" fontId="46" fillId="15" borderId="47" xfId="75" applyFont="1" applyFill="1" applyBorder="1" applyAlignment="1">
      <alignment horizontal="center" vertical="center" wrapText="1"/>
      <protection/>
    </xf>
    <xf numFmtId="9" fontId="47" fillId="62" borderId="43" xfId="75" applyNumberFormat="1" applyFont="1" applyFill="1" applyBorder="1" applyAlignment="1">
      <alignment horizontal="center" vertical="center" wrapText="1"/>
      <protection/>
    </xf>
    <xf numFmtId="0" fontId="47" fillId="62" borderId="43" xfId="75" applyFont="1" applyFill="1" applyBorder="1" applyAlignment="1">
      <alignment horizontal="center" vertical="center" wrapText="1"/>
      <protection/>
    </xf>
    <xf numFmtId="0" fontId="40" fillId="36" borderId="20" xfId="75" applyFont="1" applyFill="1" applyBorder="1" applyAlignment="1">
      <alignment horizontal="center" vertical="center" wrapText="1"/>
      <protection/>
    </xf>
    <xf numFmtId="0" fontId="40" fillId="36" borderId="30" xfId="75" applyFont="1" applyFill="1" applyBorder="1" applyAlignment="1">
      <alignment horizontal="center" vertical="center" wrapText="1"/>
      <protection/>
    </xf>
    <xf numFmtId="0" fontId="40" fillId="36" borderId="31" xfId="75" applyFont="1" applyFill="1" applyBorder="1" applyAlignment="1">
      <alignment horizontal="center" vertical="center" wrapText="1"/>
      <protection/>
    </xf>
    <xf numFmtId="0" fontId="9" fillId="18" borderId="85" xfId="70" applyFont="1" applyFill="1" applyBorder="1" applyAlignment="1" applyProtection="1">
      <alignment horizontal="center" vertical="center" wrapText="1"/>
      <protection hidden="1"/>
    </xf>
    <xf numFmtId="0" fontId="40" fillId="53" borderId="20" xfId="75" applyFont="1" applyFill="1" applyBorder="1" applyAlignment="1">
      <alignment horizontal="center" vertical="center" wrapText="1"/>
      <protection/>
    </xf>
    <xf numFmtId="0" fontId="40" fillId="53" borderId="30" xfId="75" applyFont="1" applyFill="1" applyBorder="1" applyAlignment="1">
      <alignment horizontal="center" vertical="center" wrapText="1"/>
      <protection/>
    </xf>
    <xf numFmtId="0" fontId="40" fillId="53" borderId="31" xfId="75" applyFont="1" applyFill="1" applyBorder="1" applyAlignment="1">
      <alignment horizontal="center" vertical="center" wrapText="1"/>
      <protection/>
    </xf>
    <xf numFmtId="0" fontId="46" fillId="51" borderId="38" xfId="75" applyFont="1" applyFill="1" applyBorder="1" applyAlignment="1">
      <alignment horizontal="center" vertical="center" wrapText="1"/>
      <protection/>
    </xf>
    <xf numFmtId="0" fontId="48" fillId="0" borderId="39" xfId="75" applyFont="1" applyBorder="1">
      <alignment/>
      <protection/>
    </xf>
    <xf numFmtId="0" fontId="40" fillId="53" borderId="48" xfId="75" applyFont="1" applyFill="1" applyBorder="1" applyAlignment="1">
      <alignment horizontal="center" vertical="center" wrapText="1"/>
      <protection/>
    </xf>
    <xf numFmtId="0" fontId="40" fillId="53" borderId="52" xfId="75" applyFont="1" applyFill="1" applyBorder="1" applyAlignment="1">
      <alignment horizontal="center" vertical="center" wrapText="1"/>
      <protection/>
    </xf>
    <xf numFmtId="0" fontId="40" fillId="53" borderId="108" xfId="75" applyFont="1" applyFill="1" applyBorder="1" applyAlignment="1">
      <alignment horizontal="center" vertical="center" wrapText="1"/>
      <protection/>
    </xf>
    <xf numFmtId="0" fontId="40" fillId="53" borderId="109" xfId="75" applyFont="1" applyFill="1" applyBorder="1" applyAlignment="1">
      <alignment horizontal="center" vertical="center" wrapText="1"/>
      <protection/>
    </xf>
    <xf numFmtId="0" fontId="64" fillId="35" borderId="52" xfId="0" applyFont="1" applyFill="1" applyBorder="1" applyAlignment="1">
      <alignment horizontal="center" vertical="center" wrapText="1"/>
    </xf>
    <xf numFmtId="0" fontId="64" fillId="35" borderId="47" xfId="0" applyFont="1" applyFill="1" applyBorder="1" applyAlignment="1">
      <alignment horizontal="center" vertical="center" wrapText="1"/>
    </xf>
    <xf numFmtId="1" fontId="8" fillId="6" borderId="43" xfId="81" applyNumberFormat="1" applyFont="1" applyFill="1" applyBorder="1" applyAlignment="1" applyProtection="1">
      <alignment horizontal="center" vertical="center" wrapText="1"/>
      <protection hidden="1"/>
    </xf>
    <xf numFmtId="9" fontId="8" fillId="6" borderId="47" xfId="77" applyFont="1" applyFill="1" applyBorder="1" applyAlignment="1" applyProtection="1">
      <alignment horizontal="center" vertical="center" wrapText="1"/>
      <protection hidden="1"/>
    </xf>
    <xf numFmtId="9" fontId="38" fillId="6" borderId="109" xfId="77" applyFont="1" applyFill="1" applyBorder="1" applyAlignment="1" applyProtection="1">
      <alignment horizontal="center" vertical="center" wrapText="1"/>
      <protection hidden="1"/>
    </xf>
    <xf numFmtId="9" fontId="38" fillId="6" borderId="46" xfId="77" applyFont="1" applyFill="1" applyBorder="1" applyAlignment="1" applyProtection="1">
      <alignment horizontal="center" vertical="center" wrapText="1"/>
      <protection hidden="1"/>
    </xf>
    <xf numFmtId="0" fontId="46" fillId="17" borderId="93" xfId="0" applyFont="1" applyFill="1" applyBorder="1" applyAlignment="1" applyProtection="1">
      <alignment horizontal="center" vertical="center" wrapText="1"/>
      <protection hidden="1"/>
    </xf>
    <xf numFmtId="0" fontId="46" fillId="17" borderId="32" xfId="0" applyFont="1" applyFill="1" applyBorder="1" applyAlignment="1" applyProtection="1">
      <alignment horizontal="center" vertical="center" wrapText="1"/>
      <protection hidden="1"/>
    </xf>
    <xf numFmtId="0" fontId="9" fillId="18" borderId="39" xfId="70" applyFont="1" applyFill="1" applyBorder="1" applyAlignment="1" applyProtection="1">
      <alignment horizontal="center" vertical="center" wrapText="1"/>
      <protection hidden="1"/>
    </xf>
    <xf numFmtId="0" fontId="45" fillId="18" borderId="84" xfId="0" applyFont="1" applyFill="1" applyBorder="1" applyAlignment="1" applyProtection="1">
      <alignment horizontal="center" vertical="center" wrapText="1"/>
      <protection hidden="1"/>
    </xf>
    <xf numFmtId="0" fontId="45" fillId="18" borderId="85" xfId="0" applyFont="1" applyFill="1" applyBorder="1" applyAlignment="1" applyProtection="1">
      <alignment horizontal="center" vertical="center" wrapText="1"/>
      <protection hidden="1"/>
    </xf>
    <xf numFmtId="0" fontId="7" fillId="11" borderId="85" xfId="0" applyFont="1" applyFill="1" applyBorder="1" applyAlignment="1">
      <alignment horizontal="center" vertical="center" wrapText="1"/>
    </xf>
    <xf numFmtId="0" fontId="7" fillId="11" borderId="86" xfId="0" applyFont="1" applyFill="1" applyBorder="1" applyAlignment="1">
      <alignment horizontal="center" vertical="center" wrapText="1"/>
    </xf>
    <xf numFmtId="0" fontId="46" fillId="51" borderId="84" xfId="75" applyFont="1" applyFill="1" applyBorder="1" applyAlignment="1">
      <alignment horizontal="center" vertical="center" wrapText="1"/>
      <protection/>
    </xf>
    <xf numFmtId="0" fontId="48" fillId="0" borderId="85" xfId="75" applyFont="1" applyBorder="1">
      <alignment/>
      <protection/>
    </xf>
    <xf numFmtId="0" fontId="62" fillId="0" borderId="50" xfId="75" applyFont="1" applyBorder="1">
      <alignment/>
      <protection/>
    </xf>
    <xf numFmtId="0" fontId="62" fillId="0" borderId="52" xfId="75" applyFont="1" applyBorder="1">
      <alignment/>
      <protection/>
    </xf>
    <xf numFmtId="0" fontId="48" fillId="0" borderId="28" xfId="75" applyFont="1" applyBorder="1">
      <alignment/>
      <protection/>
    </xf>
    <xf numFmtId="0" fontId="48" fillId="0" borderId="109" xfId="75" applyFont="1" applyBorder="1">
      <alignment/>
      <protection/>
    </xf>
    <xf numFmtId="0" fontId="40" fillId="36" borderId="98" xfId="75" applyFont="1" applyFill="1" applyBorder="1" applyAlignment="1">
      <alignment horizontal="center" vertical="center" wrapText="1"/>
      <protection/>
    </xf>
    <xf numFmtId="0" fontId="41" fillId="33" borderId="15" xfId="0" applyFont="1" applyFill="1" applyBorder="1" applyAlignment="1" applyProtection="1">
      <alignment horizontal="center" vertical="center" wrapText="1"/>
      <protection locked="0"/>
    </xf>
    <xf numFmtId="0" fontId="11" fillId="29" borderId="19" xfId="0" applyFont="1" applyFill="1" applyBorder="1" applyAlignment="1" applyProtection="1">
      <alignment horizontal="center" vertical="center" wrapText="1"/>
      <protection locked="0"/>
    </xf>
    <xf numFmtId="0" fontId="11" fillId="29" borderId="15" xfId="0" applyFont="1" applyFill="1" applyBorder="1" applyAlignment="1" applyProtection="1">
      <alignment horizontal="center" vertical="center" wrapText="1"/>
      <protection locked="0"/>
    </xf>
    <xf numFmtId="0" fontId="9" fillId="34" borderId="19" xfId="0" applyFont="1" applyFill="1" applyBorder="1" applyAlignment="1" applyProtection="1">
      <alignment horizontal="center" vertical="center" wrapText="1"/>
      <protection/>
    </xf>
    <xf numFmtId="0" fontId="9" fillId="34" borderId="15" xfId="0" applyFont="1" applyFill="1" applyBorder="1" applyAlignment="1" applyProtection="1">
      <alignment horizontal="center" vertical="center" wrapText="1"/>
      <protection/>
    </xf>
    <xf numFmtId="0" fontId="11" fillId="72" borderId="20" xfId="70" applyFont="1" applyFill="1" applyBorder="1" applyAlignment="1" applyProtection="1">
      <alignment horizontal="center" vertical="center" wrapText="1"/>
      <protection hidden="1"/>
    </xf>
    <xf numFmtId="0" fontId="11" fillId="72" borderId="31" xfId="70" applyFont="1" applyFill="1" applyBorder="1" applyAlignment="1" applyProtection="1">
      <alignment horizontal="center" vertical="center" wrapText="1"/>
      <protection hidden="1"/>
    </xf>
    <xf numFmtId="0" fontId="11" fillId="72" borderId="30" xfId="70" applyFont="1" applyFill="1" applyBorder="1" applyAlignment="1" applyProtection="1">
      <alignment horizontal="center" vertical="center" wrapText="1"/>
      <protection hidden="1"/>
    </xf>
    <xf numFmtId="9" fontId="12" fillId="61" borderId="28" xfId="0" applyNumberFormat="1" applyFont="1" applyFill="1" applyBorder="1" applyAlignment="1" applyProtection="1">
      <alignment horizontal="center" vertical="center" wrapText="1"/>
      <protection/>
    </xf>
    <xf numFmtId="0" fontId="12" fillId="61" borderId="27" xfId="0" applyFont="1" applyFill="1" applyBorder="1" applyAlignment="1" applyProtection="1">
      <alignment horizontal="center" vertical="center" wrapText="1"/>
      <protection/>
    </xf>
    <xf numFmtId="0" fontId="10" fillId="33" borderId="19" xfId="0" applyFont="1" applyFill="1" applyBorder="1" applyAlignment="1" applyProtection="1">
      <alignment horizontal="center" vertical="center" wrapText="1"/>
      <protection/>
    </xf>
    <xf numFmtId="0" fontId="10" fillId="33" borderId="15" xfId="0" applyFont="1" applyFill="1" applyBorder="1" applyAlignment="1" applyProtection="1">
      <alignment horizontal="center" vertical="center" wrapText="1"/>
      <protection/>
    </xf>
    <xf numFmtId="0" fontId="10" fillId="33" borderId="18" xfId="0" applyFont="1" applyFill="1" applyBorder="1" applyAlignment="1" applyProtection="1">
      <alignment horizontal="center" vertical="center" wrapText="1"/>
      <protection/>
    </xf>
    <xf numFmtId="0" fontId="11" fillId="31" borderId="24" xfId="70" applyFont="1" applyFill="1" applyBorder="1" applyAlignment="1" applyProtection="1">
      <alignment horizontal="center" vertical="center" wrapText="1"/>
      <protection hidden="1"/>
    </xf>
    <xf numFmtId="0" fontId="11" fillId="31" borderId="17" xfId="70" applyFont="1" applyFill="1" applyBorder="1" applyAlignment="1" applyProtection="1">
      <alignment horizontal="center" vertical="center" wrapText="1"/>
      <protection hidden="1"/>
    </xf>
    <xf numFmtId="0" fontId="11" fillId="31" borderId="20" xfId="70" applyFont="1" applyFill="1" applyBorder="1" applyAlignment="1" applyProtection="1">
      <alignment horizontal="center" vertical="center" wrapText="1"/>
      <protection hidden="1"/>
    </xf>
    <xf numFmtId="0" fontId="11" fillId="31" borderId="30" xfId="70" applyFont="1" applyFill="1" applyBorder="1" applyAlignment="1" applyProtection="1">
      <alignment horizontal="center" vertical="center" wrapText="1"/>
      <protection hidden="1"/>
    </xf>
    <xf numFmtId="0" fontId="11" fillId="31" borderId="30" xfId="70" applyFont="1" applyFill="1" applyBorder="1" applyAlignment="1" applyProtection="1">
      <alignment horizontal="center" vertical="center" wrapText="1"/>
      <protection hidden="1"/>
    </xf>
    <xf numFmtId="0" fontId="11" fillId="31" borderId="31" xfId="70" applyFont="1" applyFill="1" applyBorder="1" applyAlignment="1" applyProtection="1">
      <alignment horizontal="center" vertical="center" wrapText="1"/>
      <protection hidden="1"/>
    </xf>
    <xf numFmtId="0" fontId="10" fillId="0" borderId="20" xfId="0" applyFont="1" applyFill="1" applyBorder="1" applyAlignment="1" applyProtection="1">
      <alignment horizontal="center" vertical="center" wrapText="1"/>
      <protection locked="0"/>
    </xf>
    <xf numFmtId="0" fontId="10" fillId="0" borderId="30" xfId="0" applyFont="1" applyFill="1" applyBorder="1" applyAlignment="1" applyProtection="1">
      <alignment horizontal="center" vertical="center"/>
      <protection locked="0"/>
    </xf>
    <xf numFmtId="0" fontId="10" fillId="0" borderId="31" xfId="0" applyFont="1" applyFill="1" applyBorder="1" applyAlignment="1" applyProtection="1">
      <alignment horizontal="center" vertical="center"/>
      <protection locked="0"/>
    </xf>
    <xf numFmtId="0" fontId="9" fillId="34" borderId="29" xfId="0" applyFont="1" applyFill="1" applyBorder="1" applyAlignment="1" applyProtection="1">
      <alignment horizontal="center" vertical="center" wrapText="1"/>
      <protection locked="0"/>
    </xf>
    <xf numFmtId="0" fontId="9" fillId="34" borderId="11" xfId="0" applyFont="1" applyFill="1" applyBorder="1" applyAlignment="1" applyProtection="1">
      <alignment horizontal="center" vertical="center" wrapText="1"/>
      <protection locked="0"/>
    </xf>
    <xf numFmtId="0" fontId="9" fillId="34" borderId="0" xfId="0" applyFont="1" applyFill="1" applyBorder="1" applyAlignment="1" applyProtection="1">
      <alignment horizontal="center" vertical="center" wrapText="1"/>
      <protection locked="0"/>
    </xf>
    <xf numFmtId="0" fontId="10" fillId="0" borderId="29" xfId="0" applyFont="1" applyFill="1" applyBorder="1" applyAlignment="1" applyProtection="1">
      <alignment horizontal="center" vertical="center" wrapText="1"/>
      <protection locked="0"/>
    </xf>
    <xf numFmtId="0" fontId="10" fillId="0" borderId="11" xfId="0" applyFont="1" applyFill="1" applyBorder="1" applyAlignment="1" applyProtection="1">
      <alignment horizontal="center" vertical="center" wrapText="1"/>
      <protection locked="0"/>
    </xf>
    <xf numFmtId="0" fontId="10" fillId="0" borderId="34" xfId="0" applyFont="1" applyFill="1" applyBorder="1" applyAlignment="1" applyProtection="1">
      <alignment horizontal="center" vertical="center" wrapText="1"/>
      <protection locked="0"/>
    </xf>
    <xf numFmtId="0" fontId="10" fillId="0" borderId="17" xfId="0" applyFont="1" applyFill="1" applyBorder="1" applyAlignment="1" applyProtection="1">
      <alignment horizontal="center" vertical="center" wrapText="1"/>
      <protection locked="0"/>
    </xf>
    <xf numFmtId="0" fontId="10" fillId="0" borderId="18" xfId="0" applyFont="1" applyFill="1" applyBorder="1" applyAlignment="1" applyProtection="1">
      <alignment horizontal="center" vertical="center" wrapText="1"/>
      <protection locked="0"/>
    </xf>
    <xf numFmtId="0" fontId="10" fillId="0" borderId="33" xfId="0" applyFont="1" applyFill="1" applyBorder="1" applyAlignment="1" applyProtection="1">
      <alignment horizontal="center" vertical="center" wrapText="1"/>
      <protection locked="0"/>
    </xf>
    <xf numFmtId="0" fontId="10" fillId="0" borderId="29" xfId="0" applyFont="1" applyFill="1" applyBorder="1" applyAlignment="1" applyProtection="1">
      <alignment horizontal="center" vertical="center"/>
      <protection locked="0"/>
    </xf>
    <xf numFmtId="0" fontId="10" fillId="0" borderId="11" xfId="0" applyFont="1" applyFill="1" applyBorder="1" applyAlignment="1" applyProtection="1">
      <alignment horizontal="center" vertical="center"/>
      <protection locked="0"/>
    </xf>
    <xf numFmtId="0" fontId="10" fillId="0" borderId="34" xfId="0" applyFont="1" applyFill="1" applyBorder="1" applyAlignment="1" applyProtection="1">
      <alignment horizontal="center" vertical="center"/>
      <protection locked="0"/>
    </xf>
    <xf numFmtId="0" fontId="10" fillId="0" borderId="17" xfId="0" applyFont="1" applyFill="1" applyBorder="1" applyAlignment="1" applyProtection="1">
      <alignment horizontal="center" vertical="center"/>
      <protection locked="0"/>
    </xf>
    <xf numFmtId="0" fontId="10" fillId="0" borderId="18" xfId="0" applyFont="1" applyFill="1" applyBorder="1" applyAlignment="1" applyProtection="1">
      <alignment horizontal="center" vertical="center"/>
      <protection locked="0"/>
    </xf>
    <xf numFmtId="0" fontId="10" fillId="0" borderId="33" xfId="0" applyFont="1" applyFill="1" applyBorder="1" applyAlignment="1" applyProtection="1">
      <alignment horizontal="center" vertical="center"/>
      <protection locked="0"/>
    </xf>
    <xf numFmtId="0" fontId="12" fillId="0" borderId="29" xfId="0" applyFont="1" applyFill="1" applyBorder="1" applyAlignment="1" applyProtection="1">
      <alignment horizontal="center" vertical="center"/>
      <protection locked="0"/>
    </xf>
    <xf numFmtId="0" fontId="12" fillId="0" borderId="11" xfId="0" applyFont="1" applyFill="1" applyBorder="1" applyAlignment="1" applyProtection="1">
      <alignment horizontal="center" vertical="center"/>
      <protection locked="0"/>
    </xf>
    <xf numFmtId="0" fontId="12" fillId="0" borderId="34" xfId="0" applyFont="1" applyFill="1" applyBorder="1" applyAlignment="1" applyProtection="1">
      <alignment horizontal="center" vertical="center"/>
      <protection locked="0"/>
    </xf>
    <xf numFmtId="0" fontId="12" fillId="0" borderId="24" xfId="0" applyFont="1" applyFill="1" applyBorder="1" applyAlignment="1" applyProtection="1">
      <alignment horizontal="center" vertical="center"/>
      <protection locked="0"/>
    </xf>
    <xf numFmtId="0" fontId="12" fillId="0" borderId="0" xfId="0" applyFont="1" applyFill="1" applyBorder="1" applyAlignment="1" applyProtection="1">
      <alignment horizontal="center" vertical="center"/>
      <protection locked="0"/>
    </xf>
    <xf numFmtId="0" fontId="12" fillId="0" borderId="25" xfId="0" applyFont="1" applyFill="1" applyBorder="1" applyAlignment="1" applyProtection="1">
      <alignment horizontal="center" vertical="center"/>
      <protection locked="0"/>
    </xf>
    <xf numFmtId="0" fontId="12" fillId="0" borderId="17" xfId="0" applyFont="1" applyFill="1" applyBorder="1" applyAlignment="1" applyProtection="1">
      <alignment horizontal="center" vertical="center"/>
      <protection locked="0"/>
    </xf>
    <xf numFmtId="0" fontId="12" fillId="0" borderId="18" xfId="0" applyFont="1" applyFill="1" applyBorder="1" applyAlignment="1" applyProtection="1">
      <alignment horizontal="center" vertical="center"/>
      <protection locked="0"/>
    </xf>
    <xf numFmtId="0" fontId="12" fillId="0" borderId="33" xfId="0" applyFont="1" applyFill="1" applyBorder="1" applyAlignment="1" applyProtection="1">
      <alignment horizontal="center" vertical="center"/>
      <protection locked="0"/>
    </xf>
    <xf numFmtId="0" fontId="9" fillId="34" borderId="24" xfId="0" applyFont="1" applyFill="1" applyBorder="1" applyAlignment="1" applyProtection="1">
      <alignment horizontal="center" vertical="center" wrapText="1"/>
      <protection locked="0"/>
    </xf>
    <xf numFmtId="0" fontId="9" fillId="18" borderId="19" xfId="70" applyFont="1" applyFill="1" applyBorder="1" applyAlignment="1" applyProtection="1">
      <alignment horizontal="center" vertical="center" wrapText="1"/>
      <protection hidden="1"/>
    </xf>
    <xf numFmtId="0" fontId="9" fillId="18" borderId="23" xfId="70" applyFont="1" applyFill="1" applyBorder="1" applyAlignment="1" applyProtection="1">
      <alignment horizontal="center" vertical="center" wrapText="1"/>
      <protection hidden="1"/>
    </xf>
    <xf numFmtId="0" fontId="9" fillId="34" borderId="17" xfId="0" applyFont="1" applyFill="1" applyBorder="1" applyAlignment="1" applyProtection="1">
      <alignment horizontal="center" vertical="center" wrapText="1"/>
      <protection locked="0"/>
    </xf>
    <xf numFmtId="0" fontId="9" fillId="34" borderId="18" xfId="0" applyFont="1" applyFill="1" applyBorder="1" applyAlignment="1" applyProtection="1">
      <alignment horizontal="center" vertical="center" wrapText="1"/>
      <protection locked="0"/>
    </xf>
    <xf numFmtId="0" fontId="11" fillId="29" borderId="23" xfId="0" applyFont="1" applyFill="1" applyBorder="1" applyAlignment="1" applyProtection="1">
      <alignment horizontal="center" vertical="center" wrapText="1"/>
      <protection locked="0"/>
    </xf>
    <xf numFmtId="0" fontId="42" fillId="33" borderId="10" xfId="0" applyFont="1" applyFill="1" applyBorder="1" applyAlignment="1" applyProtection="1">
      <alignment horizontal="center" vertical="center" wrapText="1"/>
      <protection locked="0"/>
    </xf>
    <xf numFmtId="0" fontId="42" fillId="33" borderId="19" xfId="0" applyFont="1" applyFill="1" applyBorder="1" applyAlignment="1" applyProtection="1">
      <alignment horizontal="center" vertical="center" wrapText="1"/>
      <protection locked="0"/>
    </xf>
    <xf numFmtId="0" fontId="41" fillId="33" borderId="23" xfId="0" applyFont="1" applyFill="1" applyBorder="1" applyAlignment="1" applyProtection="1">
      <alignment horizontal="center" vertical="center" wrapText="1"/>
      <protection locked="0"/>
    </xf>
    <xf numFmtId="0" fontId="10" fillId="29" borderId="19" xfId="0" applyFont="1" applyFill="1" applyBorder="1" applyAlignment="1" applyProtection="1">
      <alignment horizontal="center" vertical="center" wrapText="1"/>
      <protection locked="0"/>
    </xf>
    <xf numFmtId="0" fontId="10" fillId="29" borderId="15" xfId="0" applyFont="1" applyFill="1" applyBorder="1" applyAlignment="1" applyProtection="1">
      <alignment horizontal="center" vertical="center" wrapText="1"/>
      <protection locked="0"/>
    </xf>
    <xf numFmtId="0" fontId="10" fillId="35" borderId="19" xfId="0" applyFont="1" applyFill="1" applyBorder="1" applyAlignment="1" applyProtection="1">
      <alignment horizontal="center" vertical="center" wrapText="1"/>
      <protection/>
    </xf>
    <xf numFmtId="0" fontId="10" fillId="35" borderId="15" xfId="0" applyFont="1" applyFill="1" applyBorder="1" applyAlignment="1" applyProtection="1">
      <alignment horizontal="center" vertical="center" wrapText="1"/>
      <protection/>
    </xf>
    <xf numFmtId="0" fontId="10" fillId="29" borderId="19" xfId="0" applyFont="1" applyFill="1" applyBorder="1" applyAlignment="1" applyProtection="1">
      <alignment horizontal="center" vertical="center" wrapText="1"/>
      <protection/>
    </xf>
    <xf numFmtId="0" fontId="10" fillId="29" borderId="15" xfId="0" applyFont="1" applyFill="1" applyBorder="1" applyAlignment="1" applyProtection="1">
      <alignment horizontal="center" vertical="center" wrapText="1"/>
      <protection/>
    </xf>
    <xf numFmtId="0" fontId="11" fillId="29" borderId="19" xfId="0" applyFont="1" applyFill="1" applyBorder="1" applyAlignment="1" applyProtection="1">
      <alignment horizontal="center" vertical="center" wrapText="1"/>
      <protection/>
    </xf>
    <xf numFmtId="0" fontId="11" fillId="29" borderId="15" xfId="0" applyFont="1" applyFill="1" applyBorder="1" applyAlignment="1" applyProtection="1">
      <alignment horizontal="center" vertical="center" wrapText="1"/>
      <protection/>
    </xf>
    <xf numFmtId="0" fontId="10" fillId="31" borderId="30" xfId="0" applyFont="1" applyFill="1" applyBorder="1" applyAlignment="1" applyProtection="1">
      <alignment horizontal="center" vertical="center" wrapText="1"/>
      <protection/>
    </xf>
    <xf numFmtId="0" fontId="11" fillId="72" borderId="30" xfId="70" applyFont="1" applyFill="1" applyBorder="1" applyAlignment="1" applyProtection="1">
      <alignment horizontal="center" vertical="center" wrapText="1"/>
      <protection hidden="1"/>
    </xf>
    <xf numFmtId="0" fontId="11" fillId="72" borderId="30" xfId="70" applyFont="1" applyFill="1" applyBorder="1" applyAlignment="1" applyProtection="1">
      <alignment horizontal="center" vertical="center" wrapText="1"/>
      <protection hidden="1"/>
    </xf>
    <xf numFmtId="0" fontId="9" fillId="34" borderId="29" xfId="0" applyFont="1" applyFill="1" applyBorder="1" applyAlignment="1" applyProtection="1">
      <alignment horizontal="center" vertical="center" wrapText="1"/>
      <protection/>
    </xf>
    <xf numFmtId="0" fontId="9" fillId="34" borderId="11" xfId="0" applyFont="1" applyFill="1" applyBorder="1" applyAlignment="1" applyProtection="1">
      <alignment horizontal="center" vertical="center" wrapText="1"/>
      <protection/>
    </xf>
    <xf numFmtId="0" fontId="9" fillId="18" borderId="29" xfId="70" applyFont="1" applyFill="1" applyBorder="1" applyAlignment="1" applyProtection="1">
      <alignment horizontal="center" vertical="center" wrapText="1"/>
      <protection hidden="1"/>
    </xf>
    <xf numFmtId="0" fontId="9" fillId="18" borderId="34" xfId="70" applyFont="1" applyFill="1" applyBorder="1" applyAlignment="1" applyProtection="1">
      <alignment horizontal="center" vertical="center" wrapText="1"/>
      <protection hidden="1"/>
    </xf>
    <xf numFmtId="9" fontId="8" fillId="6" borderId="101" xfId="77" applyFont="1" applyFill="1" applyBorder="1" applyAlignment="1" applyProtection="1">
      <alignment horizontal="center" vertical="center" wrapText="1"/>
      <protection hidden="1"/>
    </xf>
    <xf numFmtId="9" fontId="8" fillId="6" borderId="65" xfId="77" applyFont="1" applyFill="1" applyBorder="1" applyAlignment="1" applyProtection="1">
      <alignment horizontal="center" vertical="center" wrapText="1"/>
      <protection hidden="1"/>
    </xf>
    <xf numFmtId="0" fontId="34" fillId="28" borderId="24" xfId="45" applyFont="1" applyFill="1" applyBorder="1" applyAlignment="1">
      <alignment horizontal="center" vertical="center" wrapText="1"/>
      <protection/>
    </xf>
    <xf numFmtId="0" fontId="34" fillId="28" borderId="0" xfId="45" applyFont="1" applyFill="1" applyBorder="1" applyAlignment="1">
      <alignment horizontal="center" vertical="center" wrapText="1"/>
      <protection/>
    </xf>
    <xf numFmtId="0" fontId="29" fillId="60" borderId="24" xfId="0" applyFont="1" applyFill="1" applyBorder="1" applyAlignment="1">
      <alignment horizontal="center" vertical="center" wrapText="1"/>
    </xf>
    <xf numFmtId="0" fontId="29" fillId="60" borderId="0" xfId="0" applyFont="1" applyFill="1" applyBorder="1" applyAlignment="1">
      <alignment horizontal="center" vertical="center" wrapText="1"/>
    </xf>
    <xf numFmtId="0" fontId="29" fillId="60" borderId="25" xfId="0" applyFont="1" applyFill="1" applyBorder="1" applyAlignment="1">
      <alignment horizontal="center" vertical="center" wrapText="1"/>
    </xf>
    <xf numFmtId="0" fontId="29" fillId="45" borderId="142" xfId="45" applyFont="1" applyFill="1" applyBorder="1" applyAlignment="1">
      <alignment horizontal="center" vertical="center" wrapText="1"/>
      <protection/>
    </xf>
    <xf numFmtId="0" fontId="29" fillId="45" borderId="143" xfId="45" applyFont="1" applyFill="1" applyBorder="1" applyAlignment="1">
      <alignment horizontal="center" vertical="center" wrapText="1"/>
      <protection/>
    </xf>
    <xf numFmtId="0" fontId="29" fillId="45" borderId="145" xfId="45" applyFont="1" applyFill="1" applyBorder="1" applyAlignment="1">
      <alignment horizontal="center" vertical="center" wrapText="1"/>
      <protection/>
    </xf>
    <xf numFmtId="0" fontId="31" fillId="28" borderId="71" xfId="45" applyFont="1" applyFill="1" applyBorder="1" applyAlignment="1">
      <alignment horizontal="center" vertical="center" wrapText="1"/>
      <protection/>
    </xf>
    <xf numFmtId="0" fontId="31" fillId="28" borderId="26" xfId="45" applyFont="1" applyFill="1" applyBorder="1" applyAlignment="1">
      <alignment horizontal="center" vertical="center" wrapText="1"/>
      <protection/>
    </xf>
    <xf numFmtId="0" fontId="32" fillId="28" borderId="153" xfId="45" applyFont="1" applyFill="1" applyBorder="1" applyAlignment="1">
      <alignment horizontal="center" vertical="center" wrapText="1"/>
      <protection/>
    </xf>
    <xf numFmtId="0" fontId="32" fillId="28" borderId="26" xfId="45" applyFont="1" applyFill="1" applyBorder="1" applyAlignment="1">
      <alignment horizontal="center" vertical="center" wrapText="1"/>
      <protection/>
    </xf>
    <xf numFmtId="0" fontId="32" fillId="28" borderId="72" xfId="45" applyFont="1" applyFill="1" applyBorder="1" applyAlignment="1">
      <alignment horizontal="center" vertical="center" wrapText="1"/>
      <protection/>
    </xf>
    <xf numFmtId="0" fontId="30" fillId="29" borderId="19" xfId="0" applyFont="1" applyFill="1" applyBorder="1" applyAlignment="1">
      <alignment horizontal="center" vertical="center" wrapText="1"/>
    </xf>
    <xf numFmtId="0" fontId="30" fillId="29" borderId="15" xfId="0" applyFont="1" applyFill="1" applyBorder="1" applyAlignment="1">
      <alignment horizontal="center" vertical="center" wrapText="1"/>
    </xf>
    <xf numFmtId="0" fontId="30" fillId="29" borderId="23" xfId="0" applyFont="1" applyFill="1" applyBorder="1" applyAlignment="1">
      <alignment horizontal="center" vertical="center" wrapText="1"/>
    </xf>
    <xf numFmtId="0" fontId="34" fillId="30" borderId="20" xfId="71" applyFont="1" applyFill="1" applyBorder="1" applyAlignment="1" applyProtection="1">
      <alignment horizontal="center" vertical="center" wrapText="1"/>
      <protection hidden="1"/>
    </xf>
    <xf numFmtId="0" fontId="34" fillId="30" borderId="30" xfId="71" applyFont="1" applyFill="1" applyBorder="1" applyAlignment="1" applyProtection="1">
      <alignment horizontal="center" vertical="center" wrapText="1"/>
      <protection hidden="1"/>
    </xf>
    <xf numFmtId="0" fontId="34" fillId="32" borderId="20" xfId="71" applyFont="1" applyFill="1" applyBorder="1" applyAlignment="1" applyProtection="1">
      <alignment horizontal="center" vertical="center" wrapText="1"/>
      <protection hidden="1"/>
    </xf>
    <xf numFmtId="0" fontId="34" fillId="32" borderId="30" xfId="71" applyFont="1" applyFill="1" applyBorder="1" applyAlignment="1" applyProtection="1">
      <alignment horizontal="center" vertical="center" wrapText="1"/>
      <protection hidden="1"/>
    </xf>
    <xf numFmtId="0" fontId="34" fillId="32" borderId="31" xfId="71" applyFont="1" applyFill="1" applyBorder="1" applyAlignment="1" applyProtection="1">
      <alignment horizontal="center" vertical="center" wrapText="1"/>
      <protection hidden="1"/>
    </xf>
    <xf numFmtId="9" fontId="12" fillId="61" borderId="28" xfId="77" applyFont="1" applyFill="1" applyBorder="1" applyAlignment="1" applyProtection="1">
      <alignment horizontal="center" vertical="center" wrapText="1"/>
      <protection/>
    </xf>
    <xf numFmtId="9" fontId="12" fillId="61" borderId="27" xfId="77" applyFont="1" applyFill="1" applyBorder="1" applyAlignment="1" applyProtection="1">
      <alignment horizontal="center" vertical="center" wrapText="1"/>
      <protection/>
    </xf>
    <xf numFmtId="0" fontId="9" fillId="60" borderId="29" xfId="0" applyFont="1" applyFill="1" applyBorder="1" applyAlignment="1" applyProtection="1">
      <alignment horizontal="center" vertical="center" wrapText="1"/>
      <protection/>
    </xf>
    <xf numFmtId="0" fontId="9" fillId="60" borderId="11" xfId="0" applyFont="1" applyFill="1" applyBorder="1" applyAlignment="1" applyProtection="1">
      <alignment horizontal="center" vertical="center" wrapText="1"/>
      <protection/>
    </xf>
    <xf numFmtId="0" fontId="34" fillId="30" borderId="20" xfId="45" applyFont="1" applyFill="1" applyBorder="1" applyAlignment="1">
      <alignment horizontal="center" vertical="center" wrapText="1"/>
      <protection/>
    </xf>
    <xf numFmtId="0" fontId="34" fillId="30" borderId="30" xfId="45" applyFont="1" applyFill="1" applyBorder="1" applyAlignment="1">
      <alignment horizontal="center" vertical="center" wrapText="1"/>
      <protection/>
    </xf>
    <xf numFmtId="0" fontId="34" fillId="30" borderId="31" xfId="45" applyFont="1" applyFill="1" applyBorder="1" applyAlignment="1">
      <alignment horizontal="center" vertical="center" wrapText="1"/>
      <protection/>
    </xf>
    <xf numFmtId="0" fontId="34" fillId="32" borderId="30" xfId="71" applyFont="1" applyFill="1" applyBorder="1" applyAlignment="1" applyProtection="1">
      <alignment horizontal="center" vertical="center" wrapText="1"/>
      <protection hidden="1"/>
    </xf>
    <xf numFmtId="0" fontId="10" fillId="33" borderId="17" xfId="0" applyFont="1" applyFill="1" applyBorder="1" applyAlignment="1" applyProtection="1">
      <alignment horizontal="center" vertical="center" wrapText="1"/>
      <protection/>
    </xf>
    <xf numFmtId="0" fontId="28" fillId="60" borderId="29" xfId="0" applyFont="1" applyFill="1" applyBorder="1" applyAlignment="1">
      <alignment horizontal="center" vertical="center" wrapText="1"/>
    </xf>
    <xf numFmtId="0" fontId="28" fillId="60" borderId="11" xfId="0" applyFont="1" applyFill="1" applyBorder="1" applyAlignment="1">
      <alignment horizontal="center" vertical="center" wrapText="1"/>
    </xf>
    <xf numFmtId="0" fontId="28" fillId="60" borderId="34" xfId="0" applyFont="1" applyFill="1" applyBorder="1" applyAlignment="1">
      <alignment horizontal="center" vertical="center" wrapText="1"/>
    </xf>
    <xf numFmtId="0" fontId="27" fillId="0" borderId="10" xfId="0" applyFont="1" applyFill="1" applyBorder="1" applyAlignment="1">
      <alignment horizontal="center" wrapText="1"/>
    </xf>
    <xf numFmtId="0" fontId="10" fillId="0" borderId="30" xfId="0" applyFont="1" applyFill="1" applyBorder="1" applyAlignment="1" applyProtection="1">
      <alignment horizontal="center" vertical="center" wrapText="1"/>
      <protection locked="0"/>
    </xf>
    <xf numFmtId="0" fontId="10" fillId="0" borderId="31" xfId="0" applyFont="1" applyFill="1" applyBorder="1" applyAlignment="1" applyProtection="1">
      <alignment horizontal="center" vertical="center" wrapText="1"/>
      <protection locked="0"/>
    </xf>
    <xf numFmtId="0" fontId="19" fillId="0" borderId="29" xfId="75" applyFont="1" applyFill="1" applyBorder="1" applyAlignment="1">
      <alignment horizontal="center" vertical="center" wrapText="1"/>
      <protection/>
    </xf>
    <xf numFmtId="0" fontId="19" fillId="0" borderId="11" xfId="75" applyFont="1" applyFill="1" applyBorder="1" applyAlignment="1">
      <alignment horizontal="center" vertical="center" wrapText="1"/>
      <protection/>
    </xf>
    <xf numFmtId="0" fontId="19" fillId="0" borderId="34" xfId="75" applyFont="1" applyFill="1" applyBorder="1" applyAlignment="1">
      <alignment horizontal="center" vertical="center" wrapText="1"/>
      <protection/>
    </xf>
    <xf numFmtId="0" fontId="19" fillId="0" borderId="17" xfId="75" applyFont="1" applyFill="1" applyBorder="1" applyAlignment="1">
      <alignment horizontal="center" vertical="center" wrapText="1"/>
      <protection/>
    </xf>
    <xf numFmtId="0" fontId="19" fillId="0" borderId="18" xfId="75" applyFont="1" applyFill="1" applyBorder="1" applyAlignment="1">
      <alignment horizontal="center" vertical="center" wrapText="1"/>
      <protection/>
    </xf>
    <xf numFmtId="0" fontId="19" fillId="0" borderId="33" xfId="75" applyFont="1" applyFill="1" applyBorder="1" applyAlignment="1">
      <alignment horizontal="center" vertical="center" wrapText="1"/>
      <protection/>
    </xf>
    <xf numFmtId="0" fontId="19" fillId="0" borderId="24" xfId="75" applyFont="1" applyFill="1" applyBorder="1" applyAlignment="1">
      <alignment horizontal="center" vertical="center" wrapText="1"/>
      <protection/>
    </xf>
    <xf numFmtId="0" fontId="19" fillId="0" borderId="0" xfId="75" applyFont="1" applyFill="1" applyBorder="1" applyAlignment="1">
      <alignment horizontal="center" vertical="center" wrapText="1"/>
      <protection/>
    </xf>
    <xf numFmtId="0" fontId="19" fillId="0" borderId="25" xfId="75" applyFont="1" applyFill="1" applyBorder="1" applyAlignment="1">
      <alignment horizontal="center" vertical="center" wrapText="1"/>
      <protection/>
    </xf>
    <xf numFmtId="0" fontId="10" fillId="26" borderId="20" xfId="0" applyFont="1" applyFill="1" applyBorder="1" applyAlignment="1">
      <alignment horizontal="center" vertical="center" wrapText="1"/>
    </xf>
    <xf numFmtId="0" fontId="10" fillId="26" borderId="30" xfId="0" applyFont="1" applyFill="1" applyBorder="1" applyAlignment="1">
      <alignment horizontal="center" vertical="center" wrapText="1"/>
    </xf>
    <xf numFmtId="0" fontId="10" fillId="26" borderId="31" xfId="0" applyFont="1" applyFill="1" applyBorder="1" applyAlignment="1">
      <alignment horizontal="center" vertical="center" wrapText="1"/>
    </xf>
    <xf numFmtId="0" fontId="10" fillId="26" borderId="29" xfId="0" applyFont="1" applyFill="1" applyBorder="1" applyAlignment="1">
      <alignment horizontal="center" vertical="center" wrapText="1"/>
    </xf>
    <xf numFmtId="0" fontId="10" fillId="26" borderId="24" xfId="0" applyFont="1" applyFill="1" applyBorder="1" applyAlignment="1">
      <alignment horizontal="center" vertical="center" wrapText="1"/>
    </xf>
    <xf numFmtId="0" fontId="10" fillId="26" borderId="17" xfId="0" applyFont="1" applyFill="1" applyBorder="1" applyAlignment="1">
      <alignment horizontal="center" vertical="center" wrapText="1"/>
    </xf>
    <xf numFmtId="0" fontId="11" fillId="36" borderId="21" xfId="70" applyFont="1" applyFill="1" applyBorder="1" applyAlignment="1" applyProtection="1">
      <alignment horizontal="center" vertical="center" wrapText="1"/>
      <protection hidden="1"/>
    </xf>
    <xf numFmtId="0" fontId="11" fillId="36" borderId="47" xfId="70" applyFont="1" applyFill="1" applyBorder="1" applyAlignment="1" applyProtection="1">
      <alignment horizontal="center" vertical="center" wrapText="1"/>
      <protection hidden="1"/>
    </xf>
    <xf numFmtId="0" fontId="10" fillId="26" borderId="21" xfId="0" applyFont="1" applyFill="1" applyBorder="1" applyAlignment="1">
      <alignment horizontal="center" vertical="center" wrapText="1"/>
    </xf>
    <xf numFmtId="0" fontId="10" fillId="26" borderId="47" xfId="0" applyFont="1" applyFill="1" applyBorder="1" applyAlignment="1">
      <alignment horizontal="center" vertical="center" wrapText="1"/>
    </xf>
    <xf numFmtId="0" fontId="10" fillId="17" borderId="50" xfId="0" applyFont="1" applyFill="1" applyBorder="1" applyAlignment="1">
      <alignment horizontal="center" vertical="center" wrapText="1"/>
    </xf>
    <xf numFmtId="0" fontId="10" fillId="17" borderId="21" xfId="0" applyFont="1" applyFill="1" applyBorder="1" applyAlignment="1">
      <alignment horizontal="center" vertical="center" wrapText="1"/>
    </xf>
    <xf numFmtId="0" fontId="10" fillId="26" borderId="48" xfId="0" applyFont="1" applyFill="1" applyBorder="1" applyAlignment="1">
      <alignment horizontal="center" vertical="center" wrapText="1"/>
    </xf>
    <xf numFmtId="0" fontId="10" fillId="26" borderId="50" xfId="0" applyFont="1" applyFill="1" applyBorder="1" applyAlignment="1">
      <alignment horizontal="center" vertical="center" wrapText="1"/>
    </xf>
    <xf numFmtId="0" fontId="11" fillId="36" borderId="43" xfId="70" applyFont="1" applyFill="1" applyBorder="1" applyAlignment="1" applyProtection="1">
      <alignment horizontal="center" vertical="center" wrapText="1"/>
      <protection hidden="1"/>
    </xf>
    <xf numFmtId="0" fontId="11" fillId="36" borderId="20" xfId="70" applyFont="1" applyFill="1" applyBorder="1" applyAlignment="1" applyProtection="1">
      <alignment horizontal="center" vertical="center" wrapText="1"/>
      <protection hidden="1"/>
    </xf>
    <xf numFmtId="0" fontId="11" fillId="36" borderId="30" xfId="70" applyFont="1" applyFill="1" applyBorder="1" applyAlignment="1" applyProtection="1">
      <alignment horizontal="center" vertical="center" wrapText="1"/>
      <protection hidden="1"/>
    </xf>
    <xf numFmtId="0" fontId="11" fillId="36" borderId="31" xfId="70" applyFont="1" applyFill="1" applyBorder="1" applyAlignment="1" applyProtection="1">
      <alignment horizontal="center" vertical="center" wrapText="1"/>
      <protection hidden="1"/>
    </xf>
    <xf numFmtId="0" fontId="10" fillId="26" borderId="43" xfId="0" applyFont="1" applyFill="1" applyBorder="1" applyAlignment="1">
      <alignment horizontal="center" vertical="center" wrapText="1"/>
    </xf>
    <xf numFmtId="0" fontId="10" fillId="26" borderId="52" xfId="0" applyFont="1" applyFill="1" applyBorder="1" applyAlignment="1">
      <alignment horizontal="center" vertical="center" wrapText="1"/>
    </xf>
    <xf numFmtId="0" fontId="10" fillId="17" borderId="19" xfId="0" applyFont="1" applyFill="1" applyBorder="1" applyAlignment="1">
      <alignment horizontal="center" vertical="center" wrapText="1"/>
    </xf>
    <xf numFmtId="0" fontId="10" fillId="17" borderId="15" xfId="0" applyFont="1" applyFill="1" applyBorder="1" applyAlignment="1">
      <alignment horizontal="center" vertical="center" wrapText="1"/>
    </xf>
    <xf numFmtId="0" fontId="10" fillId="17" borderId="23" xfId="0" applyFont="1" applyFill="1" applyBorder="1" applyAlignment="1">
      <alignment horizontal="center" vertical="center" wrapText="1"/>
    </xf>
    <xf numFmtId="0" fontId="7" fillId="11" borderId="19" xfId="0" applyFont="1" applyFill="1" applyBorder="1" applyAlignment="1">
      <alignment horizontal="center" vertical="center" wrapText="1"/>
    </xf>
    <xf numFmtId="0" fontId="7" fillId="11" borderId="15" xfId="0" applyFont="1" applyFill="1" applyBorder="1" applyAlignment="1">
      <alignment horizontal="center" vertical="center" wrapText="1"/>
    </xf>
    <xf numFmtId="0" fontId="7" fillId="11" borderId="23" xfId="0" applyFont="1" applyFill="1" applyBorder="1" applyAlignment="1">
      <alignment horizontal="center" vertical="center" wrapText="1"/>
    </xf>
    <xf numFmtId="168" fontId="4" fillId="73" borderId="29" xfId="45" applyNumberFormat="1" applyFont="1" applyFill="1" applyBorder="1" applyAlignment="1">
      <alignment horizontal="center" vertical="center" wrapText="1"/>
      <protection/>
    </xf>
    <xf numFmtId="168" fontId="4" fillId="73" borderId="11" xfId="45" applyNumberFormat="1" applyFont="1" applyFill="1" applyBorder="1" applyAlignment="1">
      <alignment horizontal="center" vertical="center" wrapText="1"/>
      <protection/>
    </xf>
    <xf numFmtId="168" fontId="4" fillId="73" borderId="34" xfId="45" applyNumberFormat="1" applyFont="1" applyFill="1" applyBorder="1" applyAlignment="1">
      <alignment horizontal="center" vertical="center" wrapText="1"/>
      <protection/>
    </xf>
    <xf numFmtId="168" fontId="4" fillId="73" borderId="24" xfId="45" applyNumberFormat="1" applyFont="1" applyFill="1" applyBorder="1" applyAlignment="1">
      <alignment horizontal="center" vertical="center" wrapText="1"/>
      <protection/>
    </xf>
    <xf numFmtId="168" fontId="4" fillId="73" borderId="0" xfId="45" applyNumberFormat="1" applyFont="1" applyFill="1" applyBorder="1" applyAlignment="1">
      <alignment horizontal="center" vertical="center" wrapText="1"/>
      <protection/>
    </xf>
    <xf numFmtId="168" fontId="4" fillId="73" borderId="25" xfId="45" applyNumberFormat="1" applyFont="1" applyFill="1" applyBorder="1" applyAlignment="1">
      <alignment horizontal="center" vertical="center" wrapText="1"/>
      <protection/>
    </xf>
    <xf numFmtId="168" fontId="4" fillId="73" borderId="17" xfId="45" applyNumberFormat="1" applyFont="1" applyFill="1" applyBorder="1" applyAlignment="1">
      <alignment horizontal="center" vertical="center" wrapText="1"/>
      <protection/>
    </xf>
    <xf numFmtId="168" fontId="4" fillId="73" borderId="18" xfId="45" applyNumberFormat="1" applyFont="1" applyFill="1" applyBorder="1" applyAlignment="1">
      <alignment horizontal="center" vertical="center" wrapText="1"/>
      <protection/>
    </xf>
    <xf numFmtId="168" fontId="4" fillId="73" borderId="33" xfId="45" applyNumberFormat="1" applyFont="1" applyFill="1" applyBorder="1" applyAlignment="1">
      <alignment horizontal="center" vertical="center" wrapText="1"/>
      <protection/>
    </xf>
    <xf numFmtId="0" fontId="7" fillId="17" borderId="19" xfId="0" applyFont="1" applyFill="1" applyBorder="1" applyAlignment="1">
      <alignment horizontal="center" vertical="center" wrapText="1"/>
    </xf>
    <xf numFmtId="0" fontId="7" fillId="17" borderId="15" xfId="0" applyFont="1" applyFill="1" applyBorder="1" applyAlignment="1">
      <alignment horizontal="center" vertical="center" wrapText="1"/>
    </xf>
    <xf numFmtId="0" fontId="7" fillId="17" borderId="23" xfId="0" applyFont="1" applyFill="1" applyBorder="1" applyAlignment="1">
      <alignment horizontal="center" vertical="center" wrapText="1"/>
    </xf>
    <xf numFmtId="0" fontId="10" fillId="17" borderId="25" xfId="0" applyFont="1" applyFill="1" applyBorder="1" applyAlignment="1">
      <alignment horizontal="center" vertical="center" wrapText="1"/>
    </xf>
    <xf numFmtId="0" fontId="11" fillId="26" borderId="20" xfId="70" applyFont="1" applyFill="1" applyBorder="1" applyAlignment="1" applyProtection="1">
      <alignment horizontal="center" vertical="center" wrapText="1"/>
      <protection hidden="1"/>
    </xf>
    <xf numFmtId="0" fontId="11" fillId="26" borderId="30" xfId="70" applyFont="1" applyFill="1" applyBorder="1" applyAlignment="1" applyProtection="1">
      <alignment horizontal="center" vertical="center" wrapText="1"/>
      <protection hidden="1"/>
    </xf>
    <xf numFmtId="0" fontId="11" fillId="26" borderId="31" xfId="70" applyFont="1" applyFill="1" applyBorder="1" applyAlignment="1" applyProtection="1">
      <alignment horizontal="center" vertical="center" wrapText="1"/>
      <protection hidden="1"/>
    </xf>
    <xf numFmtId="0" fontId="3" fillId="11" borderId="19" xfId="0" applyFont="1" applyFill="1" applyBorder="1" applyAlignment="1">
      <alignment horizontal="center" vertical="center" wrapText="1"/>
    </xf>
    <xf numFmtId="0" fontId="3" fillId="11" borderId="15" xfId="0" applyFont="1" applyFill="1" applyBorder="1" applyAlignment="1">
      <alignment horizontal="center" vertical="center" wrapText="1"/>
    </xf>
    <xf numFmtId="0" fontId="3" fillId="11" borderId="23" xfId="0" applyFont="1" applyFill="1" applyBorder="1" applyAlignment="1">
      <alignment horizontal="center" vertical="center" wrapText="1"/>
    </xf>
    <xf numFmtId="0" fontId="9" fillId="18" borderId="19" xfId="0" applyFont="1" applyFill="1" applyBorder="1" applyAlignment="1">
      <alignment horizontal="center" vertical="center" wrapText="1"/>
    </xf>
    <xf numFmtId="0" fontId="9" fillId="18" borderId="15" xfId="0" applyFont="1" applyFill="1" applyBorder="1" applyAlignment="1">
      <alignment horizontal="center" vertical="center" wrapText="1"/>
    </xf>
    <xf numFmtId="0" fontId="9" fillId="18" borderId="23" xfId="0" applyFont="1" applyFill="1" applyBorder="1" applyAlignment="1">
      <alignment horizontal="center" vertical="center" wrapText="1"/>
    </xf>
    <xf numFmtId="0" fontId="10" fillId="17" borderId="29" xfId="0" applyFont="1" applyFill="1" applyBorder="1" applyAlignment="1">
      <alignment horizontal="center" vertical="center" wrapText="1"/>
    </xf>
    <xf numFmtId="0" fontId="10" fillId="17" borderId="11" xfId="0" applyFont="1" applyFill="1" applyBorder="1" applyAlignment="1">
      <alignment horizontal="center" vertical="center" wrapText="1"/>
    </xf>
    <xf numFmtId="0" fontId="10" fillId="17" borderId="0" xfId="0" applyFont="1" applyFill="1" applyBorder="1" applyAlignment="1">
      <alignment horizontal="center" vertical="center" wrapText="1"/>
    </xf>
    <xf numFmtId="0" fontId="11" fillId="36" borderId="35" xfId="70" applyFont="1" applyFill="1" applyBorder="1" applyAlignment="1" applyProtection="1">
      <alignment horizontal="center" vertical="center" wrapText="1"/>
      <protection hidden="1"/>
    </xf>
    <xf numFmtId="0" fontId="11" fillId="36" borderId="28" xfId="70" applyFont="1" applyFill="1" applyBorder="1" applyAlignment="1" applyProtection="1">
      <alignment horizontal="center" vertical="center" wrapText="1"/>
      <protection hidden="1"/>
    </xf>
    <xf numFmtId="0" fontId="10" fillId="17" borderId="17" xfId="0" applyFont="1" applyFill="1" applyBorder="1" applyAlignment="1">
      <alignment horizontal="center" vertical="center" wrapText="1"/>
    </xf>
    <xf numFmtId="0" fontId="10" fillId="17" borderId="18" xfId="0" applyFont="1" applyFill="1" applyBorder="1" applyAlignment="1">
      <alignment horizontal="center" vertical="center" wrapText="1"/>
    </xf>
    <xf numFmtId="0" fontId="10" fillId="17" borderId="33" xfId="0" applyFont="1" applyFill="1" applyBorder="1" applyAlignment="1">
      <alignment horizontal="center" vertical="center" wrapText="1"/>
    </xf>
    <xf numFmtId="0" fontId="10" fillId="26" borderId="30" xfId="0" applyFont="1" applyFill="1" applyBorder="1" applyAlignment="1">
      <alignment horizontal="center" vertical="center" wrapText="1"/>
    </xf>
    <xf numFmtId="164" fontId="4" fillId="24" borderId="29" xfId="0" applyNumberFormat="1" applyFont="1" applyFill="1" applyBorder="1" applyAlignment="1">
      <alignment horizontal="center" vertical="center" wrapText="1"/>
    </xf>
    <xf numFmtId="164" fontId="4" fillId="24" borderId="11" xfId="0" applyNumberFormat="1" applyFont="1" applyFill="1" applyBorder="1" applyAlignment="1">
      <alignment horizontal="center" vertical="center" wrapText="1"/>
    </xf>
    <xf numFmtId="164" fontId="4" fillId="24" borderId="34" xfId="0" applyNumberFormat="1" applyFont="1" applyFill="1" applyBorder="1" applyAlignment="1">
      <alignment horizontal="center" vertical="center" wrapText="1"/>
    </xf>
    <xf numFmtId="164" fontId="4" fillId="24" borderId="24" xfId="0" applyNumberFormat="1" applyFont="1" applyFill="1" applyBorder="1" applyAlignment="1">
      <alignment horizontal="center" vertical="center" wrapText="1"/>
    </xf>
    <xf numFmtId="164" fontId="4" fillId="24" borderId="0" xfId="0" applyNumberFormat="1" applyFont="1" applyFill="1" applyBorder="1" applyAlignment="1">
      <alignment horizontal="center" vertical="center" wrapText="1"/>
    </xf>
    <xf numFmtId="164" fontId="4" fillId="24" borderId="25" xfId="0" applyNumberFormat="1" applyFont="1" applyFill="1" applyBorder="1" applyAlignment="1">
      <alignment horizontal="center" vertical="center" wrapText="1"/>
    </xf>
    <xf numFmtId="164" fontId="4" fillId="24" borderId="17" xfId="0" applyNumberFormat="1" applyFont="1" applyFill="1" applyBorder="1" applyAlignment="1">
      <alignment horizontal="center" vertical="center" wrapText="1"/>
    </xf>
    <xf numFmtId="164" fontId="4" fillId="24" borderId="18" xfId="0" applyNumberFormat="1" applyFont="1" applyFill="1" applyBorder="1" applyAlignment="1">
      <alignment horizontal="center" vertical="center" wrapText="1"/>
    </xf>
    <xf numFmtId="164" fontId="4" fillId="24" borderId="33" xfId="0" applyNumberFormat="1" applyFont="1" applyFill="1" applyBorder="1" applyAlignment="1">
      <alignment horizontal="center" vertical="center" wrapText="1"/>
    </xf>
    <xf numFmtId="0" fontId="5" fillId="18" borderId="17" xfId="0" applyFont="1" applyFill="1" applyBorder="1" applyAlignment="1">
      <alignment horizontal="center" vertical="center" wrapText="1"/>
    </xf>
    <xf numFmtId="0" fontId="5" fillId="18" borderId="18" xfId="0" applyFont="1" applyFill="1" applyBorder="1" applyAlignment="1">
      <alignment horizontal="center" vertical="center" wrapText="1"/>
    </xf>
    <xf numFmtId="0" fontId="5" fillId="18" borderId="33" xfId="0" applyFont="1" applyFill="1" applyBorder="1" applyAlignment="1">
      <alignment horizontal="center" vertical="center" wrapText="1"/>
    </xf>
    <xf numFmtId="0" fontId="2" fillId="0" borderId="29" xfId="0" applyFont="1" applyBorder="1" applyAlignment="1">
      <alignment horizontal="center" vertical="center"/>
    </xf>
    <xf numFmtId="0" fontId="2" fillId="0" borderId="11"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3" fillId="0" borderId="29" xfId="0" applyFont="1" applyBorder="1" applyAlignment="1">
      <alignment horizontal="center" vertical="center"/>
    </xf>
    <xf numFmtId="0" fontId="3" fillId="0" borderId="11"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2" fillId="0" borderId="20"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31" xfId="0" applyFont="1" applyBorder="1" applyAlignment="1">
      <alignment horizontal="center" vertical="center" wrapText="1"/>
    </xf>
    <xf numFmtId="0" fontId="5" fillId="18" borderId="24" xfId="0" applyFont="1" applyFill="1" applyBorder="1" applyAlignment="1">
      <alignment horizontal="center" vertical="center" wrapText="1"/>
    </xf>
    <xf numFmtId="0" fontId="5" fillId="18" borderId="0" xfId="0" applyFont="1" applyFill="1" applyBorder="1" applyAlignment="1">
      <alignment horizontal="center" vertical="center" wrapText="1"/>
    </xf>
    <xf numFmtId="0" fontId="5" fillId="18" borderId="25" xfId="0" applyFont="1" applyFill="1" applyBorder="1" applyAlignment="1">
      <alignment horizontal="center" vertical="center" wrapText="1"/>
    </xf>
    <xf numFmtId="0" fontId="4" fillId="18" borderId="29" xfId="0" applyFont="1" applyFill="1" applyBorder="1" applyAlignment="1">
      <alignment horizontal="center" vertical="center" wrapText="1"/>
    </xf>
    <xf numFmtId="0" fontId="4" fillId="18" borderId="11" xfId="0" applyFont="1" applyFill="1" applyBorder="1" applyAlignment="1">
      <alignment horizontal="center" vertical="center" wrapText="1"/>
    </xf>
    <xf numFmtId="0" fontId="4" fillId="18" borderId="34" xfId="0" applyFont="1" applyFill="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11" fillId="36" borderId="29" xfId="70" applyFont="1" applyFill="1" applyBorder="1" applyAlignment="1" applyProtection="1">
      <alignment horizontal="center" vertical="center" wrapText="1"/>
      <protection hidden="1"/>
    </xf>
    <xf numFmtId="0" fontId="11" fillId="36" borderId="24" xfId="70" applyFont="1" applyFill="1" applyBorder="1" applyAlignment="1" applyProtection="1">
      <alignment horizontal="center" vertical="center" wrapText="1"/>
      <protection hidden="1"/>
    </xf>
    <xf numFmtId="0" fontId="11" fillId="36" borderId="17" xfId="70" applyFont="1" applyFill="1" applyBorder="1" applyAlignment="1" applyProtection="1">
      <alignment horizontal="center" vertical="center" wrapText="1"/>
      <protection hidden="1"/>
    </xf>
    <xf numFmtId="168" fontId="4" fillId="74" borderId="29" xfId="45" applyNumberFormat="1" applyFont="1" applyFill="1" applyBorder="1" applyAlignment="1">
      <alignment horizontal="center" vertical="center" wrapText="1"/>
      <protection/>
    </xf>
    <xf numFmtId="168" fontId="4" fillId="74" borderId="11" xfId="45" applyNumberFormat="1" applyFont="1" applyFill="1" applyBorder="1" applyAlignment="1">
      <alignment horizontal="center" vertical="center" wrapText="1"/>
      <protection/>
    </xf>
    <xf numFmtId="168" fontId="4" fillId="74" borderId="34" xfId="45" applyNumberFormat="1" applyFont="1" applyFill="1" applyBorder="1" applyAlignment="1">
      <alignment horizontal="center" vertical="center" wrapText="1"/>
      <protection/>
    </xf>
    <xf numFmtId="168" fontId="4" fillId="74" borderId="24" xfId="45" applyNumberFormat="1" applyFont="1" applyFill="1" applyBorder="1" applyAlignment="1">
      <alignment horizontal="center" vertical="center" wrapText="1"/>
      <protection/>
    </xf>
    <xf numFmtId="168" fontId="4" fillId="74" borderId="0" xfId="45" applyNumberFormat="1" applyFont="1" applyFill="1" applyBorder="1" applyAlignment="1">
      <alignment horizontal="center" vertical="center" wrapText="1"/>
      <protection/>
    </xf>
    <xf numFmtId="168" fontId="4" fillId="74" borderId="25" xfId="45" applyNumberFormat="1" applyFont="1" applyFill="1" applyBorder="1" applyAlignment="1">
      <alignment horizontal="center" vertical="center" wrapText="1"/>
      <protection/>
    </xf>
    <xf numFmtId="168" fontId="4" fillId="74" borderId="17" xfId="45" applyNumberFormat="1" applyFont="1" applyFill="1" applyBorder="1" applyAlignment="1">
      <alignment horizontal="center" vertical="center" wrapText="1"/>
      <protection/>
    </xf>
    <xf numFmtId="168" fontId="4" fillId="74" borderId="18" xfId="45" applyNumberFormat="1" applyFont="1" applyFill="1" applyBorder="1" applyAlignment="1">
      <alignment horizontal="center" vertical="center" wrapText="1"/>
      <protection/>
    </xf>
    <xf numFmtId="168" fontId="4" fillId="74" borderId="33" xfId="45" applyNumberFormat="1" applyFont="1" applyFill="1" applyBorder="1" applyAlignment="1">
      <alignment horizontal="center" vertical="center" wrapText="1"/>
      <protection/>
    </xf>
    <xf numFmtId="168" fontId="4" fillId="75" borderId="29" xfId="45" applyNumberFormat="1" applyFont="1" applyFill="1" applyBorder="1" applyAlignment="1">
      <alignment horizontal="center" vertical="center" wrapText="1"/>
      <protection/>
    </xf>
    <xf numFmtId="168" fontId="4" fillId="75" borderId="11" xfId="45" applyNumberFormat="1" applyFont="1" applyFill="1" applyBorder="1" applyAlignment="1">
      <alignment horizontal="center" vertical="center" wrapText="1"/>
      <protection/>
    </xf>
    <xf numFmtId="168" fontId="4" fillId="75" borderId="34" xfId="45" applyNumberFormat="1" applyFont="1" applyFill="1" applyBorder="1" applyAlignment="1">
      <alignment horizontal="center" vertical="center" wrapText="1"/>
      <protection/>
    </xf>
    <xf numFmtId="168" fontId="4" fillId="75" borderId="24" xfId="45" applyNumberFormat="1" applyFont="1" applyFill="1" applyBorder="1" applyAlignment="1">
      <alignment horizontal="center" vertical="center" wrapText="1"/>
      <protection/>
    </xf>
    <xf numFmtId="168" fontId="4" fillId="75" borderId="0" xfId="45" applyNumberFormat="1" applyFont="1" applyFill="1" applyBorder="1" applyAlignment="1">
      <alignment horizontal="center" vertical="center" wrapText="1"/>
      <protection/>
    </xf>
    <xf numFmtId="168" fontId="4" fillId="75" borderId="25" xfId="45" applyNumberFormat="1" applyFont="1" applyFill="1" applyBorder="1" applyAlignment="1">
      <alignment horizontal="center" vertical="center" wrapText="1"/>
      <protection/>
    </xf>
    <xf numFmtId="168" fontId="4" fillId="75" borderId="17" xfId="45" applyNumberFormat="1" applyFont="1" applyFill="1" applyBorder="1" applyAlignment="1">
      <alignment horizontal="center" vertical="center" wrapText="1"/>
      <protection/>
    </xf>
    <xf numFmtId="168" fontId="4" fillId="75" borderId="18" xfId="45" applyNumberFormat="1" applyFont="1" applyFill="1" applyBorder="1" applyAlignment="1">
      <alignment horizontal="center" vertical="center" wrapText="1"/>
      <protection/>
    </xf>
    <xf numFmtId="168" fontId="4" fillId="75" borderId="33" xfId="45" applyNumberFormat="1" applyFont="1" applyFill="1" applyBorder="1" applyAlignment="1">
      <alignment horizontal="center" vertical="center" wrapText="1"/>
      <protection/>
    </xf>
    <xf numFmtId="168" fontId="4" fillId="76" borderId="29" xfId="45" applyNumberFormat="1" applyFont="1" applyFill="1" applyBorder="1" applyAlignment="1">
      <alignment horizontal="center" vertical="center" wrapText="1"/>
      <protection/>
    </xf>
    <xf numFmtId="168" fontId="4" fillId="76" borderId="11" xfId="45" applyNumberFormat="1" applyFont="1" applyFill="1" applyBorder="1" applyAlignment="1">
      <alignment horizontal="center" vertical="center" wrapText="1"/>
      <protection/>
    </xf>
    <xf numFmtId="168" fontId="4" fillId="76" borderId="34" xfId="45" applyNumberFormat="1" applyFont="1" applyFill="1" applyBorder="1" applyAlignment="1">
      <alignment horizontal="center" vertical="center" wrapText="1"/>
      <protection/>
    </xf>
    <xf numFmtId="168" fontId="4" fillId="76" borderId="24" xfId="45" applyNumberFormat="1" applyFont="1" applyFill="1" applyBorder="1" applyAlignment="1">
      <alignment horizontal="center" vertical="center" wrapText="1"/>
      <protection/>
    </xf>
    <xf numFmtId="168" fontId="4" fillId="76" borderId="0" xfId="45" applyNumberFormat="1" applyFont="1" applyFill="1" applyBorder="1" applyAlignment="1">
      <alignment horizontal="center" vertical="center" wrapText="1"/>
      <protection/>
    </xf>
    <xf numFmtId="168" fontId="4" fillId="76" borderId="25" xfId="45" applyNumberFormat="1" applyFont="1" applyFill="1" applyBorder="1" applyAlignment="1">
      <alignment horizontal="center" vertical="center" wrapText="1"/>
      <protection/>
    </xf>
    <xf numFmtId="168" fontId="4" fillId="76" borderId="17" xfId="45" applyNumberFormat="1" applyFont="1" applyFill="1" applyBorder="1" applyAlignment="1">
      <alignment horizontal="center" vertical="center" wrapText="1"/>
      <protection/>
    </xf>
    <xf numFmtId="168" fontId="4" fillId="76" borderId="18" xfId="45" applyNumberFormat="1" applyFont="1" applyFill="1" applyBorder="1" applyAlignment="1">
      <alignment horizontal="center" vertical="center" wrapText="1"/>
      <protection/>
    </xf>
    <xf numFmtId="168" fontId="4" fillId="76" borderId="33" xfId="45" applyNumberFormat="1" applyFont="1" applyFill="1" applyBorder="1" applyAlignment="1">
      <alignment horizontal="center" vertical="center" wrapText="1"/>
      <protection/>
    </xf>
    <xf numFmtId="0" fontId="3" fillId="17" borderId="19" xfId="0" applyFont="1" applyFill="1" applyBorder="1" applyAlignment="1">
      <alignment horizontal="center" vertical="center" wrapText="1"/>
    </xf>
    <xf numFmtId="0" fontId="3" fillId="17" borderId="15" xfId="0" applyFont="1" applyFill="1" applyBorder="1" applyAlignment="1">
      <alignment horizontal="center" vertical="center" wrapText="1"/>
    </xf>
    <xf numFmtId="0" fontId="3" fillId="17" borderId="23" xfId="0" applyFont="1" applyFill="1" applyBorder="1" applyAlignment="1">
      <alignment horizontal="center" vertical="center" wrapText="1"/>
    </xf>
    <xf numFmtId="168" fontId="4" fillId="77" borderId="29" xfId="45" applyNumberFormat="1" applyFont="1" applyFill="1" applyBorder="1" applyAlignment="1">
      <alignment horizontal="center" vertical="center" wrapText="1"/>
      <protection/>
    </xf>
    <xf numFmtId="168" fontId="4" fillId="77" borderId="11" xfId="45" applyNumberFormat="1" applyFont="1" applyFill="1" applyBorder="1" applyAlignment="1">
      <alignment horizontal="center" vertical="center" wrapText="1"/>
      <protection/>
    </xf>
    <xf numFmtId="168" fontId="4" fillId="77" borderId="34" xfId="45" applyNumberFormat="1" applyFont="1" applyFill="1" applyBorder="1" applyAlignment="1">
      <alignment horizontal="center" vertical="center" wrapText="1"/>
      <protection/>
    </xf>
    <xf numFmtId="168" fontId="4" fillId="77" borderId="24" xfId="45" applyNumberFormat="1" applyFont="1" applyFill="1" applyBorder="1" applyAlignment="1">
      <alignment horizontal="center" vertical="center" wrapText="1"/>
      <protection/>
    </xf>
    <xf numFmtId="168" fontId="4" fillId="77" borderId="0" xfId="45" applyNumberFormat="1" applyFont="1" applyFill="1" applyBorder="1" applyAlignment="1">
      <alignment horizontal="center" vertical="center" wrapText="1"/>
      <protection/>
    </xf>
    <xf numFmtId="168" fontId="4" fillId="77" borderId="25" xfId="45" applyNumberFormat="1" applyFont="1" applyFill="1" applyBorder="1" applyAlignment="1">
      <alignment horizontal="center" vertical="center" wrapText="1"/>
      <protection/>
    </xf>
    <xf numFmtId="168" fontId="4" fillId="77" borderId="17" xfId="45" applyNumberFormat="1" applyFont="1" applyFill="1" applyBorder="1" applyAlignment="1">
      <alignment horizontal="center" vertical="center" wrapText="1"/>
      <protection/>
    </xf>
    <xf numFmtId="168" fontId="4" fillId="77" borderId="18" xfId="45" applyNumberFormat="1" applyFont="1" applyFill="1" applyBorder="1" applyAlignment="1">
      <alignment horizontal="center" vertical="center" wrapText="1"/>
      <protection/>
    </xf>
    <xf numFmtId="168" fontId="4" fillId="77" borderId="33" xfId="45" applyNumberFormat="1" applyFont="1" applyFill="1" applyBorder="1" applyAlignment="1">
      <alignment horizontal="center" vertical="center" wrapText="1"/>
      <protection/>
    </xf>
    <xf numFmtId="0" fontId="11" fillId="11" borderId="19" xfId="0" applyFont="1" applyFill="1" applyBorder="1" applyAlignment="1">
      <alignment horizontal="center" vertical="center" wrapText="1"/>
    </xf>
    <xf numFmtId="0" fontId="11" fillId="11" borderId="15" xfId="0" applyFont="1" applyFill="1" applyBorder="1" applyAlignment="1">
      <alignment horizontal="center" vertical="center" wrapText="1"/>
    </xf>
    <xf numFmtId="0" fontId="11" fillId="0" borderId="30" xfId="70" applyFont="1" applyFill="1" applyBorder="1" applyAlignment="1" applyProtection="1">
      <alignment horizontal="center" vertical="center" wrapText="1"/>
      <protection hidden="1"/>
    </xf>
    <xf numFmtId="0" fontId="11" fillId="0" borderId="20" xfId="70" applyFont="1" applyFill="1" applyBorder="1" applyAlignment="1" applyProtection="1">
      <alignment horizontal="center" vertical="center" wrapText="1"/>
      <protection hidden="1"/>
    </xf>
    <xf numFmtId="0" fontId="9" fillId="18" borderId="29" xfId="0" applyFont="1" applyFill="1" applyBorder="1" applyAlignment="1">
      <alignment horizontal="center" vertical="center" wrapText="1"/>
    </xf>
    <xf numFmtId="0" fontId="9" fillId="18" borderId="11" xfId="0" applyFont="1" applyFill="1" applyBorder="1" applyAlignment="1">
      <alignment horizontal="center" vertical="center" wrapText="1"/>
    </xf>
    <xf numFmtId="0" fontId="9" fillId="18" borderId="0" xfId="0" applyFont="1" applyFill="1" applyBorder="1" applyAlignment="1">
      <alignment horizontal="center" vertical="center" wrapText="1"/>
    </xf>
    <xf numFmtId="0" fontId="9" fillId="18" borderId="25" xfId="0" applyFont="1" applyFill="1" applyBorder="1" applyAlignment="1">
      <alignment horizontal="center" vertical="center" wrapText="1"/>
    </xf>
    <xf numFmtId="0" fontId="12" fillId="0" borderId="10" xfId="0" applyFont="1" applyBorder="1" applyAlignment="1">
      <alignment horizontal="center"/>
    </xf>
    <xf numFmtId="0" fontId="11" fillId="0" borderId="29" xfId="75" applyFont="1" applyBorder="1" applyAlignment="1">
      <alignment horizontal="center" vertical="center"/>
      <protection/>
    </xf>
    <xf numFmtId="0" fontId="11" fillId="0" borderId="11" xfId="75" applyFont="1" applyBorder="1" applyAlignment="1">
      <alignment horizontal="center" vertical="center"/>
      <protection/>
    </xf>
    <xf numFmtId="0" fontId="11" fillId="0" borderId="34" xfId="75" applyFont="1" applyBorder="1" applyAlignment="1">
      <alignment horizontal="center" vertical="center"/>
      <protection/>
    </xf>
    <xf numFmtId="0" fontId="11" fillId="0" borderId="17" xfId="75" applyFont="1" applyBorder="1" applyAlignment="1">
      <alignment horizontal="center" vertical="center"/>
      <protection/>
    </xf>
    <xf numFmtId="0" fontId="11" fillId="0" borderId="18" xfId="75" applyFont="1" applyBorder="1" applyAlignment="1">
      <alignment horizontal="center" vertical="center"/>
      <protection/>
    </xf>
    <xf numFmtId="0" fontId="11" fillId="0" borderId="33" xfId="75" applyFont="1" applyBorder="1" applyAlignment="1">
      <alignment horizontal="center" vertical="center"/>
      <protection/>
    </xf>
    <xf numFmtId="0" fontId="10" fillId="0" borderId="30" xfId="0" applyFont="1" applyFill="1" applyBorder="1" applyAlignment="1" applyProtection="1">
      <alignment horizontal="center" vertical="center"/>
      <protection locked="0"/>
    </xf>
    <xf numFmtId="0" fontId="9" fillId="18" borderId="24" xfId="0" applyFont="1" applyFill="1" applyBorder="1" applyAlignment="1">
      <alignment horizontal="center" vertical="center" wrapText="1"/>
    </xf>
    <xf numFmtId="0" fontId="9" fillId="38" borderId="142" xfId="45" applyFont="1" applyFill="1" applyBorder="1" applyAlignment="1">
      <alignment horizontal="center" vertical="center" wrapText="1"/>
      <protection/>
    </xf>
    <xf numFmtId="0" fontId="9" fillId="38" borderId="143" xfId="45" applyFont="1" applyFill="1" applyBorder="1" applyAlignment="1">
      <alignment horizontal="center" vertical="center" wrapText="1"/>
      <protection/>
    </xf>
    <xf numFmtId="0" fontId="9" fillId="38" borderId="145" xfId="45" applyFont="1" applyFill="1" applyBorder="1" applyAlignment="1">
      <alignment horizontal="center" vertical="center" wrapText="1"/>
      <protection/>
    </xf>
    <xf numFmtId="0" fontId="42" fillId="17" borderId="19" xfId="0" applyFont="1" applyFill="1" applyBorder="1" applyAlignment="1">
      <alignment horizontal="center" vertical="center" wrapText="1"/>
    </xf>
    <xf numFmtId="0" fontId="42" fillId="17" borderId="15" xfId="0" applyFont="1" applyFill="1" applyBorder="1" applyAlignment="1">
      <alignment horizontal="center" vertical="center" wrapText="1"/>
    </xf>
    <xf numFmtId="0" fontId="41" fillId="17" borderId="15" xfId="0" applyFont="1" applyFill="1" applyBorder="1" applyAlignment="1">
      <alignment horizontal="center" vertical="center" wrapText="1"/>
    </xf>
    <xf numFmtId="0" fontId="41" fillId="17" borderId="23" xfId="0" applyFont="1" applyFill="1" applyBorder="1" applyAlignment="1">
      <alignment horizontal="center" vertical="center" wrapText="1"/>
    </xf>
    <xf numFmtId="0" fontId="10" fillId="11" borderId="19" xfId="0" applyFont="1" applyFill="1" applyBorder="1" applyAlignment="1">
      <alignment horizontal="center" vertical="center" wrapText="1"/>
    </xf>
    <xf numFmtId="0" fontId="10" fillId="11" borderId="15" xfId="0" applyFont="1" applyFill="1" applyBorder="1" applyAlignment="1">
      <alignment horizontal="center" vertical="center" wrapText="1"/>
    </xf>
    <xf numFmtId="0" fontId="11" fillId="11" borderId="23" xfId="0" applyFont="1" applyFill="1" applyBorder="1" applyAlignment="1">
      <alignment horizontal="center" vertical="center" wrapText="1"/>
    </xf>
    <xf numFmtId="0" fontId="11" fillId="26" borderId="30" xfId="70" applyFont="1" applyFill="1" applyBorder="1" applyAlignment="1" applyProtection="1">
      <alignment horizontal="center" vertical="center" wrapText="1"/>
      <protection hidden="1"/>
    </xf>
    <xf numFmtId="0" fontId="9" fillId="18" borderId="10" xfId="0" applyFont="1" applyFill="1" applyBorder="1" applyAlignment="1">
      <alignment horizontal="center" vertical="center" wrapText="1"/>
    </xf>
    <xf numFmtId="0" fontId="12" fillId="0" borderId="24" xfId="0" applyFont="1" applyBorder="1" applyAlignment="1">
      <alignment horizontal="center" vertical="center" wrapText="1"/>
    </xf>
    <xf numFmtId="0" fontId="12" fillId="0" borderId="0" xfId="0" applyFont="1" applyBorder="1" applyAlignment="1">
      <alignment horizontal="center" vertical="center" wrapText="1"/>
    </xf>
    <xf numFmtId="0" fontId="11" fillId="0" borderId="31" xfId="70" applyFont="1" applyFill="1" applyBorder="1" applyAlignment="1" applyProtection="1">
      <alignment horizontal="center" vertical="center" wrapText="1"/>
      <protection hidden="1"/>
    </xf>
    <xf numFmtId="0" fontId="11" fillId="0" borderId="29" xfId="70" applyFont="1" applyFill="1" applyBorder="1" applyAlignment="1" applyProtection="1">
      <alignment horizontal="center" vertical="center" wrapText="1"/>
      <protection hidden="1"/>
    </xf>
    <xf numFmtId="0" fontId="11" fillId="0" borderId="24" xfId="70" applyFont="1" applyFill="1" applyBorder="1" applyAlignment="1" applyProtection="1">
      <alignment horizontal="center" vertical="center" wrapText="1"/>
      <protection hidden="1"/>
    </xf>
    <xf numFmtId="0" fontId="11" fillId="36" borderId="157" xfId="70" applyFont="1" applyFill="1" applyBorder="1" applyAlignment="1" applyProtection="1">
      <alignment horizontal="center" vertical="center" wrapText="1"/>
      <protection hidden="1"/>
    </xf>
    <xf numFmtId="0" fontId="76" fillId="11" borderId="21" xfId="0" applyFont="1" applyFill="1" applyBorder="1" applyAlignment="1">
      <alignment horizontal="center" vertical="center" wrapText="1"/>
    </xf>
    <xf numFmtId="0" fontId="11" fillId="0" borderId="54" xfId="71" applyFont="1" applyFill="1" applyBorder="1" applyAlignment="1" applyProtection="1">
      <alignment horizontal="center" vertical="center" wrapText="1"/>
      <protection hidden="1"/>
    </xf>
    <xf numFmtId="0" fontId="11" fillId="0" borderId="39" xfId="71" applyFont="1" applyFill="1" applyBorder="1" applyAlignment="1" applyProtection="1">
      <alignment horizontal="center" vertical="center" wrapText="1"/>
      <protection hidden="1"/>
    </xf>
    <xf numFmtId="0" fontId="11" fillId="26" borderId="54" xfId="71" applyFont="1" applyFill="1" applyBorder="1" applyAlignment="1" applyProtection="1">
      <alignment horizontal="center" vertical="center" wrapText="1"/>
      <protection hidden="1"/>
    </xf>
    <xf numFmtId="0" fontId="11" fillId="26" borderId="39" xfId="71" applyFont="1" applyFill="1" applyBorder="1" applyAlignment="1" applyProtection="1">
      <alignment horizontal="center" vertical="center" wrapText="1"/>
      <protection hidden="1"/>
    </xf>
    <xf numFmtId="0" fontId="11" fillId="36" borderId="21" xfId="71" applyFont="1" applyFill="1" applyBorder="1" applyAlignment="1" applyProtection="1">
      <alignment horizontal="center" vertical="center" wrapText="1"/>
      <protection hidden="1"/>
    </xf>
    <xf numFmtId="0" fontId="2" fillId="0" borderId="0" xfId="0" applyFont="1" applyBorder="1" applyAlignment="1">
      <alignment horizontal="center" vertical="center"/>
    </xf>
    <xf numFmtId="0" fontId="42" fillId="17" borderId="84" xfId="0" applyFont="1" applyFill="1" applyBorder="1" applyAlignment="1">
      <alignment horizontal="center" vertical="center" wrapText="1"/>
    </xf>
    <xf numFmtId="0" fontId="42" fillId="17" borderId="111" xfId="0" applyFont="1" applyFill="1" applyBorder="1" applyAlignment="1">
      <alignment horizontal="center" vertical="center" wrapText="1"/>
    </xf>
    <xf numFmtId="0" fontId="42" fillId="17" borderId="103" xfId="0" applyFont="1" applyFill="1" applyBorder="1" applyAlignment="1">
      <alignment horizontal="center" vertical="center" wrapText="1"/>
    </xf>
    <xf numFmtId="0" fontId="3" fillId="11" borderId="84" xfId="0" applyFont="1" applyFill="1" applyBorder="1" applyAlignment="1">
      <alignment horizontal="center" vertical="center" wrapText="1"/>
    </xf>
    <xf numFmtId="0" fontId="3" fillId="11" borderId="111" xfId="0" applyFont="1" applyFill="1" applyBorder="1" applyAlignment="1">
      <alignment horizontal="center" vertical="center" wrapText="1"/>
    </xf>
    <xf numFmtId="0" fontId="3" fillId="11" borderId="103" xfId="0" applyFont="1" applyFill="1" applyBorder="1" applyAlignment="1">
      <alignment horizontal="center" vertical="center" wrapText="1"/>
    </xf>
    <xf numFmtId="0" fontId="7" fillId="11" borderId="15" xfId="0" applyFont="1" applyFill="1" applyBorder="1" applyAlignment="1">
      <alignment horizontal="center" vertical="center" wrapText="1"/>
    </xf>
    <xf numFmtId="0" fontId="7" fillId="11" borderId="23" xfId="0" applyFont="1" applyFill="1" applyBorder="1" applyAlignment="1">
      <alignment horizontal="center" vertical="center" wrapText="1"/>
    </xf>
    <xf numFmtId="0" fontId="4" fillId="18" borderId="0" xfId="0" applyFont="1" applyFill="1" applyBorder="1" applyAlignment="1">
      <alignment horizontal="center" vertical="center" wrapText="1"/>
    </xf>
    <xf numFmtId="0" fontId="4" fillId="18" borderId="25" xfId="0" applyFont="1" applyFill="1" applyBorder="1" applyAlignment="1">
      <alignment horizontal="center" vertical="center" wrapText="1"/>
    </xf>
    <xf numFmtId="0" fontId="11" fillId="0" borderId="21" xfId="71" applyFont="1" applyFill="1" applyBorder="1" applyAlignment="1" applyProtection="1">
      <alignment horizontal="center" vertical="center" wrapText="1"/>
      <protection hidden="1"/>
    </xf>
    <xf numFmtId="0" fontId="9" fillId="18" borderId="21" xfId="71" applyFont="1" applyFill="1" applyBorder="1" applyAlignment="1" applyProtection="1">
      <alignment horizontal="center" vertical="center" wrapText="1"/>
      <protection hidden="1"/>
    </xf>
    <xf numFmtId="0" fontId="10" fillId="17" borderId="28" xfId="0" applyFont="1" applyFill="1" applyBorder="1" applyAlignment="1" applyProtection="1">
      <alignment horizontal="center" vertical="center" wrapText="1"/>
      <protection/>
    </xf>
    <xf numFmtId="0" fontId="10" fillId="17" borderId="27" xfId="0" applyFont="1" applyFill="1" applyBorder="1" applyAlignment="1" applyProtection="1">
      <alignment horizontal="center" vertical="center" wrapText="1"/>
      <protection/>
    </xf>
    <xf numFmtId="0" fontId="38" fillId="0" borderId="28" xfId="45" applyFont="1" applyFill="1" applyBorder="1" applyAlignment="1" applyProtection="1">
      <alignment horizontal="center" vertical="center" wrapText="1"/>
      <protection hidden="1"/>
    </xf>
    <xf numFmtId="0" fontId="38" fillId="0" borderId="27" xfId="45" applyFont="1" applyFill="1" applyBorder="1" applyAlignment="1" applyProtection="1">
      <alignment horizontal="center" vertical="center" wrapText="1"/>
      <protection hidden="1"/>
    </xf>
    <xf numFmtId="0" fontId="11" fillId="17" borderId="21" xfId="0" applyFont="1" applyFill="1" applyBorder="1" applyAlignment="1" applyProtection="1">
      <alignment horizontal="center" vertical="center" wrapText="1"/>
      <protection/>
    </xf>
    <xf numFmtId="0" fontId="9" fillId="18" borderId="21" xfId="0" applyFont="1" applyFill="1" applyBorder="1" applyAlignment="1" applyProtection="1">
      <alignment horizontal="center" vertical="center" wrapText="1"/>
      <protection/>
    </xf>
    <xf numFmtId="0" fontId="11" fillId="26" borderId="21" xfId="71" applyFont="1" applyFill="1" applyBorder="1" applyAlignment="1" applyProtection="1">
      <alignment horizontal="center" vertical="center" wrapText="1"/>
      <protection hidden="1"/>
    </xf>
    <xf numFmtId="0" fontId="12" fillId="26" borderId="28" xfId="71" applyFont="1" applyFill="1" applyBorder="1" applyAlignment="1" applyProtection="1">
      <alignment horizontal="center" vertical="center" wrapText="1"/>
      <protection hidden="1"/>
    </xf>
    <xf numFmtId="0" fontId="12" fillId="26" borderId="27" xfId="71" applyFont="1" applyFill="1" applyBorder="1" applyAlignment="1" applyProtection="1">
      <alignment horizontal="center" vertical="center" wrapText="1"/>
      <protection hidden="1"/>
    </xf>
    <xf numFmtId="0" fontId="8" fillId="26" borderId="28" xfId="70" applyFont="1" applyFill="1" applyBorder="1" applyAlignment="1" applyProtection="1">
      <alignment horizontal="center" vertical="center" wrapText="1"/>
      <protection hidden="1"/>
    </xf>
    <xf numFmtId="0" fontId="8" fillId="26" borderId="27" xfId="70" applyFont="1" applyFill="1" applyBorder="1" applyAlignment="1" applyProtection="1">
      <alignment horizontal="center" vertical="center" wrapText="1"/>
      <protection hidden="1"/>
    </xf>
    <xf numFmtId="0" fontId="8" fillId="0" borderId="28" xfId="70" applyFont="1" applyFill="1" applyBorder="1" applyAlignment="1" applyProtection="1">
      <alignment horizontal="center" vertical="center" wrapText="1"/>
      <protection hidden="1"/>
    </xf>
    <xf numFmtId="0" fontId="8" fillId="0" borderId="27" xfId="70" applyFont="1" applyFill="1" applyBorder="1" applyAlignment="1" applyProtection="1">
      <alignment horizontal="center" vertical="center" wrapText="1"/>
      <protection hidden="1"/>
    </xf>
    <xf numFmtId="0" fontId="11" fillId="10" borderId="21" xfId="71" applyFont="1" applyFill="1" applyBorder="1" applyAlignment="1" applyProtection="1">
      <alignment horizontal="center" vertical="center" wrapText="1"/>
      <protection hidden="1"/>
    </xf>
    <xf numFmtId="0" fontId="11" fillId="17" borderId="28" xfId="0" applyFont="1" applyFill="1" applyBorder="1" applyAlignment="1" applyProtection="1">
      <alignment horizontal="center" vertical="center" wrapText="1"/>
      <protection/>
    </xf>
    <xf numFmtId="0" fontId="11" fillId="17" borderId="27" xfId="0" applyFont="1" applyFill="1" applyBorder="1" applyAlignment="1" applyProtection="1">
      <alignment horizontal="center" vertical="center" wrapText="1"/>
      <protection/>
    </xf>
    <xf numFmtId="0" fontId="11" fillId="36" borderId="54" xfId="71" applyFont="1" applyFill="1" applyBorder="1" applyAlignment="1" applyProtection="1">
      <alignment horizontal="center" vertical="center" wrapText="1"/>
      <protection hidden="1"/>
    </xf>
    <xf numFmtId="0" fontId="11" fillId="36" borderId="39" xfId="71" applyFont="1" applyFill="1" applyBorder="1" applyAlignment="1" applyProtection="1">
      <alignment horizontal="center" vertical="center" wrapText="1"/>
      <protection hidden="1"/>
    </xf>
    <xf numFmtId="0" fontId="10" fillId="17" borderId="21" xfId="0" applyFont="1" applyFill="1" applyBorder="1" applyAlignment="1" applyProtection="1">
      <alignment horizontal="center" vertical="center" wrapText="1"/>
      <protection/>
    </xf>
    <xf numFmtId="0" fontId="10" fillId="17" borderId="97" xfId="0" applyFont="1" applyFill="1" applyBorder="1" applyAlignment="1" applyProtection="1">
      <alignment horizontal="center" vertical="center" wrapText="1"/>
      <protection/>
    </xf>
    <xf numFmtId="0" fontId="11" fillId="0" borderId="30" xfId="70" applyFont="1" applyFill="1" applyBorder="1" applyAlignment="1" applyProtection="1">
      <alignment horizontal="center" vertical="center" wrapText="1"/>
      <protection hidden="1"/>
    </xf>
    <xf numFmtId="0" fontId="10" fillId="17" borderId="17" xfId="0" applyFont="1" applyFill="1" applyBorder="1" applyAlignment="1" applyProtection="1">
      <alignment horizontal="center" vertical="center" wrapText="1"/>
      <protection/>
    </xf>
    <xf numFmtId="0" fontId="10" fillId="17" borderId="18"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9" fillId="18" borderId="19" xfId="0" applyFont="1" applyFill="1" applyBorder="1" applyAlignment="1" applyProtection="1">
      <alignment horizontal="center" vertical="center" wrapText="1"/>
      <protection/>
    </xf>
    <xf numFmtId="0" fontId="9" fillId="18" borderId="15" xfId="0" applyFont="1" applyFill="1" applyBorder="1" applyAlignment="1" applyProtection="1">
      <alignment horizontal="center" vertical="center" wrapText="1"/>
      <protection/>
    </xf>
    <xf numFmtId="0" fontId="10" fillId="11" borderId="19" xfId="0" applyFont="1" applyFill="1" applyBorder="1" applyAlignment="1" applyProtection="1">
      <alignment horizontal="center" vertical="center" wrapText="1"/>
      <protection/>
    </xf>
    <xf numFmtId="0" fontId="10" fillId="11" borderId="15" xfId="0" applyFont="1" applyFill="1" applyBorder="1" applyAlignment="1" applyProtection="1">
      <alignment horizontal="center" vertical="center" wrapText="1"/>
      <protection/>
    </xf>
    <xf numFmtId="0" fontId="11" fillId="11" borderId="19" xfId="0" applyFont="1" applyFill="1" applyBorder="1" applyAlignment="1" applyProtection="1">
      <alignment horizontal="center" vertical="center" wrapText="1"/>
      <protection/>
    </xf>
    <xf numFmtId="0" fontId="11" fillId="11" borderId="15" xfId="0" applyFont="1" applyFill="1" applyBorder="1" applyAlignment="1" applyProtection="1">
      <alignment horizontal="center" vertical="center" wrapText="1"/>
      <protection/>
    </xf>
    <xf numFmtId="0" fontId="10" fillId="17" borderId="19" xfId="0" applyFont="1" applyFill="1" applyBorder="1" applyAlignment="1" applyProtection="1">
      <alignment horizontal="center" vertical="center" wrapText="1"/>
      <protection/>
    </xf>
    <xf numFmtId="0" fontId="10" fillId="26" borderId="30" xfId="0" applyFont="1" applyFill="1" applyBorder="1" applyAlignment="1" applyProtection="1">
      <alignment horizontal="center" vertical="center" wrapText="1"/>
      <protection/>
    </xf>
    <xf numFmtId="0" fontId="11" fillId="36" borderId="30" xfId="70" applyFont="1" applyFill="1" applyBorder="1" applyAlignment="1" applyProtection="1">
      <alignment horizontal="center" vertical="center" wrapText="1"/>
      <protection hidden="1"/>
    </xf>
    <xf numFmtId="0" fontId="41" fillId="17" borderId="19" xfId="0" applyFont="1" applyFill="1" applyBorder="1" applyAlignment="1">
      <alignment horizontal="center" vertical="center" wrapText="1"/>
    </xf>
    <xf numFmtId="0" fontId="41" fillId="17" borderId="19" xfId="0" applyFont="1" applyFill="1" applyBorder="1" applyAlignment="1" applyProtection="1">
      <alignment horizontal="center" vertical="center" wrapText="1"/>
      <protection/>
    </xf>
    <xf numFmtId="0" fontId="41" fillId="17" borderId="15" xfId="0" applyFont="1" applyFill="1" applyBorder="1" applyAlignment="1" applyProtection="1">
      <alignment horizontal="center" vertical="center" wrapText="1"/>
      <protection/>
    </xf>
    <xf numFmtId="0" fontId="41" fillId="17" borderId="23" xfId="0" applyFont="1" applyFill="1" applyBorder="1" applyAlignment="1" applyProtection="1">
      <alignment horizontal="center" vertical="center" wrapText="1"/>
      <protection/>
    </xf>
    <xf numFmtId="9" fontId="8" fillId="6" borderId="28" xfId="70" applyNumberFormat="1" applyFont="1" applyFill="1" applyBorder="1" applyAlignment="1" applyProtection="1">
      <alignment horizontal="center" vertical="center" wrapText="1"/>
      <protection hidden="1"/>
    </xf>
    <xf numFmtId="9" fontId="8" fillId="6" borderId="27" xfId="70" applyNumberFormat="1" applyFont="1" applyFill="1" applyBorder="1" applyAlignment="1" applyProtection="1">
      <alignment horizontal="center" vertical="center" wrapText="1"/>
      <protection hidden="1"/>
    </xf>
    <xf numFmtId="0" fontId="11" fillId="0" borderId="30" xfId="70" applyFont="1" applyFill="1" applyBorder="1" applyAlignment="1" applyProtection="1">
      <alignment horizontal="center" vertical="center" wrapText="1"/>
      <protection hidden="1"/>
    </xf>
    <xf numFmtId="0" fontId="10" fillId="11" borderId="19" xfId="0" applyFont="1" applyFill="1" applyBorder="1" applyAlignment="1" applyProtection="1">
      <alignment horizontal="center" vertical="center" wrapText="1"/>
      <protection/>
    </xf>
    <xf numFmtId="0" fontId="10" fillId="11" borderId="15" xfId="0" applyFont="1" applyFill="1" applyBorder="1" applyAlignment="1" applyProtection="1">
      <alignment horizontal="center" vertical="center" wrapText="1"/>
      <protection/>
    </xf>
    <xf numFmtId="0" fontId="11" fillId="11" borderId="19" xfId="0" applyFont="1" applyFill="1" applyBorder="1" applyAlignment="1" applyProtection="1">
      <alignment horizontal="center" vertical="center" wrapText="1"/>
      <protection/>
    </xf>
    <xf numFmtId="0" fontId="11" fillId="11" borderId="15" xfId="0" applyFont="1" applyFill="1" applyBorder="1" applyAlignment="1" applyProtection="1">
      <alignment horizontal="center" vertical="center" wrapText="1"/>
      <protection/>
    </xf>
    <xf numFmtId="0" fontId="11" fillId="11" borderId="23" xfId="0" applyFont="1" applyFill="1" applyBorder="1" applyAlignment="1" applyProtection="1">
      <alignment horizontal="center" vertical="center" wrapText="1"/>
      <protection/>
    </xf>
    <xf numFmtId="0" fontId="11" fillId="26" borderId="29" xfId="70" applyFont="1" applyFill="1" applyBorder="1" applyAlignment="1" applyProtection="1">
      <alignment horizontal="center" vertical="center" wrapText="1"/>
      <protection hidden="1"/>
    </xf>
    <xf numFmtId="0" fontId="11" fillId="26" borderId="24" xfId="70" applyFont="1" applyFill="1" applyBorder="1" applyAlignment="1" applyProtection="1">
      <alignment horizontal="center" vertical="center" wrapText="1"/>
      <protection hidden="1"/>
    </xf>
    <xf numFmtId="0" fontId="11" fillId="26" borderId="30" xfId="70" applyFont="1" applyFill="1" applyBorder="1" applyAlignment="1" applyProtection="1">
      <alignment horizontal="center" vertical="center" wrapText="1"/>
      <protection hidden="1"/>
    </xf>
    <xf numFmtId="0" fontId="11" fillId="36" borderId="30" xfId="70" applyFont="1" applyFill="1" applyBorder="1" applyAlignment="1" applyProtection="1">
      <alignment horizontal="center" vertical="center" wrapText="1"/>
      <protection hidden="1"/>
    </xf>
    <xf numFmtId="0" fontId="9" fillId="18" borderId="10" xfId="0" applyFont="1" applyFill="1" applyBorder="1" applyAlignment="1" applyProtection="1">
      <alignment horizontal="center" vertical="center" wrapText="1"/>
      <protection/>
    </xf>
    <xf numFmtId="0" fontId="10" fillId="26" borderId="20" xfId="0" applyFont="1" applyFill="1" applyBorder="1" applyAlignment="1" applyProtection="1">
      <alignment horizontal="center" vertical="center" wrapText="1"/>
      <protection/>
    </xf>
    <xf numFmtId="0" fontId="10" fillId="26" borderId="30" xfId="0" applyFont="1" applyFill="1" applyBorder="1" applyAlignment="1" applyProtection="1">
      <alignment horizontal="center" vertical="center" wrapText="1"/>
      <protection/>
    </xf>
    <xf numFmtId="0" fontId="9" fillId="18" borderId="29" xfId="0" applyFont="1" applyFill="1" applyBorder="1" applyAlignment="1" applyProtection="1">
      <alignment horizontal="center" vertical="center" wrapText="1"/>
      <protection/>
    </xf>
    <xf numFmtId="0" fontId="9" fillId="18" borderId="11" xfId="0" applyFont="1" applyFill="1" applyBorder="1" applyAlignment="1" applyProtection="1">
      <alignment horizontal="center" vertical="center" wrapText="1"/>
      <protection/>
    </xf>
    <xf numFmtId="0" fontId="9" fillId="18" borderId="0" xfId="0" applyFont="1" applyFill="1" applyBorder="1" applyAlignment="1" applyProtection="1">
      <alignment horizontal="center" vertical="center" wrapText="1"/>
      <protection/>
    </xf>
    <xf numFmtId="0" fontId="9" fillId="18" borderId="25" xfId="0" applyFont="1" applyFill="1" applyBorder="1" applyAlignment="1" applyProtection="1">
      <alignment horizontal="center" vertical="center" wrapText="1"/>
      <protection/>
    </xf>
    <xf numFmtId="0" fontId="12" fillId="0" borderId="29" xfId="0" applyFont="1" applyBorder="1" applyAlignment="1" applyProtection="1">
      <alignment horizontal="center" vertical="center"/>
      <protection/>
    </xf>
    <xf numFmtId="0" fontId="12" fillId="0" borderId="11" xfId="0" applyFont="1" applyBorder="1" applyAlignment="1" applyProtection="1">
      <alignment horizontal="center" vertical="center"/>
      <protection/>
    </xf>
    <xf numFmtId="0" fontId="12" fillId="0" borderId="34" xfId="0" applyFont="1" applyBorder="1" applyAlignment="1" applyProtection="1">
      <alignment horizontal="center" vertical="center"/>
      <protection/>
    </xf>
    <xf numFmtId="0" fontId="12" fillId="0" borderId="24" xfId="0" applyFont="1" applyBorder="1" applyAlignment="1" applyProtection="1">
      <alignment horizontal="center" vertical="center"/>
      <protection/>
    </xf>
    <xf numFmtId="0" fontId="12" fillId="0" borderId="0" xfId="0" applyFont="1" applyBorder="1" applyAlignment="1" applyProtection="1">
      <alignment horizontal="center" vertical="center"/>
      <protection/>
    </xf>
    <xf numFmtId="0" fontId="12" fillId="0" borderId="25" xfId="0" applyFont="1" applyBorder="1" applyAlignment="1" applyProtection="1">
      <alignment horizontal="center" vertical="center"/>
      <protection/>
    </xf>
    <xf numFmtId="0" fontId="12" fillId="0" borderId="17" xfId="0" applyFont="1" applyBorder="1" applyAlignment="1" applyProtection="1">
      <alignment horizontal="center" vertical="center"/>
      <protection/>
    </xf>
    <xf numFmtId="0" fontId="12" fillId="0" borderId="18" xfId="0" applyFont="1" applyBorder="1" applyAlignment="1" applyProtection="1">
      <alignment horizontal="center" vertical="center"/>
      <protection/>
    </xf>
    <xf numFmtId="0" fontId="12" fillId="0" borderId="33" xfId="0" applyFont="1" applyBorder="1" applyAlignment="1" applyProtection="1">
      <alignment horizontal="center" vertical="center"/>
      <protection/>
    </xf>
    <xf numFmtId="0" fontId="10" fillId="0" borderId="30" xfId="0" applyFont="1" applyFill="1" applyBorder="1" applyAlignment="1" applyProtection="1">
      <alignment horizontal="center" vertical="center"/>
      <protection locked="0"/>
    </xf>
    <xf numFmtId="0" fontId="10" fillId="0" borderId="29" xfId="0" applyFont="1" applyBorder="1" applyAlignment="1" applyProtection="1">
      <alignment horizontal="center" vertical="center"/>
      <protection/>
    </xf>
    <xf numFmtId="0" fontId="10" fillId="0" borderId="11" xfId="0" applyFont="1" applyBorder="1" applyAlignment="1" applyProtection="1">
      <alignment horizontal="center" vertical="center"/>
      <protection/>
    </xf>
    <xf numFmtId="0" fontId="10" fillId="0" borderId="34" xfId="0" applyFont="1" applyBorder="1" applyAlignment="1" applyProtection="1">
      <alignment horizontal="center" vertical="center"/>
      <protection/>
    </xf>
    <xf numFmtId="0" fontId="10" fillId="0" borderId="17" xfId="0" applyFont="1" applyBorder="1" applyAlignment="1" applyProtection="1">
      <alignment horizontal="center" vertical="center"/>
      <protection/>
    </xf>
    <xf numFmtId="0" fontId="10" fillId="0" borderId="18" xfId="0" applyFont="1" applyBorder="1" applyAlignment="1" applyProtection="1">
      <alignment horizontal="center" vertical="center"/>
      <protection/>
    </xf>
    <xf numFmtId="0" fontId="10" fillId="0" borderId="33" xfId="0" applyFont="1" applyBorder="1" applyAlignment="1" applyProtection="1">
      <alignment horizontal="center" vertical="center"/>
      <protection/>
    </xf>
    <xf numFmtId="0" fontId="9" fillId="18" borderId="24" xfId="0" applyFont="1" applyFill="1" applyBorder="1" applyAlignment="1" applyProtection="1">
      <alignment horizontal="center" vertical="center" wrapText="1"/>
      <protection/>
    </xf>
    <xf numFmtId="0" fontId="9" fillId="18" borderId="17" xfId="0" applyFont="1" applyFill="1" applyBorder="1" applyAlignment="1" applyProtection="1">
      <alignment horizontal="center" vertical="center" wrapText="1"/>
      <protection/>
    </xf>
    <xf numFmtId="0" fontId="9" fillId="18" borderId="18" xfId="0" applyFont="1" applyFill="1" applyBorder="1" applyAlignment="1" applyProtection="1">
      <alignment horizontal="center" vertical="center" wrapText="1"/>
      <protection/>
    </xf>
    <xf numFmtId="0" fontId="9" fillId="18" borderId="33" xfId="0" applyFont="1" applyFill="1" applyBorder="1" applyAlignment="1" applyProtection="1">
      <alignment horizontal="center" vertical="center" wrapText="1"/>
      <protection/>
    </xf>
    <xf numFmtId="0" fontId="42" fillId="17" borderId="10" xfId="0" applyFont="1" applyFill="1" applyBorder="1" applyAlignment="1" applyProtection="1">
      <alignment horizontal="center" vertical="center" wrapText="1"/>
      <protection/>
    </xf>
    <xf numFmtId="0" fontId="42" fillId="17" borderId="19" xfId="0" applyFont="1" applyFill="1" applyBorder="1" applyAlignment="1" applyProtection="1">
      <alignment horizontal="center" vertical="center" wrapText="1"/>
      <protection/>
    </xf>
    <xf numFmtId="0" fontId="12" fillId="0" borderId="29" xfId="0" applyFont="1" applyBorder="1" applyAlignment="1" applyProtection="1">
      <alignment horizontal="center" vertical="center"/>
      <protection/>
    </xf>
    <xf numFmtId="0" fontId="12" fillId="0" borderId="11" xfId="0" applyFont="1" applyBorder="1" applyAlignment="1" applyProtection="1">
      <alignment horizontal="center" vertical="center"/>
      <protection/>
    </xf>
    <xf numFmtId="0" fontId="12" fillId="0" borderId="34" xfId="0" applyFont="1" applyBorder="1" applyAlignment="1" applyProtection="1">
      <alignment horizontal="center" vertical="center"/>
      <protection/>
    </xf>
    <xf numFmtId="0" fontId="12" fillId="0" borderId="24" xfId="0" applyFont="1" applyBorder="1" applyAlignment="1" applyProtection="1">
      <alignment horizontal="center" vertical="center"/>
      <protection/>
    </xf>
    <xf numFmtId="0" fontId="12" fillId="0" borderId="0" xfId="0" applyFont="1" applyBorder="1" applyAlignment="1" applyProtection="1">
      <alignment horizontal="center" vertical="center"/>
      <protection/>
    </xf>
    <xf numFmtId="0" fontId="12" fillId="0" borderId="25" xfId="0" applyFont="1" applyBorder="1" applyAlignment="1" applyProtection="1">
      <alignment horizontal="center" vertical="center"/>
      <protection/>
    </xf>
    <xf numFmtId="0" fontId="12" fillId="0" borderId="17" xfId="0" applyFont="1" applyBorder="1" applyAlignment="1" applyProtection="1">
      <alignment horizontal="center" vertical="center"/>
      <protection/>
    </xf>
    <xf numFmtId="0" fontId="12" fillId="0" borderId="18" xfId="0" applyFont="1" applyBorder="1" applyAlignment="1" applyProtection="1">
      <alignment horizontal="center" vertical="center"/>
      <protection/>
    </xf>
    <xf numFmtId="0" fontId="12" fillId="0" borderId="33" xfId="0" applyFont="1" applyBorder="1" applyAlignment="1" applyProtection="1">
      <alignment horizontal="center" vertical="center"/>
      <protection/>
    </xf>
    <xf numFmtId="0" fontId="10" fillId="0" borderId="29" xfId="0" applyFont="1" applyBorder="1" applyAlignment="1" applyProtection="1">
      <alignment horizontal="center" vertical="center"/>
      <protection/>
    </xf>
    <xf numFmtId="0" fontId="10" fillId="0" borderId="11" xfId="0" applyFont="1" applyBorder="1" applyAlignment="1" applyProtection="1">
      <alignment horizontal="center" vertical="center"/>
      <protection/>
    </xf>
    <xf numFmtId="0" fontId="10" fillId="0" borderId="17" xfId="0" applyFont="1" applyBorder="1" applyAlignment="1" applyProtection="1">
      <alignment horizontal="center" vertical="center"/>
      <protection/>
    </xf>
    <xf numFmtId="0" fontId="10" fillId="0" borderId="18" xfId="0" applyFont="1" applyBorder="1" applyAlignment="1" applyProtection="1">
      <alignment horizontal="center" vertical="center"/>
      <protection/>
    </xf>
    <xf numFmtId="0" fontId="10" fillId="0" borderId="20" xfId="0" applyFont="1" applyBorder="1" applyAlignment="1" applyProtection="1">
      <alignment horizontal="center" vertical="center" wrapText="1"/>
      <protection/>
    </xf>
    <xf numFmtId="0" fontId="10" fillId="0" borderId="30" xfId="0" applyFont="1" applyBorder="1" applyAlignment="1" applyProtection="1">
      <alignment horizontal="center" vertical="center" wrapText="1"/>
      <protection/>
    </xf>
    <xf numFmtId="0" fontId="10" fillId="0" borderId="31" xfId="0" applyFont="1" applyBorder="1" applyAlignment="1" applyProtection="1">
      <alignment horizontal="center" vertical="center" wrapText="1"/>
      <protection/>
    </xf>
    <xf numFmtId="0" fontId="42" fillId="17" borderId="84" xfId="0" applyFont="1" applyFill="1" applyBorder="1" applyAlignment="1" applyProtection="1">
      <alignment horizontal="center" vertical="center" wrapText="1"/>
      <protection hidden="1"/>
    </xf>
    <xf numFmtId="0" fontId="42" fillId="17" borderId="85" xfId="0" applyFont="1" applyFill="1" applyBorder="1" applyAlignment="1" applyProtection="1">
      <alignment horizontal="center" vertical="center" wrapText="1"/>
      <protection hidden="1"/>
    </xf>
    <xf numFmtId="0" fontId="10" fillId="11" borderId="19" xfId="0" applyFont="1" applyFill="1" applyBorder="1" applyAlignment="1" applyProtection="1">
      <alignment horizontal="center" vertical="center" wrapText="1"/>
      <protection/>
    </xf>
    <xf numFmtId="0" fontId="10" fillId="11" borderId="15" xfId="0" applyFont="1" applyFill="1" applyBorder="1" applyAlignment="1" applyProtection="1">
      <alignment horizontal="center" vertical="center" wrapText="1"/>
      <protection/>
    </xf>
    <xf numFmtId="0" fontId="11" fillId="11" borderId="15" xfId="0" applyFont="1" applyFill="1" applyBorder="1" applyAlignment="1" applyProtection="1">
      <alignment horizontal="center" vertical="center" wrapText="1"/>
      <protection/>
    </xf>
    <xf numFmtId="0" fontId="10" fillId="11" borderId="23" xfId="0" applyFont="1" applyFill="1" applyBorder="1" applyAlignment="1" applyProtection="1">
      <alignment horizontal="center" vertical="center" wrapText="1"/>
      <protection/>
    </xf>
    <xf numFmtId="0" fontId="41" fillId="26" borderId="30" xfId="70" applyFont="1" applyFill="1" applyBorder="1" applyAlignment="1" applyProtection="1">
      <alignment horizontal="center" vertical="center" wrapText="1"/>
      <protection hidden="1"/>
    </xf>
    <xf numFmtId="0" fontId="41" fillId="26" borderId="30" xfId="70" applyFont="1" applyFill="1" applyBorder="1" applyAlignment="1" applyProtection="1">
      <alignment horizontal="center" vertical="center" wrapText="1"/>
      <protection hidden="1"/>
    </xf>
    <xf numFmtId="0" fontId="42" fillId="26" borderId="30" xfId="70" applyFont="1" applyFill="1" applyBorder="1" applyAlignment="1" applyProtection="1">
      <alignment horizontal="center" vertical="center" wrapText="1"/>
      <protection hidden="1"/>
    </xf>
    <xf numFmtId="0" fontId="41" fillId="36" borderId="30" xfId="70" applyFont="1" applyFill="1" applyBorder="1" applyAlignment="1" applyProtection="1">
      <alignment horizontal="center" vertical="center" wrapText="1"/>
      <protection hidden="1"/>
    </xf>
    <xf numFmtId="0" fontId="41" fillId="36" borderId="30" xfId="70" applyFont="1" applyFill="1" applyBorder="1" applyAlignment="1" applyProtection="1">
      <alignment horizontal="center" vertical="center" wrapText="1"/>
      <protection hidden="1"/>
    </xf>
    <xf numFmtId="0" fontId="42" fillId="36" borderId="30" xfId="70" applyFont="1" applyFill="1" applyBorder="1" applyAlignment="1" applyProtection="1">
      <alignment horizontal="center" vertical="center" wrapText="1"/>
      <protection hidden="1"/>
    </xf>
    <xf numFmtId="0" fontId="41" fillId="0" borderId="30" xfId="70" applyFont="1" applyFill="1" applyBorder="1" applyAlignment="1" applyProtection="1">
      <alignment horizontal="center" vertical="center" wrapText="1"/>
      <protection hidden="1"/>
    </xf>
    <xf numFmtId="0" fontId="41" fillId="0" borderId="30" xfId="70" applyFont="1" applyFill="1" applyBorder="1" applyAlignment="1" applyProtection="1">
      <alignment horizontal="center" vertical="center" wrapText="1"/>
      <protection hidden="1"/>
    </xf>
    <xf numFmtId="0" fontId="53" fillId="6" borderId="32" xfId="0" applyNumberFormat="1" applyFont="1" applyFill="1" applyBorder="1" applyAlignment="1" applyProtection="1">
      <alignment horizontal="center" vertical="center" wrapText="1"/>
      <protection hidden="1"/>
    </xf>
    <xf numFmtId="9" fontId="69" fillId="6" borderId="21" xfId="81" applyFont="1" applyFill="1" applyBorder="1" applyAlignment="1" applyProtection="1">
      <alignment horizontal="center" vertical="center" wrapText="1"/>
      <protection hidden="1"/>
    </xf>
    <xf numFmtId="0" fontId="42" fillId="26" borderId="29" xfId="70" applyFont="1" applyFill="1" applyBorder="1" applyAlignment="1" applyProtection="1">
      <alignment horizontal="center" vertical="center" wrapText="1"/>
      <protection hidden="1"/>
    </xf>
    <xf numFmtId="0" fontId="42" fillId="26" borderId="24" xfId="70" applyFont="1" applyFill="1" applyBorder="1" applyAlignment="1" applyProtection="1">
      <alignment horizontal="center" vertical="center" wrapText="1"/>
      <protection hidden="1"/>
    </xf>
    <xf numFmtId="0" fontId="42" fillId="26" borderId="17" xfId="70" applyFont="1" applyFill="1" applyBorder="1" applyAlignment="1" applyProtection="1">
      <alignment horizontal="center" vertical="center" wrapText="1"/>
      <protection hidden="1"/>
    </xf>
    <xf numFmtId="0" fontId="5" fillId="46" borderId="84" xfId="0" applyFont="1" applyFill="1" applyBorder="1" applyAlignment="1" applyProtection="1">
      <alignment horizontal="center" vertical="center" wrapText="1"/>
      <protection hidden="1"/>
    </xf>
    <xf numFmtId="0" fontId="5" fillId="46" borderId="85" xfId="0" applyFont="1" applyFill="1" applyBorder="1" applyAlignment="1" applyProtection="1">
      <alignment horizontal="center" vertical="center" wrapText="1"/>
      <protection hidden="1"/>
    </xf>
    <xf numFmtId="0" fontId="53" fillId="0" borderId="38" xfId="0" applyFont="1" applyBorder="1" applyAlignment="1" applyProtection="1">
      <alignment horizontal="center" vertical="center" wrapText="1"/>
      <protection hidden="1"/>
    </xf>
    <xf numFmtId="0" fontId="53" fillId="0" borderId="39" xfId="0" applyFont="1" applyBorder="1" applyAlignment="1" applyProtection="1">
      <alignment horizontal="center" vertical="center" wrapText="1"/>
      <protection hidden="1"/>
    </xf>
    <xf numFmtId="0" fontId="53" fillId="0" borderId="106" xfId="0" applyFont="1" applyBorder="1" applyAlignment="1" applyProtection="1">
      <alignment horizontal="center" vertical="center" wrapText="1"/>
      <protection hidden="1"/>
    </xf>
    <xf numFmtId="0" fontId="42" fillId="11" borderId="84" xfId="0" applyFont="1" applyFill="1" applyBorder="1" applyAlignment="1" applyProtection="1">
      <alignment horizontal="center" vertical="center" wrapText="1"/>
      <protection hidden="1"/>
    </xf>
    <xf numFmtId="0" fontId="42" fillId="11" borderId="85" xfId="0" applyFont="1" applyFill="1" applyBorder="1" applyAlignment="1" applyProtection="1">
      <alignment horizontal="center" vertical="center" wrapText="1"/>
      <protection hidden="1"/>
    </xf>
    <xf numFmtId="0" fontId="41" fillId="11" borderId="85" xfId="0" applyFont="1" applyFill="1" applyBorder="1" applyAlignment="1" applyProtection="1">
      <alignment horizontal="center" vertical="center" wrapText="1"/>
      <protection hidden="1"/>
    </xf>
    <xf numFmtId="0" fontId="42" fillId="11" borderId="103" xfId="0" applyFont="1" applyFill="1" applyBorder="1" applyAlignment="1" applyProtection="1">
      <alignment horizontal="center" vertical="center" wrapText="1"/>
      <protection hidden="1"/>
    </xf>
    <xf numFmtId="0" fontId="42" fillId="26" borderId="149" xfId="70" applyFont="1" applyFill="1" applyBorder="1" applyAlignment="1" applyProtection="1">
      <alignment horizontal="center" vertical="center" wrapText="1"/>
      <protection hidden="1"/>
    </xf>
    <xf numFmtId="0" fontId="42" fillId="26" borderId="98" xfId="70" applyFont="1" applyFill="1" applyBorder="1" applyAlignment="1" applyProtection="1">
      <alignment horizontal="center" vertical="center" wrapText="1"/>
      <protection hidden="1"/>
    </xf>
    <xf numFmtId="0" fontId="42" fillId="36" borderId="149" xfId="70" applyFont="1" applyFill="1" applyBorder="1" applyAlignment="1" applyProtection="1">
      <alignment horizontal="center" vertical="center" wrapText="1"/>
      <protection hidden="1"/>
    </xf>
    <xf numFmtId="0" fontId="42" fillId="36" borderId="98" xfId="70" applyFont="1" applyFill="1" applyBorder="1" applyAlignment="1" applyProtection="1">
      <alignment horizontal="center" vertical="center" wrapText="1"/>
      <protection hidden="1"/>
    </xf>
    <xf numFmtId="0" fontId="42" fillId="36" borderId="155" xfId="70" applyFont="1" applyFill="1" applyBorder="1" applyAlignment="1" applyProtection="1">
      <alignment horizontal="center" vertical="center" wrapText="1"/>
      <protection hidden="1"/>
    </xf>
    <xf numFmtId="0" fontId="42" fillId="0" borderId="30" xfId="70" applyFont="1" applyFill="1" applyBorder="1" applyAlignment="1" applyProtection="1">
      <alignment horizontal="center" vertical="center" wrapText="1"/>
      <protection hidden="1"/>
    </xf>
    <xf numFmtId="0" fontId="42" fillId="0" borderId="30" xfId="70" applyFont="1" applyFill="1" applyBorder="1" applyAlignment="1" applyProtection="1">
      <alignment horizontal="center" vertical="center" wrapText="1"/>
      <protection hidden="1"/>
    </xf>
    <xf numFmtId="0" fontId="42" fillId="0" borderId="31" xfId="70" applyFont="1" applyFill="1" applyBorder="1" applyAlignment="1" applyProtection="1">
      <alignment horizontal="center" vertical="center" wrapText="1"/>
      <protection hidden="1"/>
    </xf>
    <xf numFmtId="0" fontId="42" fillId="36" borderId="124" xfId="70" applyFont="1" applyFill="1" applyBorder="1" applyAlignment="1" applyProtection="1">
      <alignment horizontal="center" vertical="center" wrapText="1"/>
      <protection hidden="1"/>
    </xf>
    <xf numFmtId="0" fontId="42" fillId="0" borderId="20" xfId="70" applyFont="1" applyFill="1" applyBorder="1" applyAlignment="1" applyProtection="1">
      <alignment horizontal="center" vertical="center" wrapText="1"/>
      <protection hidden="1"/>
    </xf>
    <xf numFmtId="0" fontId="42" fillId="36" borderId="20" xfId="70" applyFont="1" applyFill="1" applyBorder="1" applyAlignment="1" applyProtection="1">
      <alignment horizontal="center" vertical="center" wrapText="1"/>
      <protection hidden="1"/>
    </xf>
    <xf numFmtId="0" fontId="42" fillId="36" borderId="30" xfId="70" applyFont="1" applyFill="1" applyBorder="1" applyAlignment="1" applyProtection="1">
      <alignment horizontal="center" vertical="center" wrapText="1"/>
      <protection hidden="1"/>
    </xf>
    <xf numFmtId="0" fontId="42" fillId="36" borderId="31" xfId="70" applyFont="1" applyFill="1" applyBorder="1" applyAlignment="1" applyProtection="1">
      <alignment horizontal="center" vertical="center" wrapText="1"/>
      <protection hidden="1"/>
    </xf>
    <xf numFmtId="0" fontId="42" fillId="26" borderId="20" xfId="0" applyFont="1" applyFill="1" applyBorder="1" applyAlignment="1" applyProtection="1">
      <alignment horizontal="center" vertical="center" wrapText="1"/>
      <protection hidden="1"/>
    </xf>
    <xf numFmtId="0" fontId="42" fillId="26" borderId="30" xfId="0" applyFont="1" applyFill="1" applyBorder="1" applyAlignment="1" applyProtection="1">
      <alignment horizontal="center" vertical="center" wrapText="1"/>
      <protection hidden="1"/>
    </xf>
    <xf numFmtId="0" fontId="42" fillId="26" borderId="31" xfId="0" applyFont="1" applyFill="1" applyBorder="1" applyAlignment="1" applyProtection="1">
      <alignment horizontal="center" vertical="center" wrapText="1"/>
      <protection hidden="1"/>
    </xf>
    <xf numFmtId="0" fontId="69" fillId="6" borderId="21" xfId="70" applyFont="1" applyFill="1" applyBorder="1" applyAlignment="1" applyProtection="1">
      <alignment horizontal="center" vertical="center" wrapText="1"/>
      <protection hidden="1"/>
    </xf>
    <xf numFmtId="0" fontId="69" fillId="6" borderId="28" xfId="70" applyFont="1" applyFill="1" applyBorder="1" applyAlignment="1" applyProtection="1">
      <alignment horizontal="center" vertical="center" wrapText="1"/>
      <protection hidden="1"/>
    </xf>
    <xf numFmtId="0" fontId="69" fillId="6" borderId="27" xfId="70" applyFont="1" applyFill="1" applyBorder="1" applyAlignment="1" applyProtection="1">
      <alignment horizontal="center" vertical="center" wrapText="1"/>
      <protection hidden="1"/>
    </xf>
    <xf numFmtId="0" fontId="42" fillId="0" borderId="24" xfId="0" applyFont="1" applyFill="1" applyBorder="1" applyAlignment="1" applyProtection="1">
      <alignment horizontal="center" vertical="center" wrapText="1"/>
      <protection hidden="1"/>
    </xf>
    <xf numFmtId="0" fontId="42" fillId="17" borderId="19" xfId="0" applyFont="1" applyFill="1" applyBorder="1" applyAlignment="1" applyProtection="1">
      <alignment horizontal="center" vertical="center" wrapText="1"/>
      <protection hidden="1"/>
    </xf>
    <xf numFmtId="0" fontId="42" fillId="17" borderId="15" xfId="0" applyFont="1" applyFill="1" applyBorder="1" applyAlignment="1" applyProtection="1">
      <alignment horizontal="center" vertical="center" wrapText="1"/>
      <protection hidden="1"/>
    </xf>
    <xf numFmtId="0" fontId="42" fillId="17" borderId="23" xfId="0" applyFont="1" applyFill="1" applyBorder="1" applyAlignment="1" applyProtection="1">
      <alignment horizontal="center" vertical="center" wrapText="1"/>
      <protection hidden="1"/>
    </xf>
    <xf numFmtId="0" fontId="42" fillId="26" borderId="30" xfId="70" applyFont="1" applyFill="1" applyBorder="1" applyAlignment="1" applyProtection="1">
      <alignment horizontal="center" vertical="center" wrapText="1"/>
      <protection hidden="1"/>
    </xf>
    <xf numFmtId="0" fontId="42" fillId="26" borderId="31" xfId="70" applyFont="1" applyFill="1" applyBorder="1" applyAlignment="1" applyProtection="1">
      <alignment horizontal="center" vertical="center" wrapText="1"/>
      <protection hidden="1"/>
    </xf>
    <xf numFmtId="0" fontId="42" fillId="36" borderId="20" xfId="0" applyFont="1" applyFill="1" applyBorder="1" applyAlignment="1" applyProtection="1">
      <alignment horizontal="center" vertical="center" wrapText="1"/>
      <protection hidden="1"/>
    </xf>
    <xf numFmtId="0" fontId="42" fillId="36" borderId="30" xfId="0" applyFont="1" applyFill="1" applyBorder="1" applyAlignment="1" applyProtection="1">
      <alignment horizontal="center" vertical="center" wrapText="1"/>
      <protection hidden="1"/>
    </xf>
    <xf numFmtId="0" fontId="42" fillId="36" borderId="31" xfId="0" applyFont="1" applyFill="1" applyBorder="1" applyAlignment="1" applyProtection="1">
      <alignment horizontal="center" vertical="center" wrapText="1"/>
      <protection hidden="1"/>
    </xf>
    <xf numFmtId="0" fontId="42" fillId="0" borderId="30" xfId="0" applyFont="1" applyFill="1" applyBorder="1" applyAlignment="1" applyProtection="1">
      <alignment horizontal="center" vertical="center" wrapText="1"/>
      <protection hidden="1"/>
    </xf>
    <xf numFmtId="0" fontId="42" fillId="0" borderId="30" xfId="0" applyFont="1" applyFill="1" applyBorder="1" applyAlignment="1" applyProtection="1">
      <alignment horizontal="center" vertical="center" wrapText="1"/>
      <protection hidden="1"/>
    </xf>
    <xf numFmtId="0" fontId="5" fillId="46" borderId="120" xfId="0" applyFont="1" applyFill="1" applyBorder="1" applyAlignment="1" applyProtection="1">
      <alignment horizontal="center" vertical="center" wrapText="1"/>
      <protection hidden="1"/>
    </xf>
    <xf numFmtId="0" fontId="5" fillId="46" borderId="102" xfId="0" applyFont="1" applyFill="1" applyBorder="1" applyAlignment="1" applyProtection="1">
      <alignment horizontal="center" vertical="center" wrapText="1"/>
      <protection hidden="1"/>
    </xf>
    <xf numFmtId="0" fontId="3" fillId="35" borderId="17" xfId="0" applyFont="1" applyFill="1" applyBorder="1" applyAlignment="1" applyProtection="1">
      <alignment horizontal="center" vertical="center" wrapText="1"/>
      <protection/>
    </xf>
    <xf numFmtId="0" fontId="3" fillId="35" borderId="18" xfId="0" applyFont="1" applyFill="1" applyBorder="1" applyAlignment="1" applyProtection="1">
      <alignment horizontal="center" vertical="center" wrapText="1"/>
      <protection/>
    </xf>
    <xf numFmtId="9" fontId="69" fillId="6" borderId="28" xfId="81" applyFont="1" applyFill="1" applyBorder="1" applyAlignment="1" applyProtection="1">
      <alignment horizontal="center" vertical="center" wrapText="1"/>
      <protection hidden="1"/>
    </xf>
    <xf numFmtId="9" fontId="69" fillId="6" borderId="27" xfId="81" applyFont="1" applyFill="1" applyBorder="1" applyAlignment="1" applyProtection="1">
      <alignment horizontal="center" vertical="center" wrapText="1"/>
      <protection hidden="1"/>
    </xf>
    <xf numFmtId="0" fontId="42" fillId="17" borderId="19" xfId="0" applyFont="1" applyFill="1" applyBorder="1" applyAlignment="1" applyProtection="1">
      <alignment horizontal="center" vertical="center" wrapText="1"/>
      <protection/>
    </xf>
    <xf numFmtId="0" fontId="42" fillId="17" borderId="15" xfId="0" applyFont="1" applyFill="1" applyBorder="1" applyAlignment="1" applyProtection="1">
      <alignment horizontal="center" vertical="center" wrapText="1"/>
      <protection/>
    </xf>
    <xf numFmtId="0" fontId="76" fillId="11" borderId="21" xfId="0" applyFont="1" applyFill="1" applyBorder="1" applyAlignment="1" applyProtection="1">
      <alignment horizontal="center" vertical="center" wrapText="1"/>
      <protection hidden="1"/>
    </xf>
    <xf numFmtId="0" fontId="69" fillId="6" borderId="28" xfId="56" applyNumberFormat="1" applyFont="1" applyFill="1" applyBorder="1" applyAlignment="1" applyProtection="1">
      <alignment horizontal="center" vertical="center" wrapText="1"/>
      <protection hidden="1"/>
    </xf>
    <xf numFmtId="0" fontId="69" fillId="6" borderId="27" xfId="56" applyNumberFormat="1" applyFont="1" applyFill="1" applyBorder="1" applyAlignment="1" applyProtection="1">
      <alignment horizontal="center" vertical="center" wrapText="1"/>
      <protection hidden="1"/>
    </xf>
    <xf numFmtId="0" fontId="9" fillId="46" borderId="24" xfId="0" applyFont="1" applyFill="1" applyBorder="1" applyAlignment="1" applyProtection="1">
      <alignment horizontal="center" vertical="center" wrapText="1"/>
      <protection/>
    </xf>
    <xf numFmtId="0" fontId="9" fillId="46" borderId="0" xfId="0" applyFont="1" applyFill="1" applyBorder="1" applyAlignment="1" applyProtection="1">
      <alignment horizontal="center" vertical="center" wrapText="1"/>
      <protection/>
    </xf>
    <xf numFmtId="0" fontId="9" fillId="46" borderId="25" xfId="0" applyFont="1" applyFill="1" applyBorder="1" applyAlignment="1" applyProtection="1">
      <alignment horizontal="center" vertical="center" wrapText="1"/>
      <protection/>
    </xf>
    <xf numFmtId="0" fontId="9" fillId="46" borderId="17" xfId="0" applyFont="1" applyFill="1" applyBorder="1" applyAlignment="1" applyProtection="1">
      <alignment horizontal="center" vertical="center" wrapText="1"/>
      <protection/>
    </xf>
    <xf numFmtId="0" fontId="9" fillId="46" borderId="18" xfId="0" applyFont="1" applyFill="1" applyBorder="1" applyAlignment="1" applyProtection="1">
      <alignment horizontal="center" vertical="center" wrapText="1"/>
      <protection/>
    </xf>
    <xf numFmtId="0" fontId="9" fillId="46" borderId="33" xfId="0" applyFont="1" applyFill="1" applyBorder="1" applyAlignment="1" applyProtection="1">
      <alignment horizontal="center" vertical="center" wrapText="1"/>
      <protection/>
    </xf>
    <xf numFmtId="0" fontId="42" fillId="17" borderId="10" xfId="0" applyFont="1" applyFill="1" applyBorder="1" applyAlignment="1" applyProtection="1">
      <alignment horizontal="center" vertical="center" wrapText="1"/>
      <protection/>
    </xf>
    <xf numFmtId="0" fontId="42" fillId="17" borderId="23" xfId="0" applyFont="1" applyFill="1" applyBorder="1" applyAlignment="1" applyProtection="1">
      <alignment horizontal="center" vertical="center" wrapText="1"/>
      <protection/>
    </xf>
    <xf numFmtId="0" fontId="41" fillId="17" borderId="15" xfId="0" applyFont="1" applyFill="1" applyBorder="1" applyAlignment="1" applyProtection="1">
      <alignment horizontal="center" vertical="center" wrapText="1"/>
      <protection/>
    </xf>
    <xf numFmtId="0" fontId="9" fillId="46" borderId="29" xfId="0" applyFont="1" applyFill="1" applyBorder="1" applyAlignment="1" applyProtection="1">
      <alignment horizontal="center" vertical="center" wrapText="1"/>
      <protection/>
    </xf>
    <xf numFmtId="0" fontId="9" fillId="46" borderId="11" xfId="0" applyFont="1" applyFill="1" applyBorder="1" applyAlignment="1" applyProtection="1">
      <alignment horizontal="center" vertical="center" wrapText="1"/>
      <protection/>
    </xf>
    <xf numFmtId="0" fontId="42" fillId="0" borderId="24" xfId="70" applyFont="1" applyFill="1" applyBorder="1" applyAlignment="1" applyProtection="1">
      <alignment horizontal="center" vertical="center" wrapText="1"/>
      <protection hidden="1"/>
    </xf>
    <xf numFmtId="0" fontId="10" fillId="28" borderId="84" xfId="45" applyFont="1" applyFill="1" applyBorder="1" applyAlignment="1" applyProtection="1">
      <alignment horizontal="center" vertical="center" wrapText="1"/>
      <protection/>
    </xf>
    <xf numFmtId="0" fontId="10" fillId="28" borderId="85" xfId="45" applyFont="1" applyFill="1" applyBorder="1" applyAlignment="1" applyProtection="1">
      <alignment horizontal="center" vertical="center" wrapText="1"/>
      <protection/>
    </xf>
    <xf numFmtId="0" fontId="11" fillId="28" borderId="85" xfId="45" applyFont="1" applyFill="1" applyBorder="1" applyAlignment="1" applyProtection="1">
      <alignment horizontal="center" vertical="center" wrapText="1"/>
      <protection/>
    </xf>
    <xf numFmtId="0" fontId="11" fillId="28" borderId="86" xfId="45" applyFont="1" applyFill="1" applyBorder="1" applyAlignment="1" applyProtection="1">
      <alignment horizontal="center" vertical="center" wrapText="1"/>
      <protection/>
    </xf>
    <xf numFmtId="1" fontId="8" fillId="6" borderId="32" xfId="81" applyNumberFormat="1" applyFont="1" applyFill="1" applyBorder="1" applyAlignment="1" applyProtection="1">
      <alignment horizontal="center" vertical="center" wrapText="1"/>
      <protection hidden="1"/>
    </xf>
    <xf numFmtId="0" fontId="12" fillId="0" borderId="48" xfId="0" applyFont="1" applyBorder="1" applyAlignment="1" applyProtection="1">
      <alignment horizontal="center"/>
      <protection/>
    </xf>
    <xf numFmtId="0" fontId="12" fillId="0" borderId="43" xfId="0" applyFont="1" applyBorder="1" applyAlignment="1" applyProtection="1">
      <alignment horizontal="center"/>
      <protection/>
    </xf>
    <xf numFmtId="0" fontId="12" fillId="0" borderId="108" xfId="0" applyFont="1" applyBorder="1" applyAlignment="1" applyProtection="1">
      <alignment horizontal="center"/>
      <protection/>
    </xf>
    <xf numFmtId="0" fontId="12" fillId="0" borderId="50" xfId="0" applyFont="1" applyBorder="1" applyAlignment="1" applyProtection="1">
      <alignment horizontal="center"/>
      <protection/>
    </xf>
    <xf numFmtId="0" fontId="12" fillId="0" borderId="21" xfId="0" applyFont="1" applyBorder="1" applyAlignment="1" applyProtection="1">
      <alignment horizontal="center"/>
      <protection/>
    </xf>
    <xf numFmtId="0" fontId="12" fillId="0" borderId="28" xfId="0" applyFont="1" applyBorder="1" applyAlignment="1" applyProtection="1">
      <alignment horizontal="center"/>
      <protection/>
    </xf>
    <xf numFmtId="0" fontId="11" fillId="0" borderId="48" xfId="75" applyFont="1" applyBorder="1" applyAlignment="1" applyProtection="1">
      <alignment horizontal="center" vertical="center" wrapText="1"/>
      <protection/>
    </xf>
    <xf numFmtId="0" fontId="11" fillId="0" borderId="43" xfId="75" applyFont="1" applyBorder="1" applyAlignment="1" applyProtection="1">
      <alignment horizontal="center" vertical="center"/>
      <protection/>
    </xf>
    <xf numFmtId="0" fontId="11" fillId="0" borderId="49" xfId="75" applyFont="1" applyBorder="1" applyAlignment="1" applyProtection="1">
      <alignment horizontal="center" vertical="center"/>
      <protection/>
    </xf>
    <xf numFmtId="0" fontId="11" fillId="0" borderId="50" xfId="75" applyFont="1" applyBorder="1" applyAlignment="1" applyProtection="1">
      <alignment horizontal="center" vertical="center"/>
      <protection/>
    </xf>
    <xf numFmtId="0" fontId="11" fillId="0" borderId="21" xfId="75" applyFont="1" applyBorder="1" applyAlignment="1" applyProtection="1">
      <alignment horizontal="center" vertical="center"/>
      <protection/>
    </xf>
    <xf numFmtId="0" fontId="11" fillId="0" borderId="51" xfId="75" applyFont="1" applyBorder="1" applyAlignment="1" applyProtection="1">
      <alignment horizontal="center" vertical="center"/>
      <protection/>
    </xf>
    <xf numFmtId="0" fontId="11" fillId="0" borderId="52" xfId="75" applyFont="1" applyBorder="1" applyAlignment="1" applyProtection="1">
      <alignment horizontal="center" vertical="center"/>
      <protection/>
    </xf>
    <xf numFmtId="0" fontId="11" fillId="0" borderId="47" xfId="75" applyFont="1" applyBorder="1" applyAlignment="1" applyProtection="1">
      <alignment horizontal="center" vertical="center"/>
      <protection/>
    </xf>
    <xf numFmtId="0" fontId="11" fillId="0" borderId="53" xfId="75" applyFont="1" applyBorder="1" applyAlignment="1" applyProtection="1">
      <alignment horizontal="center" vertical="center"/>
      <protection/>
    </xf>
    <xf numFmtId="0" fontId="11" fillId="0" borderId="48" xfId="75" applyFont="1" applyBorder="1" applyAlignment="1" applyProtection="1">
      <alignment horizontal="center" vertical="center"/>
      <protection/>
    </xf>
    <xf numFmtId="0" fontId="9" fillId="38" borderId="50" xfId="45" applyFont="1" applyFill="1" applyBorder="1" applyAlignment="1" applyProtection="1">
      <alignment horizontal="center" vertical="center" wrapText="1"/>
      <protection/>
    </xf>
    <xf numFmtId="0" fontId="9" fillId="38" borderId="21" xfId="45" applyFont="1" applyFill="1" applyBorder="1" applyAlignment="1" applyProtection="1">
      <alignment horizontal="center" vertical="center" wrapText="1"/>
      <protection/>
    </xf>
    <xf numFmtId="0" fontId="9" fillId="38" borderId="32" xfId="45" applyFont="1" applyFill="1" applyBorder="1" applyAlignment="1" applyProtection="1">
      <alignment horizontal="center" vertical="center" wrapText="1"/>
      <protection/>
    </xf>
    <xf numFmtId="168" fontId="9" fillId="39" borderId="32" xfId="45" applyNumberFormat="1" applyFont="1" applyFill="1" applyBorder="1" applyAlignment="1" applyProtection="1">
      <alignment horizontal="center" vertical="center" wrapText="1"/>
      <protection/>
    </xf>
    <xf numFmtId="168" fontId="9" fillId="39" borderId="40" xfId="45" applyNumberFormat="1" applyFont="1" applyFill="1" applyBorder="1" applyAlignment="1" applyProtection="1">
      <alignment horizontal="center" vertical="center" wrapText="1"/>
      <protection/>
    </xf>
    <xf numFmtId="168" fontId="9" fillId="39" borderId="21" xfId="45" applyNumberFormat="1" applyFont="1" applyFill="1" applyBorder="1" applyAlignment="1" applyProtection="1">
      <alignment horizontal="center" vertical="center" wrapText="1"/>
      <protection/>
    </xf>
    <xf numFmtId="168" fontId="9" fillId="39" borderId="51" xfId="45" applyNumberFormat="1" applyFont="1" applyFill="1" applyBorder="1" applyAlignment="1" applyProtection="1">
      <alignment horizontal="center" vertical="center" wrapText="1"/>
      <protection/>
    </xf>
    <xf numFmtId="168" fontId="9" fillId="39" borderId="47" xfId="45" applyNumberFormat="1" applyFont="1" applyFill="1" applyBorder="1" applyAlignment="1" applyProtection="1">
      <alignment horizontal="center" vertical="center" wrapText="1"/>
      <protection/>
    </xf>
    <xf numFmtId="168" fontId="9" fillId="39" borderId="53" xfId="45" applyNumberFormat="1" applyFont="1" applyFill="1" applyBorder="1" applyAlignment="1" applyProtection="1">
      <alignment horizontal="center" vertical="center" wrapText="1"/>
      <protection/>
    </xf>
    <xf numFmtId="0" fontId="9" fillId="38" borderId="52" xfId="45" applyFont="1" applyFill="1" applyBorder="1" applyAlignment="1" applyProtection="1">
      <alignment horizontal="center" vertical="center" wrapText="1"/>
      <protection/>
    </xf>
    <xf numFmtId="0" fontId="9" fillId="38" borderId="47" xfId="45" applyFont="1" applyFill="1" applyBorder="1" applyAlignment="1" applyProtection="1">
      <alignment horizontal="center" vertical="center" wrapText="1"/>
      <protection/>
    </xf>
    <xf numFmtId="0" fontId="46" fillId="0" borderId="20" xfId="0" applyFont="1" applyBorder="1" applyAlignment="1" applyProtection="1">
      <alignment horizontal="center" vertical="center" wrapText="1"/>
      <protection/>
    </xf>
    <xf numFmtId="0" fontId="46" fillId="0" borderId="30" xfId="0" applyFont="1" applyBorder="1" applyAlignment="1" applyProtection="1">
      <alignment horizontal="center" vertical="center" wrapText="1"/>
      <protection/>
    </xf>
    <xf numFmtId="0" fontId="46" fillId="0" borderId="31" xfId="0" applyFont="1" applyBorder="1" applyAlignment="1" applyProtection="1">
      <alignment horizontal="center" vertical="center" wrapText="1"/>
      <protection/>
    </xf>
    <xf numFmtId="0" fontId="11" fillId="30" borderId="124" xfId="71" applyFont="1" applyFill="1" applyBorder="1" applyAlignment="1" applyProtection="1">
      <alignment horizontal="center" vertical="center" wrapText="1"/>
      <protection hidden="1"/>
    </xf>
    <xf numFmtId="0" fontId="11" fillId="30" borderId="98" xfId="71" applyFont="1" applyFill="1" applyBorder="1" applyAlignment="1" applyProtection="1">
      <alignment horizontal="center" vertical="center" wrapText="1"/>
      <protection hidden="1"/>
    </xf>
    <xf numFmtId="0" fontId="11" fillId="30" borderId="150" xfId="71" applyFont="1" applyFill="1" applyBorder="1" applyAlignment="1" applyProtection="1">
      <alignment horizontal="center" vertical="center" wrapText="1"/>
      <protection hidden="1"/>
    </xf>
    <xf numFmtId="0" fontId="11" fillId="30" borderId="124" xfId="71" applyFont="1" applyFill="1" applyBorder="1" applyAlignment="1" applyProtection="1">
      <alignment horizontal="center" vertical="center" wrapText="1"/>
      <protection hidden="1"/>
    </xf>
    <xf numFmtId="0" fontId="11" fillId="30" borderId="98" xfId="71" applyFont="1" applyFill="1" applyBorder="1" applyAlignment="1" applyProtection="1">
      <alignment horizontal="center" vertical="center" wrapText="1"/>
      <protection hidden="1"/>
    </xf>
    <xf numFmtId="0" fontId="11" fillId="30" borderId="150" xfId="71" applyFont="1" applyFill="1" applyBorder="1" applyAlignment="1" applyProtection="1">
      <alignment horizontal="center" vertical="center" wrapText="1"/>
      <protection hidden="1"/>
    </xf>
    <xf numFmtId="0" fontId="11" fillId="58" borderId="20" xfId="71" applyFont="1" applyFill="1" applyBorder="1" applyAlignment="1" applyProtection="1">
      <alignment horizontal="center" vertical="center" wrapText="1"/>
      <protection hidden="1"/>
    </xf>
    <xf numFmtId="0" fontId="11" fillId="58" borderId="30" xfId="71" applyFont="1" applyFill="1" applyBorder="1" applyAlignment="1" applyProtection="1">
      <alignment horizontal="center" vertical="center" wrapText="1"/>
      <protection hidden="1"/>
    </xf>
    <xf numFmtId="0" fontId="11" fillId="58" borderId="31" xfId="71" applyFont="1" applyFill="1" applyBorder="1" applyAlignment="1" applyProtection="1">
      <alignment horizontal="center" vertical="center" wrapText="1"/>
      <protection hidden="1"/>
    </xf>
    <xf numFmtId="0" fontId="11" fillId="44" borderId="103" xfId="45" applyFont="1" applyFill="1" applyBorder="1" applyAlignment="1" applyProtection="1">
      <alignment horizontal="center" vertical="center" wrapText="1"/>
      <protection/>
    </xf>
    <xf numFmtId="0" fontId="11" fillId="44" borderId="15" xfId="45" applyFont="1" applyFill="1" applyBorder="1" applyAlignment="1" applyProtection="1">
      <alignment horizontal="center" vertical="center" wrapText="1"/>
      <protection/>
    </xf>
    <xf numFmtId="0" fontId="11" fillId="44" borderId="23" xfId="45" applyFont="1" applyFill="1" applyBorder="1" applyAlignment="1" applyProtection="1">
      <alignment horizontal="center" vertical="center" wrapText="1"/>
      <protection/>
    </xf>
    <xf numFmtId="0" fontId="10" fillId="44" borderId="19" xfId="45" applyFont="1" applyFill="1" applyBorder="1" applyAlignment="1" applyProtection="1">
      <alignment horizontal="center" vertical="center" wrapText="1"/>
      <protection/>
    </xf>
    <xf numFmtId="0" fontId="10" fillId="44" borderId="15" xfId="45" applyFont="1" applyFill="1" applyBorder="1" applyAlignment="1" applyProtection="1">
      <alignment horizontal="center" vertical="center" wrapText="1"/>
      <protection/>
    </xf>
    <xf numFmtId="0" fontId="10" fillId="44" borderId="111" xfId="45" applyFont="1" applyFill="1" applyBorder="1" applyAlignment="1" applyProtection="1">
      <alignment horizontal="center" vertical="center" wrapText="1"/>
      <protection/>
    </xf>
    <xf numFmtId="0" fontId="9" fillId="18" borderId="50" xfId="0" applyFont="1" applyFill="1" applyBorder="1" applyAlignment="1" applyProtection="1">
      <alignment horizontal="center" vertical="center" wrapText="1"/>
      <protection/>
    </xf>
    <xf numFmtId="0" fontId="11" fillId="30" borderId="30" xfId="71" applyFont="1" applyFill="1" applyBorder="1" applyAlignment="1" applyProtection="1">
      <alignment horizontal="center" vertical="center" wrapText="1"/>
      <protection hidden="1"/>
    </xf>
    <xf numFmtId="0" fontId="11" fillId="32" borderId="30" xfId="71" applyFont="1" applyFill="1" applyBorder="1" applyAlignment="1" applyProtection="1">
      <alignment horizontal="center" vertical="center" wrapText="1"/>
      <protection hidden="1"/>
    </xf>
    <xf numFmtId="0" fontId="11" fillId="32" borderId="31" xfId="71" applyFont="1" applyFill="1" applyBorder="1" applyAlignment="1" applyProtection="1">
      <alignment horizontal="center" vertical="center" wrapText="1"/>
      <protection hidden="1"/>
    </xf>
    <xf numFmtId="0" fontId="11" fillId="17" borderId="19" xfId="0" applyFont="1" applyFill="1" applyBorder="1" applyAlignment="1" applyProtection="1">
      <alignment horizontal="center" vertical="center" wrapText="1"/>
      <protection/>
    </xf>
    <xf numFmtId="0" fontId="11" fillId="17" borderId="15" xfId="0" applyFont="1" applyFill="1" applyBorder="1" applyAlignment="1" applyProtection="1">
      <alignment horizontal="center" vertical="center" wrapText="1"/>
      <protection/>
    </xf>
    <xf numFmtId="0" fontId="11" fillId="0" borderId="149" xfId="45" applyFont="1" applyFill="1" applyBorder="1" applyAlignment="1" applyProtection="1">
      <alignment horizontal="center" vertical="center" wrapText="1"/>
      <protection/>
    </xf>
    <xf numFmtId="0" fontId="11" fillId="0" borderId="98" xfId="45" applyFont="1" applyFill="1" applyBorder="1" applyAlignment="1" applyProtection="1">
      <alignment horizontal="center" vertical="center" wrapText="1"/>
      <protection/>
    </xf>
    <xf numFmtId="0" fontId="11" fillId="36" borderId="60" xfId="71" applyFont="1" applyFill="1" applyBorder="1" applyAlignment="1" applyProtection="1">
      <alignment horizontal="center" vertical="center" wrapText="1"/>
      <protection hidden="1"/>
    </xf>
    <xf numFmtId="0" fontId="11" fillId="36" borderId="61" xfId="71" applyFont="1" applyFill="1" applyBorder="1" applyAlignment="1" applyProtection="1">
      <alignment horizontal="center" vertical="center" wrapText="1"/>
      <protection hidden="1"/>
    </xf>
    <xf numFmtId="0" fontId="11" fillId="30" borderId="20" xfId="71" applyFont="1" applyFill="1" applyBorder="1" applyAlignment="1" applyProtection="1">
      <alignment horizontal="center" vertical="center" wrapText="1"/>
      <protection hidden="1"/>
    </xf>
    <xf numFmtId="0" fontId="11" fillId="30" borderId="31" xfId="71" applyFont="1" applyFill="1" applyBorder="1" applyAlignment="1" applyProtection="1">
      <alignment horizontal="center" vertical="center" wrapText="1"/>
      <protection hidden="1"/>
    </xf>
    <xf numFmtId="0" fontId="10" fillId="17" borderId="93" xfId="0" applyFont="1" applyFill="1" applyBorder="1" applyAlignment="1" applyProtection="1">
      <alignment horizontal="center" vertical="center" wrapText="1"/>
      <protection/>
    </xf>
    <xf numFmtId="0" fontId="10" fillId="17" borderId="32" xfId="0" applyFont="1" applyFill="1" applyBorder="1" applyAlignment="1" applyProtection="1">
      <alignment horizontal="center" vertical="center" wrapText="1"/>
      <protection/>
    </xf>
    <xf numFmtId="0" fontId="11" fillId="17" borderId="84" xfId="0" applyFont="1" applyFill="1" applyBorder="1" applyAlignment="1" applyProtection="1">
      <alignment horizontal="center" vertical="center" wrapText="1"/>
      <protection/>
    </xf>
    <xf numFmtId="0" fontId="11" fillId="17" borderId="85" xfId="0" applyFont="1" applyFill="1" applyBorder="1" applyAlignment="1" applyProtection="1">
      <alignment horizontal="center" vertical="center" wrapText="1"/>
      <protection/>
    </xf>
    <xf numFmtId="0" fontId="10" fillId="17" borderId="84" xfId="0" applyFont="1" applyFill="1" applyBorder="1" applyAlignment="1" applyProtection="1">
      <alignment horizontal="center" vertical="center" wrapText="1"/>
      <protection/>
    </xf>
    <xf numFmtId="0" fontId="10" fillId="17" borderId="85" xfId="0" applyFont="1" applyFill="1" applyBorder="1" applyAlignment="1" applyProtection="1">
      <alignment horizontal="center" vertical="center" wrapText="1"/>
      <protection/>
    </xf>
    <xf numFmtId="0" fontId="11" fillId="30" borderId="30" xfId="71" applyFont="1" applyFill="1" applyBorder="1" applyAlignment="1" applyProtection="1">
      <alignment horizontal="center" vertical="center" wrapText="1"/>
      <protection hidden="1"/>
    </xf>
    <xf numFmtId="0" fontId="11" fillId="30" borderId="149" xfId="71" applyFont="1" applyFill="1" applyBorder="1" applyAlignment="1" applyProtection="1">
      <alignment horizontal="center" vertical="center" wrapText="1"/>
      <protection hidden="1"/>
    </xf>
    <xf numFmtId="0" fontId="11" fillId="58" borderId="149" xfId="71" applyFont="1" applyFill="1" applyBorder="1" applyAlignment="1" applyProtection="1">
      <alignment horizontal="center" vertical="center" wrapText="1"/>
      <protection hidden="1"/>
    </xf>
    <xf numFmtId="0" fontId="11" fillId="58" borderId="98" xfId="71" applyFont="1" applyFill="1" applyBorder="1" applyAlignment="1" applyProtection="1">
      <alignment horizontal="center" vertical="center" wrapText="1"/>
      <protection hidden="1"/>
    </xf>
    <xf numFmtId="0" fontId="11" fillId="58" borderId="150" xfId="71" applyFont="1" applyFill="1" applyBorder="1" applyAlignment="1" applyProtection="1">
      <alignment horizontal="center" vertical="center" wrapText="1"/>
      <protection hidden="1"/>
    </xf>
    <xf numFmtId="0" fontId="11" fillId="44" borderId="24" xfId="45" applyFont="1" applyFill="1" applyBorder="1" applyAlignment="1" applyProtection="1">
      <alignment horizontal="center" vertical="center" wrapText="1"/>
      <protection/>
    </xf>
    <xf numFmtId="0" fontId="11" fillId="44" borderId="0" xfId="45" applyFont="1" applyFill="1" applyBorder="1" applyAlignment="1" applyProtection="1">
      <alignment horizontal="center" vertical="center" wrapText="1"/>
      <protection/>
    </xf>
    <xf numFmtId="0" fontId="11" fillId="44" borderId="25" xfId="45" applyFont="1" applyFill="1" applyBorder="1" applyAlignment="1" applyProtection="1">
      <alignment horizontal="center" vertical="center" wrapText="1"/>
      <protection/>
    </xf>
    <xf numFmtId="0" fontId="11" fillId="28" borderId="107" xfId="45" applyFont="1" applyFill="1" applyBorder="1" applyAlignment="1" applyProtection="1">
      <alignment horizontal="center" vertical="center" wrapText="1"/>
      <protection/>
    </xf>
    <xf numFmtId="0" fontId="11" fillId="28" borderId="39" xfId="45" applyFont="1" applyFill="1" applyBorder="1" applyAlignment="1" applyProtection="1">
      <alignment horizontal="center" vertical="center" wrapText="1"/>
      <protection/>
    </xf>
    <xf numFmtId="0" fontId="11" fillId="28" borderId="87" xfId="45" applyFont="1" applyFill="1" applyBorder="1" applyAlignment="1" applyProtection="1">
      <alignment horizontal="center" vertical="center" wrapText="1"/>
      <protection/>
    </xf>
    <xf numFmtId="9" fontId="8" fillId="41" borderId="108" xfId="77" applyFont="1" applyFill="1" applyBorder="1" applyAlignment="1" applyProtection="1">
      <alignment horizontal="center" vertical="center" wrapText="1"/>
      <protection hidden="1"/>
    </xf>
    <xf numFmtId="9" fontId="8" fillId="41" borderId="44" xfId="77" applyFont="1" applyFill="1" applyBorder="1" applyAlignment="1" applyProtection="1">
      <alignment horizontal="center" vertical="center" wrapText="1"/>
      <protection hidden="1"/>
    </xf>
    <xf numFmtId="0" fontId="9" fillId="18" borderId="17" xfId="0" applyFont="1" applyFill="1" applyBorder="1" applyAlignment="1">
      <alignment horizontal="center" vertical="center" wrapText="1"/>
    </xf>
    <xf numFmtId="0" fontId="9" fillId="18" borderId="18" xfId="0" applyFont="1" applyFill="1" applyBorder="1" applyAlignment="1">
      <alignment horizontal="center" vertical="center" wrapText="1"/>
    </xf>
    <xf numFmtId="0" fontId="9" fillId="18" borderId="33" xfId="0" applyFont="1" applyFill="1" applyBorder="1" applyAlignment="1">
      <alignment horizontal="center" vertical="center" wrapText="1"/>
    </xf>
    <xf numFmtId="0" fontId="8" fillId="6" borderId="43" xfId="70" applyFont="1" applyFill="1" applyBorder="1" applyAlignment="1" applyProtection="1">
      <alignment horizontal="center" vertical="center" wrapText="1"/>
      <protection hidden="1"/>
    </xf>
    <xf numFmtId="0" fontId="6" fillId="10" borderId="19" xfId="0" applyFont="1" applyFill="1" applyBorder="1" applyAlignment="1">
      <alignment horizontal="center" vertical="center" wrapText="1"/>
    </xf>
    <xf numFmtId="0" fontId="6" fillId="10" borderId="15" xfId="0" applyFont="1" applyFill="1" applyBorder="1" applyAlignment="1">
      <alignment horizontal="center" vertical="center" wrapText="1"/>
    </xf>
    <xf numFmtId="0" fontId="11" fillId="30" borderId="20" xfId="71" applyFont="1" applyFill="1" applyBorder="1" applyAlignment="1" applyProtection="1">
      <alignment horizontal="center" vertical="center" wrapText="1"/>
      <protection hidden="1"/>
    </xf>
    <xf numFmtId="0" fontId="11" fillId="30" borderId="30" xfId="71" applyFont="1" applyFill="1" applyBorder="1" applyAlignment="1" applyProtection="1">
      <alignment horizontal="center" vertical="center" wrapText="1"/>
      <protection hidden="1"/>
    </xf>
    <xf numFmtId="0" fontId="11" fillId="30" borderId="31" xfId="71" applyFont="1" applyFill="1" applyBorder="1" applyAlignment="1" applyProtection="1">
      <alignment horizontal="center" vertical="center" wrapText="1"/>
      <protection hidden="1"/>
    </xf>
    <xf numFmtId="0" fontId="11" fillId="30" borderId="20" xfId="71" applyFont="1" applyFill="1" applyBorder="1" applyAlignment="1" applyProtection="1">
      <alignment horizontal="center" vertical="center" wrapText="1"/>
      <protection hidden="1"/>
    </xf>
    <xf numFmtId="0" fontId="11" fillId="30" borderId="30" xfId="71" applyFont="1" applyFill="1" applyBorder="1" applyAlignment="1" applyProtection="1">
      <alignment horizontal="center" vertical="center" wrapText="1"/>
      <protection hidden="1"/>
    </xf>
    <xf numFmtId="0" fontId="11" fillId="30" borderId="31" xfId="71" applyFont="1" applyFill="1" applyBorder="1" applyAlignment="1" applyProtection="1">
      <alignment horizontal="center" vertical="center" wrapText="1"/>
      <protection hidden="1"/>
    </xf>
    <xf numFmtId="0" fontId="11" fillId="58" borderId="30" xfId="71" applyFont="1" applyFill="1" applyBorder="1" applyAlignment="1" applyProtection="1">
      <alignment horizontal="center" vertical="center" wrapText="1"/>
      <protection hidden="1"/>
    </xf>
    <xf numFmtId="0" fontId="9" fillId="38" borderId="64" xfId="45" applyFont="1" applyFill="1" applyBorder="1" applyAlignment="1" applyProtection="1">
      <alignment horizontal="center" vertical="center" wrapText="1"/>
      <protection/>
    </xf>
    <xf numFmtId="0" fontId="9" fillId="38" borderId="54" xfId="45" applyFont="1" applyFill="1" applyBorder="1" applyAlignment="1" applyProtection="1">
      <alignment horizontal="center" vertical="center" wrapText="1"/>
      <protection/>
    </xf>
    <xf numFmtId="0" fontId="6" fillId="0" borderId="29" xfId="0" applyFont="1" applyBorder="1" applyAlignment="1">
      <alignment horizontal="center" vertical="center"/>
    </xf>
    <xf numFmtId="0" fontId="6" fillId="0" borderId="11" xfId="0" applyFont="1" applyBorder="1" applyAlignment="1">
      <alignment horizontal="center" vertical="center"/>
    </xf>
    <xf numFmtId="0" fontId="6" fillId="0" borderId="34" xfId="0" applyFont="1" applyBorder="1" applyAlignment="1">
      <alignment horizontal="center" vertical="center"/>
    </xf>
    <xf numFmtId="0" fontId="6" fillId="0" borderId="24" xfId="0" applyFont="1" applyBorder="1" applyAlignment="1">
      <alignment horizontal="center" vertical="center"/>
    </xf>
    <xf numFmtId="0" fontId="6" fillId="0" borderId="0" xfId="0" applyFont="1" applyBorder="1" applyAlignment="1">
      <alignment horizontal="center" vertical="center"/>
    </xf>
    <xf numFmtId="0" fontId="6" fillId="0" borderId="25"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33" xfId="0" applyFont="1" applyBorder="1" applyAlignment="1">
      <alignment horizontal="center" vertical="center"/>
    </xf>
    <xf numFmtId="0" fontId="11" fillId="30" borderId="30" xfId="71" applyFont="1" applyFill="1" applyBorder="1" applyAlignment="1" applyProtection="1">
      <alignment horizontal="center" vertical="center" wrapText="1"/>
      <protection hidden="1"/>
    </xf>
    <xf numFmtId="0" fontId="11" fillId="58" borderId="29" xfId="71" applyFont="1" applyFill="1" applyBorder="1" applyAlignment="1" applyProtection="1">
      <alignment horizontal="center" vertical="center" wrapText="1"/>
      <protection hidden="1"/>
    </xf>
    <xf numFmtId="0" fontId="11" fillId="58" borderId="24" xfId="71" applyFont="1" applyFill="1" applyBorder="1" applyAlignment="1" applyProtection="1">
      <alignment horizontal="center" vertical="center" wrapText="1"/>
      <protection hidden="1"/>
    </xf>
    <xf numFmtId="0" fontId="11" fillId="58" borderId="17" xfId="71" applyFont="1" applyFill="1" applyBorder="1" applyAlignment="1" applyProtection="1">
      <alignment horizontal="center" vertical="center" wrapText="1"/>
      <protection hidden="1"/>
    </xf>
    <xf numFmtId="0" fontId="9" fillId="38" borderId="35" xfId="45" applyFont="1" applyFill="1" applyBorder="1" applyAlignment="1" applyProtection="1">
      <alignment horizontal="center" vertical="center" wrapText="1"/>
      <protection/>
    </xf>
    <xf numFmtId="0" fontId="9" fillId="38" borderId="28" xfId="45" applyFont="1" applyFill="1" applyBorder="1" applyAlignment="1" applyProtection="1">
      <alignment horizontal="center" vertical="center" wrapText="1"/>
      <protection/>
    </xf>
    <xf numFmtId="0" fontId="9" fillId="38" borderId="109" xfId="45" applyFont="1" applyFill="1" applyBorder="1" applyAlignment="1" applyProtection="1">
      <alignment horizontal="center" vertical="center" wrapText="1"/>
      <protection/>
    </xf>
  </cellXfs>
  <cellStyles count="7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xcel Built-in Normal" xfId="45"/>
    <cellStyle name="Excel Built-in Normal 2" xfId="46"/>
    <cellStyle name="Incorrecto" xfId="47"/>
    <cellStyle name="Comma" xfId="48"/>
    <cellStyle name="Comma [0]" xfId="49"/>
    <cellStyle name="Millares [0] 2" xfId="50"/>
    <cellStyle name="Millares [0] 2 2" xfId="51"/>
    <cellStyle name="Millares 2" xfId="52"/>
    <cellStyle name="Millares 2 2" xfId="53"/>
    <cellStyle name="Millares 2 3" xfId="54"/>
    <cellStyle name="Millares 3" xfId="55"/>
    <cellStyle name="Millares 4" xfId="56"/>
    <cellStyle name="Millares 4 2" xfId="57"/>
    <cellStyle name="Millares 4 3" xfId="58"/>
    <cellStyle name="Millares 5" xfId="59"/>
    <cellStyle name="Millares 5 2" xfId="60"/>
    <cellStyle name="Millares 6" xfId="61"/>
    <cellStyle name="Millares 7" xfId="62"/>
    <cellStyle name="Millares 8" xfId="63"/>
    <cellStyle name="Currency" xfId="64"/>
    <cellStyle name="Currency [0]" xfId="65"/>
    <cellStyle name="Moneda [0] 2" xfId="66"/>
    <cellStyle name="Moneda 2" xfId="67"/>
    <cellStyle name="Moneda 3" xfId="68"/>
    <cellStyle name="Neutral" xfId="69"/>
    <cellStyle name="Normal 2" xfId="70"/>
    <cellStyle name="Normal 2 2" xfId="71"/>
    <cellStyle name="Normal 2 2 2" xfId="72"/>
    <cellStyle name="Normal 3" xfId="73"/>
    <cellStyle name="Normal 3 2" xfId="74"/>
    <cellStyle name="Normal_Hoja1" xfId="75"/>
    <cellStyle name="Notas" xfId="76"/>
    <cellStyle name="Percent" xfId="77"/>
    <cellStyle name="Porcentaje 2" xfId="78"/>
    <cellStyle name="Porcentaje 2 2" xfId="79"/>
    <cellStyle name="Porcentaje 3" xfId="80"/>
    <cellStyle name="Porcentaje 4" xfId="81"/>
    <cellStyle name="Salida" xfId="82"/>
    <cellStyle name="Texto de advertencia" xfId="83"/>
    <cellStyle name="Texto explicativo" xfId="84"/>
    <cellStyle name="Título" xfId="85"/>
    <cellStyle name="Título 1" xfId="86"/>
    <cellStyle name="Título 2" xfId="87"/>
    <cellStyle name="Título 3" xfId="88"/>
    <cellStyle name="Total"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externalLink" Target="externalLinks/externalLink1.xml" /><Relationship Id="rId2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Calibri"/>
                <a:ea typeface="Calibri"/>
                <a:cs typeface="Calibri"/>
              </a:rPr>
              <a:t>CUMPLIMIENTO DEL PRIMER BIMESTRE (ENERO-FEBRERO)</a:t>
            </a:r>
          </a:p>
        </c:rich>
      </c:tx>
      <c:layout>
        <c:manualLayout>
          <c:xMode val="factor"/>
          <c:yMode val="factor"/>
          <c:x val="-0.001"/>
          <c:y val="-0.012"/>
        </c:manualLayout>
      </c:layout>
      <c:spPr>
        <a:noFill/>
        <a:ln w="3175">
          <a:noFill/>
        </a:ln>
      </c:spPr>
    </c:title>
    <c:plotArea>
      <c:layout>
        <c:manualLayout>
          <c:xMode val="edge"/>
          <c:yMode val="edge"/>
          <c:x val="0.101"/>
          <c:y val="0.14175"/>
          <c:w val="0.88025"/>
          <c:h val="0.7905"/>
        </c:manualLayout>
      </c:layout>
      <c:lineChart>
        <c:grouping val="standard"/>
        <c:varyColors val="0"/>
        <c:ser>
          <c:idx val="0"/>
          <c:order val="0"/>
          <c:spPr>
            <a:ln w="38100">
              <a:solidFill>
                <a:srgbClr val="666699"/>
              </a:solid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003366"/>
              </a:solidFill>
              <a:ln>
                <a:solidFill>
                  <a:srgbClr val="666699"/>
                </a:solidFill>
              </a:ln>
              <a:effectLst>
                <a:outerShdw dist="35921" dir="2700000" algn="br">
                  <a:prstClr val="black"/>
                </a:outerShdw>
              </a:effectLst>
            </c:spPr>
          </c:marker>
          <c:dLbls>
            <c:dLbl>
              <c:idx val="1"/>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5"/>
              <c:layout>
                <c:manualLayout>
                  <c:x val="0"/>
                  <c:y val="0"/>
                </c:manualLayout>
              </c:layout>
              <c:tx>
                <c:rich>
                  <a:bodyPr vert="horz" rot="0" anchor="ctr"/>
                  <a:lstStyle/>
                  <a:p>
                    <a:pPr algn="ctr">
                      <a:defRPr/>
                    </a:pPr>
                    <a:r>
                      <a:rPr lang="en-US" cap="none" sz="1050" b="1" i="0" u="none" baseline="0">
                        <a:solidFill>
                          <a:srgbClr val="000000"/>
                        </a:solidFill>
                      </a:rPr>
                      <a:t>94%</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1050" b="1" i="0" u="none" baseline="0">
                    <a:solidFill>
                      <a:srgbClr val="000000"/>
                    </a:solidFill>
                  </a:defRPr>
                </a:pPr>
              </a:p>
            </c:txPr>
            <c:dLblPos val="t"/>
            <c:showLegendKey val="0"/>
            <c:showVal val="1"/>
            <c:showBubbleSize val="0"/>
            <c:showCatName val="0"/>
            <c:showSerName val="0"/>
            <c:showLeaderLines val="1"/>
            <c:showPercent val="0"/>
          </c:dLbls>
          <c:cat>
            <c:strRef>
              <c:f>SEGUIMIENTO!$B$4:$B$19</c:f>
              <c:strCache/>
            </c:strRef>
          </c:cat>
          <c:val>
            <c:numRef>
              <c:f>SEGUIMIENTO!$C$4:$C$19</c:f>
              <c:numCache/>
            </c:numRef>
          </c:val>
          <c:smooth val="0"/>
        </c:ser>
        <c:marker val="1"/>
        <c:axId val="61763998"/>
        <c:axId val="19005071"/>
      </c:lineChart>
      <c:catAx>
        <c:axId val="61763998"/>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1" i="0" u="none" baseline="0">
                <a:solidFill>
                  <a:srgbClr val="000000"/>
                </a:solidFill>
              </a:defRPr>
            </a:pPr>
          </a:p>
        </c:txPr>
        <c:crossAx val="19005071"/>
        <c:crosses val="autoZero"/>
        <c:auto val="1"/>
        <c:lblOffset val="100"/>
        <c:tickLblSkip val="1"/>
        <c:noMultiLvlLbl val="0"/>
      </c:catAx>
      <c:valAx>
        <c:axId val="19005071"/>
        <c:scaling>
          <c:orientation val="minMax"/>
        </c:scaling>
        <c:axPos val="l"/>
        <c:delete val="1"/>
        <c:majorTickMark val="out"/>
        <c:minorTickMark val="none"/>
        <c:tickLblPos val="nextTo"/>
        <c:crossAx val="61763998"/>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CUMPLIMIENTO TOTAL DEL PA A 28 DE FEBRERO </a:t>
            </a:r>
          </a:p>
        </c:rich>
      </c:tx>
      <c:layout>
        <c:manualLayout>
          <c:xMode val="factor"/>
          <c:yMode val="factor"/>
          <c:x val="0.03275"/>
          <c:y val="-0.012"/>
        </c:manualLayout>
      </c:layout>
      <c:spPr>
        <a:noFill/>
        <a:ln w="3175">
          <a:noFill/>
        </a:ln>
      </c:spPr>
    </c:title>
    <c:plotArea>
      <c:layout>
        <c:manualLayout>
          <c:xMode val="edge"/>
          <c:yMode val="edge"/>
          <c:x val="0.097"/>
          <c:y val="0.1305"/>
          <c:w val="0.88325"/>
          <c:h val="0.785"/>
        </c:manualLayout>
      </c:layout>
      <c:lineChart>
        <c:grouping val="standard"/>
        <c:varyColors val="0"/>
        <c:ser>
          <c:idx val="0"/>
          <c:order val="0"/>
          <c:spPr>
            <a:ln w="38100">
              <a:solidFill>
                <a:srgbClr val="666699"/>
              </a:solidFill>
            </a:ln>
            <a:effectLst>
              <a:outerShdw dist="35921" dir="2700000" algn="br">
                <a:prstClr val="black"/>
              </a:outerShdw>
            </a:effectLst>
          </c:spPr>
          <c:extLst>
            <c:ext xmlns:c14="http://schemas.microsoft.com/office/drawing/2007/8/2/chart" uri="{6F2FDCE9-48DA-4B69-8628-5D25D57E5C99}">
              <c14:invertSolidFillFmt>
                <c14:spPr>
                  <a:solidFill>
                    <a:srgbClr val="FFFFFF"/>
                  </a:solidFill>
                </c14:spPr>
              </c14:invertSolidFillFmt>
            </c:ext>
          </c:extLst>
          <c:marker>
            <c:symbol val="diamond"/>
            <c:size val="9"/>
            <c:spPr>
              <a:solidFill>
                <a:srgbClr val="003366"/>
              </a:solidFill>
              <a:ln>
                <a:solidFill>
                  <a:srgbClr val="666699"/>
                </a:solidFill>
              </a:ln>
              <a:effectLst>
                <a:outerShdw dist="35921" dir="2700000" algn="br">
                  <a:prstClr val="black"/>
                </a:outerShdw>
              </a:effectLst>
            </c:spPr>
          </c:marker>
          <c:dLbls>
            <c:dLbl>
              <c:idx val="0"/>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1050" b="1"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1050" b="1" i="0" u="none" baseline="0">
                    <a:solidFill>
                      <a:srgbClr val="000000"/>
                    </a:solidFill>
                  </a:defRPr>
                </a:pPr>
              </a:p>
            </c:txPr>
            <c:dLblPos val="t"/>
            <c:showLegendKey val="0"/>
            <c:showVal val="1"/>
            <c:showBubbleSize val="0"/>
            <c:showCatName val="0"/>
            <c:showSerName val="0"/>
            <c:showLeaderLines val="1"/>
            <c:showPercent val="0"/>
          </c:dLbls>
          <c:cat>
            <c:strRef>
              <c:f>SEGUIMIENTO!$B$4:$B$19</c:f>
              <c:strCache/>
            </c:strRef>
          </c:cat>
          <c:val>
            <c:numRef>
              <c:f>SEGUIMIENTO!$D$4:$D$19</c:f>
              <c:numCache/>
            </c:numRef>
          </c:val>
          <c:smooth val="0"/>
        </c:ser>
        <c:marker val="1"/>
        <c:axId val="36827912"/>
        <c:axId val="63015753"/>
      </c:lineChart>
      <c:catAx>
        <c:axId val="36827912"/>
        <c:scaling>
          <c:orientation val="minMax"/>
        </c:scaling>
        <c:axPos val="b"/>
        <c:delete val="0"/>
        <c:numFmt formatCode="General" sourceLinked="1"/>
        <c:majorTickMark val="out"/>
        <c:minorTickMark val="none"/>
        <c:tickLblPos val="nextTo"/>
        <c:spPr>
          <a:ln w="3175">
            <a:solidFill>
              <a:srgbClr val="808080"/>
            </a:solidFill>
          </a:ln>
        </c:spPr>
        <c:txPr>
          <a:bodyPr vert="horz" rot="-5400000"/>
          <a:lstStyle/>
          <a:p>
            <a:pPr>
              <a:defRPr lang="en-US" cap="none" sz="1000" b="1" i="0" u="none" baseline="0">
                <a:solidFill>
                  <a:srgbClr val="000000"/>
                </a:solidFill>
              </a:defRPr>
            </a:pPr>
          </a:p>
        </c:txPr>
        <c:crossAx val="63015753"/>
        <c:crosses val="autoZero"/>
        <c:auto val="1"/>
        <c:lblOffset val="100"/>
        <c:tickLblSkip val="1"/>
        <c:noMultiLvlLbl val="0"/>
      </c:catAx>
      <c:valAx>
        <c:axId val="63015753"/>
        <c:scaling>
          <c:orientation val="minMax"/>
        </c:scaling>
        <c:axPos val="l"/>
        <c:delete val="1"/>
        <c:majorTickMark val="out"/>
        <c:minorTickMark val="none"/>
        <c:tickLblPos val="nextTo"/>
        <c:crossAx val="36827912"/>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Calibri"/>
                <a:ea typeface="Calibri"/>
                <a:cs typeface="Calibri"/>
              </a:rPr>
              <a:t>SEGUIMIENTO PLAN DE ACCIÓN</a:t>
            </a:r>
          </a:p>
        </c:rich>
      </c:tx>
      <c:layout>
        <c:manualLayout>
          <c:xMode val="factor"/>
          <c:yMode val="factor"/>
          <c:x val="-0.001"/>
          <c:y val="-0.016"/>
        </c:manualLayout>
      </c:layout>
      <c:spPr>
        <a:noFill/>
        <a:ln w="3175">
          <a:noFill/>
        </a:ln>
      </c:spPr>
    </c:title>
    <c:plotArea>
      <c:layout>
        <c:manualLayout>
          <c:xMode val="edge"/>
          <c:yMode val="edge"/>
          <c:x val="0.07075"/>
          <c:y val="0.16325"/>
          <c:w val="0.90875"/>
          <c:h val="0.70075"/>
        </c:manualLayout>
      </c:layout>
      <c:barChart>
        <c:barDir val="col"/>
        <c:grouping val="clustered"/>
        <c:varyColors val="0"/>
        <c:ser>
          <c:idx val="0"/>
          <c:order val="0"/>
          <c:tx>
            <c:strRef>
              <c:f>SEGUIMIENTO!$C$3</c:f>
              <c:strCache>
                <c:ptCount val="1"/>
                <c:pt idx="0">
                  <c:v>CUMPLIMIENTO DEL BIMESTRE</c:v>
                </c:pt>
              </c:strCache>
            </c:strRef>
          </c:tx>
          <c:spPr>
            <a:solidFill>
              <a:srgbClr val="0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txPr>
              <a:bodyPr vert="horz" rot="0" anchor="ctr"/>
              <a:lstStyle/>
              <a:p>
                <a:pPr algn="ctr">
                  <a:defRPr lang="en-US" cap="none" sz="1000" b="1" i="0" u="none" baseline="0">
                    <a:solidFill>
                      <a:srgbClr val="000000"/>
                    </a:solidFill>
                    <a:latin typeface="Calibri"/>
                    <a:ea typeface="Calibri"/>
                    <a:cs typeface="Calibri"/>
                  </a:defRPr>
                </a:pPr>
              </a:p>
            </c:txPr>
            <c:showLegendKey val="0"/>
            <c:showVal val="1"/>
            <c:showBubbleSize val="0"/>
            <c:showCatName val="0"/>
            <c:showSerName val="0"/>
            <c:showPercent val="0"/>
          </c:dLbls>
          <c:cat>
            <c:strRef>
              <c:f>SEGUIMIENTO!$B$4:$B$19</c:f>
              <c:strCache/>
            </c:strRef>
          </c:cat>
          <c:val>
            <c:numRef>
              <c:f>SEGUIMIENTO!$C$4:$C$19</c:f>
              <c:numCache/>
            </c:numRef>
          </c:val>
        </c:ser>
        <c:ser>
          <c:idx val="1"/>
          <c:order val="1"/>
          <c:tx>
            <c:strRef>
              <c:f>SEGUIMIENTO!$D$3</c:f>
              <c:strCache>
                <c:ptCount val="1"/>
                <c:pt idx="0">
                  <c:v>AVANCES PLAN DE ACCIÓN ANUAL</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5"/>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6"/>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7"/>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8"/>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9"/>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10"/>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dLbl>
              <c:idx val="11"/>
              <c:layout>
                <c:manualLayout>
                  <c:x val="0"/>
                  <c:y val="0"/>
                </c:manualLayout>
              </c:layout>
              <c:txPr>
                <a:bodyPr vert="horz" rot="0" anchor="ctr"/>
                <a:lstStyle/>
                <a:p>
                  <a:pPr algn="ctr">
                    <a:defRPr lang="en-US" cap="none" sz="900" b="1"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900" b="1" i="0" u="none" baseline="0">
                    <a:solidFill>
                      <a:srgbClr val="000000"/>
                    </a:solidFill>
                    <a:latin typeface="Calibri"/>
                    <a:ea typeface="Calibri"/>
                    <a:cs typeface="Calibri"/>
                  </a:defRPr>
                </a:pPr>
              </a:p>
            </c:txPr>
            <c:showLegendKey val="0"/>
            <c:showVal val="1"/>
            <c:showBubbleSize val="0"/>
            <c:showCatName val="0"/>
            <c:showSerName val="0"/>
            <c:showPercent val="0"/>
          </c:dLbls>
          <c:cat>
            <c:strRef>
              <c:f>SEGUIMIENTO!$B$4:$B$19</c:f>
              <c:strCache/>
            </c:strRef>
          </c:cat>
          <c:val>
            <c:numRef>
              <c:f>SEGUIMIENTO!$D$4:$D$19</c:f>
              <c:numCache/>
            </c:numRef>
          </c:val>
        </c:ser>
        <c:gapWidth val="75"/>
        <c:axId val="30270866"/>
        <c:axId val="4002339"/>
      </c:barChart>
      <c:catAx>
        <c:axId val="30270866"/>
        <c:scaling>
          <c:orientation val="minMax"/>
        </c:scaling>
        <c:axPos val="b"/>
        <c:delete val="0"/>
        <c:numFmt formatCode="General" sourceLinked="1"/>
        <c:majorTickMark val="none"/>
        <c:minorTickMark val="none"/>
        <c:tickLblPos val="nextTo"/>
        <c:spPr>
          <a:ln w="3175">
            <a:solidFill>
              <a:srgbClr val="808080"/>
            </a:solidFill>
          </a:ln>
        </c:spPr>
        <c:txPr>
          <a:bodyPr vert="horz" rot="-5400000"/>
          <a:lstStyle/>
          <a:p>
            <a:pPr>
              <a:defRPr lang="en-US" cap="none" sz="900" b="1" i="0" u="none" baseline="0">
                <a:solidFill>
                  <a:srgbClr val="000000"/>
                </a:solidFill>
              </a:defRPr>
            </a:pPr>
          </a:p>
        </c:txPr>
        <c:crossAx val="4002339"/>
        <c:crosses val="autoZero"/>
        <c:auto val="1"/>
        <c:lblOffset val="100"/>
        <c:tickLblSkip val="1"/>
        <c:noMultiLvlLbl val="0"/>
      </c:catAx>
      <c:valAx>
        <c:axId val="4002339"/>
        <c:scaling>
          <c:orientation val="minMax"/>
          <c:max val="1"/>
        </c:scaling>
        <c:axPos val="l"/>
        <c:delete val="1"/>
        <c:majorTickMark val="none"/>
        <c:minorTickMark val="none"/>
        <c:tickLblPos val="nextTo"/>
        <c:crossAx val="30270866"/>
        <c:crossesAt val="1"/>
        <c:crossBetween val="between"/>
        <c:dispUnits/>
        <c:majorUnit val="0.2"/>
      </c:valAx>
      <c:spPr>
        <a:solidFill>
          <a:srgbClr val="FFFFFF"/>
        </a:solidFill>
        <a:ln w="3175">
          <a:noFill/>
        </a:ln>
      </c:spPr>
    </c:plotArea>
    <c:legend>
      <c:legendPos val="b"/>
      <c:layout>
        <c:manualLayout>
          <c:xMode val="edge"/>
          <c:yMode val="edge"/>
          <c:x val="0.2685"/>
          <c:y val="0.9535"/>
          <c:w val="0.45875"/>
          <c:h val="0.036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3"/>
          <c:y val="-0.013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075"/>
          <c:y val="0.096"/>
          <c:w val="0.98175"/>
          <c:h val="0.8815"/>
        </c:manualLayout>
      </c:layout>
      <c:barChart>
        <c:barDir val="bar"/>
        <c:grouping val="clustered"/>
        <c:varyColors val="0"/>
        <c:ser>
          <c:idx val="0"/>
          <c:order val="0"/>
          <c:tx>
            <c:strRef>
              <c:f>SEGUIMIENTO!$C$60</c:f>
              <c:strCache>
                <c:ptCount val="1"/>
                <c:pt idx="0">
                  <c:v>CUMPLIMIENTO DEL BIMESTRE</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F6228"/>
              </a:solidFill>
              <a:ln w="3175">
                <a:noFill/>
              </a:ln>
            </c:spPr>
          </c:dPt>
          <c:dPt>
            <c:idx val="1"/>
            <c:invertIfNegative val="0"/>
            <c:spPr>
              <a:solidFill>
                <a:srgbClr val="4F6228"/>
              </a:solidFill>
              <a:ln w="3175">
                <a:noFill/>
              </a:ln>
            </c:spPr>
          </c:dPt>
          <c:dPt>
            <c:idx val="2"/>
            <c:invertIfNegative val="0"/>
            <c:spPr>
              <a:solidFill>
                <a:srgbClr val="4F6228"/>
              </a:solidFill>
              <a:ln w="3175">
                <a:noFill/>
              </a:ln>
            </c:spPr>
          </c:dPt>
          <c:dPt>
            <c:idx val="3"/>
            <c:invertIfNegative val="0"/>
            <c:spPr>
              <a:solidFill>
                <a:srgbClr val="4F6228"/>
              </a:solidFill>
              <a:ln w="3175">
                <a:noFill/>
              </a:ln>
            </c:spPr>
          </c:dPt>
          <c:dPt>
            <c:idx val="4"/>
            <c:invertIfNegative val="0"/>
            <c:spPr>
              <a:solidFill>
                <a:srgbClr val="E46C0A"/>
              </a:solidFill>
              <a:ln w="3175">
                <a:noFill/>
              </a:ln>
            </c:spPr>
          </c:dPt>
          <c:dPt>
            <c:idx val="5"/>
            <c:invertIfNegative val="0"/>
            <c:spPr>
              <a:solidFill>
                <a:srgbClr val="4F6228"/>
              </a:solidFill>
              <a:ln w="3175">
                <a:noFill/>
              </a:ln>
            </c:spPr>
          </c:dPt>
          <c:dPt>
            <c:idx val="6"/>
            <c:invertIfNegative val="0"/>
            <c:spPr>
              <a:solidFill>
                <a:srgbClr val="D7E4BD"/>
              </a:solidFill>
              <a:ln w="3175">
                <a:noFill/>
              </a:ln>
            </c:spPr>
          </c:dPt>
          <c:dPt>
            <c:idx val="7"/>
            <c:invertIfNegative val="0"/>
            <c:spPr>
              <a:solidFill>
                <a:srgbClr val="4F6228"/>
              </a:solidFill>
              <a:ln w="3175">
                <a:noFill/>
              </a:ln>
            </c:spPr>
          </c:dPt>
          <c:dPt>
            <c:idx val="8"/>
            <c:invertIfNegative val="0"/>
            <c:spPr>
              <a:solidFill>
                <a:srgbClr val="4F6228"/>
              </a:solidFill>
              <a:ln w="3175">
                <a:noFill/>
              </a:ln>
            </c:spPr>
          </c:dPt>
          <c:dPt>
            <c:idx val="9"/>
            <c:invertIfNegative val="0"/>
            <c:spPr>
              <a:solidFill>
                <a:srgbClr val="4F6228"/>
              </a:solidFill>
              <a:ln w="3175">
                <a:noFill/>
              </a:ln>
            </c:spPr>
          </c:dPt>
          <c:dPt>
            <c:idx val="10"/>
            <c:invertIfNegative val="0"/>
            <c:spPr>
              <a:solidFill>
                <a:srgbClr val="C3D69B"/>
              </a:solidFill>
              <a:ln w="3175">
                <a:noFill/>
              </a:ln>
            </c:spPr>
          </c:dPt>
          <c:dPt>
            <c:idx val="11"/>
            <c:invertIfNegative val="0"/>
            <c:spPr>
              <a:solidFill>
                <a:srgbClr val="C3D69B"/>
              </a:solidFill>
              <a:ln w="3175">
                <a:noFill/>
              </a:ln>
            </c:spPr>
          </c:dPt>
          <c:dPt>
            <c:idx val="12"/>
            <c:invertIfNegative val="0"/>
            <c:spPr>
              <a:solidFill>
                <a:srgbClr val="4F6228"/>
              </a:solidFill>
              <a:ln w="3175">
                <a:noFill/>
              </a:ln>
            </c:spPr>
          </c:dPt>
          <c:dPt>
            <c:idx val="13"/>
            <c:invertIfNegative val="0"/>
            <c:spPr>
              <a:solidFill>
                <a:srgbClr val="4F6228"/>
              </a:solidFill>
              <a:ln w="3175">
                <a:noFill/>
              </a:ln>
            </c:spPr>
          </c:dPt>
          <c:dPt>
            <c:idx val="14"/>
            <c:invertIfNegative val="0"/>
            <c:spPr>
              <a:solidFill>
                <a:srgbClr val="4F6228"/>
              </a:solidFill>
              <a:ln w="3175">
                <a:noFill/>
              </a:ln>
            </c:spPr>
          </c:dPt>
          <c:dPt>
            <c:idx val="15"/>
            <c:invertIfNegative val="0"/>
            <c:spPr>
              <a:solidFill>
                <a:srgbClr val="D7E4BD"/>
              </a:solidFill>
              <a:ln w="3175">
                <a:noFill/>
              </a:ln>
            </c:spPr>
          </c:dPt>
          <c:dLbls>
            <c:dLbl>
              <c:idx val="8"/>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Percent val="0"/>
          </c:dLbls>
          <c:cat>
            <c:strRef>
              <c:f>SEGUIMIENTO!$B$61:$B$76</c:f>
              <c:strCache/>
            </c:strRef>
          </c:cat>
          <c:val>
            <c:numRef>
              <c:f>SEGUIMIENTO!$C$61:$C$76</c:f>
              <c:numCache/>
            </c:numRef>
          </c:val>
        </c:ser>
        <c:axId val="36021052"/>
        <c:axId val="55754013"/>
      </c:barChart>
      <c:catAx>
        <c:axId val="36021052"/>
        <c:scaling>
          <c:orientation val="minMax"/>
        </c:scaling>
        <c:axPos val="l"/>
        <c:delete val="0"/>
        <c:numFmt formatCode="General" sourceLinked="1"/>
        <c:majorTickMark val="out"/>
        <c:minorTickMark val="none"/>
        <c:tickLblPos val="nextTo"/>
        <c:spPr>
          <a:ln w="3175">
            <a:solidFill>
              <a:srgbClr val="808080"/>
            </a:solidFill>
          </a:ln>
        </c:spPr>
        <c:crossAx val="55754013"/>
        <c:crosses val="autoZero"/>
        <c:auto val="1"/>
        <c:lblOffset val="100"/>
        <c:tickLblSkip val="1"/>
        <c:noMultiLvlLbl val="0"/>
      </c:catAx>
      <c:valAx>
        <c:axId val="55754013"/>
        <c:scaling>
          <c:orientation val="minMax"/>
        </c:scaling>
        <c:axPos val="b"/>
        <c:delete val="1"/>
        <c:majorTickMark val="out"/>
        <c:minorTickMark val="none"/>
        <c:tickLblPos val="nextTo"/>
        <c:crossAx val="36021052"/>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Cumplimiento VS Programación</a:t>
            </a:r>
          </a:p>
        </c:rich>
      </c:tx>
      <c:layout>
        <c:manualLayout>
          <c:xMode val="factor"/>
          <c:yMode val="factor"/>
          <c:x val="-0.001"/>
          <c:y val="-0.0135"/>
        </c:manualLayout>
      </c:layout>
      <c:spPr>
        <a:noFill/>
        <a:ln w="3175">
          <a:noFill/>
        </a:ln>
      </c:spPr>
    </c:title>
    <c:view3D>
      <c:rotX val="15"/>
      <c:hPercent val="49"/>
      <c:rotY val="20"/>
      <c:depthPercent val="100"/>
      <c:rAngAx val="1"/>
    </c:view3D>
    <c:plotArea>
      <c:layout>
        <c:manualLayout>
          <c:xMode val="edge"/>
          <c:yMode val="edge"/>
          <c:x val="0.00975"/>
          <c:y val="0.098"/>
          <c:w val="0.77225"/>
          <c:h val="0.881"/>
        </c:manualLayout>
      </c:layout>
      <c:bar3DChart>
        <c:barDir val="col"/>
        <c:grouping val="clustered"/>
        <c:varyColors val="0"/>
        <c:ser>
          <c:idx val="0"/>
          <c:order val="0"/>
          <c:tx>
            <c:strRef>
              <c:f>SEGUIMIENTO!$C$110</c:f>
              <c:strCache>
                <c:ptCount val="1"/>
                <c:pt idx="0">
                  <c:v>CUMPLIMIENTO DEL BIMESTRE</c:v>
                </c:pt>
              </c:strCache>
            </c:strRef>
          </c:tx>
          <c:spPr>
            <a:solidFill>
              <a:srgbClr val="0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SEGUIMIENTO!$B$111:$B$126</c:f>
              <c:strCache/>
            </c:strRef>
          </c:cat>
          <c:val>
            <c:numRef>
              <c:f>SEGUIMIENTO!$C$111:$C$126</c:f>
              <c:numCache/>
            </c:numRef>
          </c:val>
          <c:shape val="box"/>
        </c:ser>
        <c:ser>
          <c:idx val="1"/>
          <c:order val="1"/>
          <c:tx>
            <c:strRef>
              <c:f>SEGUIMIENTO!$D$110</c:f>
              <c:strCache>
                <c:ptCount val="1"/>
                <c:pt idx="0">
                  <c:v>AVANCE PROGRAMADO</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SEGUIMIENTO!$B$111:$B$126</c:f>
              <c:strCache/>
            </c:strRef>
          </c:cat>
          <c:val>
            <c:numRef>
              <c:f>SEGUIMIENTO!$D$111:$D$126</c:f>
              <c:numCache/>
            </c:numRef>
          </c:val>
          <c:shape val="box"/>
        </c:ser>
        <c:shape val="box"/>
        <c:axId val="32024070"/>
        <c:axId val="19781175"/>
      </c:bar3DChart>
      <c:catAx>
        <c:axId val="32024070"/>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19781175"/>
        <c:crosses val="autoZero"/>
        <c:auto val="1"/>
        <c:lblOffset val="100"/>
        <c:tickLblSkip val="1"/>
        <c:noMultiLvlLbl val="0"/>
      </c:catAx>
      <c:valAx>
        <c:axId val="19781175"/>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2024070"/>
        <c:crossesAt val="1"/>
        <c:crossBetween val="between"/>
        <c:dispUnits/>
      </c:valAx>
      <c:spPr>
        <a:noFill/>
        <a:ln>
          <a:noFill/>
        </a:ln>
      </c:spPr>
    </c:plotArea>
    <c:legend>
      <c:legendPos val="r"/>
      <c:layout>
        <c:manualLayout>
          <c:xMode val="edge"/>
          <c:yMode val="edge"/>
          <c:x val="0.79625"/>
          <c:y val="0.49225"/>
          <c:w val="0.1985"/>
          <c:h val="0.090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latin typeface="Calibri"/>
                <a:ea typeface="Calibri"/>
                <a:cs typeface="Calibri"/>
              </a:rPr>
              <a:t>% Ejecución Presupuestal</a:t>
            </a:r>
          </a:p>
        </c:rich>
      </c:tx>
      <c:layout>
        <c:manualLayout>
          <c:xMode val="factor"/>
          <c:yMode val="factor"/>
          <c:x val="-0.0015"/>
          <c:y val="-0.011"/>
        </c:manualLayout>
      </c:layout>
      <c:spPr>
        <a:noFill/>
        <a:ln w="3175">
          <a:noFill/>
        </a:ln>
      </c:spPr>
    </c:title>
    <c:plotArea>
      <c:layout>
        <c:manualLayout>
          <c:xMode val="edge"/>
          <c:yMode val="edge"/>
          <c:x val="0.00075"/>
          <c:y val="0.13825"/>
          <c:w val="0.9815"/>
          <c:h val="0.82925"/>
        </c:manualLayout>
      </c:layout>
      <c:barChart>
        <c:barDir val="bar"/>
        <c:grouping val="clustered"/>
        <c:varyColors val="0"/>
        <c:ser>
          <c:idx val="0"/>
          <c:order val="0"/>
          <c:tx>
            <c:strRef>
              <c:f>SEGUIMIENTO!$E$89</c:f>
              <c:strCache>
                <c:ptCount val="1"/>
                <c:pt idx="0">
                  <c:v>% EJECUCIÓN</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strRef>
              <c:f>SEGUIMIENTO!$B$90:$B$97</c:f>
              <c:strCache/>
            </c:strRef>
          </c:cat>
          <c:val>
            <c:numRef>
              <c:f>SEGUIMIENTO!$E$90:$E$97</c:f>
              <c:numCache/>
            </c:numRef>
          </c:val>
        </c:ser>
        <c:overlap val="-25"/>
        <c:axId val="43812848"/>
        <c:axId val="58771313"/>
      </c:barChart>
      <c:catAx>
        <c:axId val="43812848"/>
        <c:scaling>
          <c:orientation val="minMax"/>
        </c:scaling>
        <c:axPos val="l"/>
        <c:delete val="0"/>
        <c:numFmt formatCode="General" sourceLinked="1"/>
        <c:majorTickMark val="none"/>
        <c:minorTickMark val="none"/>
        <c:tickLblPos val="nextTo"/>
        <c:spPr>
          <a:ln w="3175">
            <a:solidFill>
              <a:srgbClr val="808080"/>
            </a:solidFill>
          </a:ln>
        </c:spPr>
        <c:crossAx val="58771313"/>
        <c:crosses val="autoZero"/>
        <c:auto val="1"/>
        <c:lblOffset val="100"/>
        <c:tickLblSkip val="1"/>
        <c:noMultiLvlLbl val="0"/>
      </c:catAx>
      <c:valAx>
        <c:axId val="58771313"/>
        <c:scaling>
          <c:orientation val="minMax"/>
        </c:scaling>
        <c:axPos val="b"/>
        <c:delete val="1"/>
        <c:majorTickMark val="none"/>
        <c:minorTickMark val="none"/>
        <c:tickLblPos val="nextTo"/>
        <c:crossAx val="43812848"/>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0.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0.121</cdr:x>
      <cdr:y>0.23775</cdr:y>
    </cdr:from>
    <cdr:to>
      <cdr:x>0.962</cdr:x>
      <cdr:y>0.24275</cdr:y>
    </cdr:to>
    <cdr:sp>
      <cdr:nvSpPr>
        <cdr:cNvPr id="1" name="1 Conector recto"/>
        <cdr:cNvSpPr>
          <a:spLocks/>
        </cdr:cNvSpPr>
      </cdr:nvSpPr>
      <cdr:spPr>
        <a:xfrm flipV="1">
          <a:off x="1057275" y="962025"/>
          <a:ext cx="7381875" cy="19050"/>
        </a:xfrm>
        <a:prstGeom prst="line">
          <a:avLst/>
        </a:prstGeom>
        <a:noFill/>
        <a:ln w="25400" cmpd="sng">
          <a:solidFill>
            <a:srgbClr val="F79646"/>
          </a:solidFill>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0.03475</cdr:x>
      <cdr:y>0.21525</cdr:y>
    </cdr:from>
    <cdr:to>
      <cdr:x>0.11475</cdr:x>
      <cdr:y>0.26825</cdr:y>
    </cdr:to>
    <cdr:sp>
      <cdr:nvSpPr>
        <cdr:cNvPr id="2" name="1 CuadroTexto"/>
        <cdr:cNvSpPr txBox="1">
          <a:spLocks noChangeArrowheads="1"/>
        </cdr:cNvSpPr>
      </cdr:nvSpPr>
      <cdr:spPr>
        <a:xfrm>
          <a:off x="304800" y="876300"/>
          <a:ext cx="704850" cy="219075"/>
        </a:xfrm>
        <a:prstGeom prst="rect">
          <a:avLst/>
        </a:prstGeom>
        <a:solidFill>
          <a:srgbClr val="FFFFFF"/>
        </a:solidFill>
        <a:ln w="9525" cmpd="sng">
          <a:solidFill>
            <a:srgbClr val="FFFFFF"/>
          </a:solidFill>
          <a:headEnd type="none"/>
          <a:tailEnd type="none"/>
        </a:ln>
      </cdr:spPr>
      <cdr:txBody>
        <a:bodyPr vertOverflow="clip" wrap="square"/>
        <a:p>
          <a:pPr algn="l">
            <a:defRPr/>
          </a:pPr>
          <a:r>
            <a:rPr lang="en-US" cap="none" sz="1200" b="1" i="0" u="none" baseline="0">
              <a:solidFill>
                <a:srgbClr val="000000"/>
              </a:solidFill>
            </a:rPr>
            <a:t>97%</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0</xdr:row>
      <xdr:rowOff>47625</xdr:rowOff>
    </xdr:from>
    <xdr:to>
      <xdr:col>2</xdr:col>
      <xdr:colOff>1143000</xdr:colOff>
      <xdr:row>3</xdr:row>
      <xdr:rowOff>190500</xdr:rowOff>
    </xdr:to>
    <xdr:pic>
      <xdr:nvPicPr>
        <xdr:cNvPr id="1" name="Imagen 2"/>
        <xdr:cNvPicPr preferRelativeResize="1">
          <a:picLocks noChangeAspect="1"/>
        </xdr:cNvPicPr>
      </xdr:nvPicPr>
      <xdr:blipFill>
        <a:blip r:embed="rId1"/>
        <a:stretch>
          <a:fillRect/>
        </a:stretch>
      </xdr:blipFill>
      <xdr:spPr>
        <a:xfrm>
          <a:off x="466725" y="47625"/>
          <a:ext cx="2486025" cy="742950"/>
        </a:xfrm>
        <a:prstGeom prst="rect">
          <a:avLst/>
        </a:prstGeom>
        <a:blipFill>
          <a:blip r:embed=""/>
          <a:srcRect/>
          <a:stretch>
            <a:fillRect/>
          </a:stretch>
        </a:blip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628650</xdr:colOff>
      <xdr:row>0</xdr:row>
      <xdr:rowOff>57150</xdr:rowOff>
    </xdr:from>
    <xdr:to>
      <xdr:col>2</xdr:col>
      <xdr:colOff>438150</xdr:colOff>
      <xdr:row>3</xdr:row>
      <xdr:rowOff>180975</xdr:rowOff>
    </xdr:to>
    <xdr:pic>
      <xdr:nvPicPr>
        <xdr:cNvPr id="1" name="Imagen 2"/>
        <xdr:cNvPicPr preferRelativeResize="1">
          <a:picLocks noChangeAspect="1"/>
        </xdr:cNvPicPr>
      </xdr:nvPicPr>
      <xdr:blipFill>
        <a:blip r:embed="rId1"/>
        <a:stretch>
          <a:fillRect/>
        </a:stretch>
      </xdr:blipFill>
      <xdr:spPr>
        <a:xfrm>
          <a:off x="628650" y="57150"/>
          <a:ext cx="2076450" cy="7048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371475</xdr:colOff>
      <xdr:row>1</xdr:row>
      <xdr:rowOff>0</xdr:rowOff>
    </xdr:from>
    <xdr:to>
      <xdr:col>2</xdr:col>
      <xdr:colOff>1152525</xdr:colOff>
      <xdr:row>3</xdr:row>
      <xdr:rowOff>161925</xdr:rowOff>
    </xdr:to>
    <xdr:pic>
      <xdr:nvPicPr>
        <xdr:cNvPr id="1" name="Imagen 2"/>
        <xdr:cNvPicPr preferRelativeResize="1">
          <a:picLocks noChangeAspect="1"/>
        </xdr:cNvPicPr>
      </xdr:nvPicPr>
      <xdr:blipFill>
        <a:blip r:embed="rId1"/>
        <a:stretch>
          <a:fillRect/>
        </a:stretch>
      </xdr:blipFill>
      <xdr:spPr>
        <a:xfrm>
          <a:off x="800100" y="190500"/>
          <a:ext cx="2190750" cy="666750"/>
        </a:xfrm>
        <a:prstGeom prst="rect">
          <a:avLst/>
        </a:prstGeom>
        <a:blipFill>
          <a:blip r:embed=""/>
          <a:srcRect/>
          <a:stretch>
            <a:fillRect/>
          </a:stretch>
        </a:blip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628650</xdr:colOff>
      <xdr:row>0</xdr:row>
      <xdr:rowOff>66675</xdr:rowOff>
    </xdr:from>
    <xdr:to>
      <xdr:col>2</xdr:col>
      <xdr:colOff>514350</xdr:colOff>
      <xdr:row>3</xdr:row>
      <xdr:rowOff>66675</xdr:rowOff>
    </xdr:to>
    <xdr:pic>
      <xdr:nvPicPr>
        <xdr:cNvPr id="1" name="Imagen 2"/>
        <xdr:cNvPicPr preferRelativeResize="1">
          <a:picLocks noChangeAspect="1"/>
        </xdr:cNvPicPr>
      </xdr:nvPicPr>
      <xdr:blipFill>
        <a:blip r:embed="rId1"/>
        <a:stretch>
          <a:fillRect/>
        </a:stretch>
      </xdr:blipFill>
      <xdr:spPr>
        <a:xfrm>
          <a:off x="628650" y="66675"/>
          <a:ext cx="1838325" cy="723900"/>
        </a:xfrm>
        <a:prstGeom prst="rect">
          <a:avLst/>
        </a:prstGeom>
        <a:blipFill>
          <a:blip r:embed=""/>
          <a:srcRect/>
          <a:stretch>
            <a:fillRect/>
          </a:stretch>
        </a:blipFill>
        <a:ln w="9525" cmpd="sng">
          <a:noFill/>
        </a:ln>
      </xdr:spPr>
    </xdr:pic>
    <xdr:clientData/>
  </xdr:twoCellAnchor>
  <xdr:twoCellAnchor>
    <xdr:from>
      <xdr:col>0</xdr:col>
      <xdr:colOff>628650</xdr:colOff>
      <xdr:row>0</xdr:row>
      <xdr:rowOff>66675</xdr:rowOff>
    </xdr:from>
    <xdr:to>
      <xdr:col>2</xdr:col>
      <xdr:colOff>514350</xdr:colOff>
      <xdr:row>3</xdr:row>
      <xdr:rowOff>66675</xdr:rowOff>
    </xdr:to>
    <xdr:pic>
      <xdr:nvPicPr>
        <xdr:cNvPr id="2" name="Imagen 2"/>
        <xdr:cNvPicPr preferRelativeResize="1">
          <a:picLocks noChangeAspect="1"/>
        </xdr:cNvPicPr>
      </xdr:nvPicPr>
      <xdr:blipFill>
        <a:blip r:embed="rId1"/>
        <a:stretch>
          <a:fillRect/>
        </a:stretch>
      </xdr:blipFill>
      <xdr:spPr>
        <a:xfrm>
          <a:off x="628650" y="66675"/>
          <a:ext cx="1838325" cy="723900"/>
        </a:xfrm>
        <a:prstGeom prst="rect">
          <a:avLst/>
        </a:prstGeom>
        <a:blipFill>
          <a:blip r:embed=""/>
          <a:srcRect/>
          <a:stretch>
            <a:fillRect/>
          </a:stretch>
        </a:blip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0</xdr:row>
      <xdr:rowOff>76200</xdr:rowOff>
    </xdr:from>
    <xdr:to>
      <xdr:col>2</xdr:col>
      <xdr:colOff>876300</xdr:colOff>
      <xdr:row>3</xdr:row>
      <xdr:rowOff>123825</xdr:rowOff>
    </xdr:to>
    <xdr:pic>
      <xdr:nvPicPr>
        <xdr:cNvPr id="1" name="Imagen 2"/>
        <xdr:cNvPicPr preferRelativeResize="1">
          <a:picLocks noChangeAspect="1"/>
        </xdr:cNvPicPr>
      </xdr:nvPicPr>
      <xdr:blipFill>
        <a:blip r:embed="rId1"/>
        <a:stretch>
          <a:fillRect/>
        </a:stretch>
      </xdr:blipFill>
      <xdr:spPr>
        <a:xfrm>
          <a:off x="914400" y="76200"/>
          <a:ext cx="2419350" cy="647700"/>
        </a:xfrm>
        <a:prstGeom prst="rect">
          <a:avLst/>
        </a:prstGeom>
        <a:blipFill>
          <a:blip r:embed=""/>
          <a:srcRect/>
          <a:stretch>
            <a:fillRect/>
          </a:stretch>
        </a:blip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190500</xdr:colOff>
      <xdr:row>0</xdr:row>
      <xdr:rowOff>38100</xdr:rowOff>
    </xdr:from>
    <xdr:to>
      <xdr:col>2</xdr:col>
      <xdr:colOff>1552575</xdr:colOff>
      <xdr:row>3</xdr:row>
      <xdr:rowOff>95250</xdr:rowOff>
    </xdr:to>
    <xdr:pic>
      <xdr:nvPicPr>
        <xdr:cNvPr id="1" name="Imagen 2"/>
        <xdr:cNvPicPr preferRelativeResize="1">
          <a:picLocks noChangeAspect="1"/>
        </xdr:cNvPicPr>
      </xdr:nvPicPr>
      <xdr:blipFill>
        <a:blip r:embed="rId1"/>
        <a:stretch>
          <a:fillRect/>
        </a:stretch>
      </xdr:blipFill>
      <xdr:spPr>
        <a:xfrm>
          <a:off x="619125" y="38100"/>
          <a:ext cx="2581275" cy="63817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0</xdr:row>
      <xdr:rowOff>66675</xdr:rowOff>
    </xdr:from>
    <xdr:to>
      <xdr:col>2</xdr:col>
      <xdr:colOff>1238250</xdr:colOff>
      <xdr:row>3</xdr:row>
      <xdr:rowOff>190500</xdr:rowOff>
    </xdr:to>
    <xdr:pic>
      <xdr:nvPicPr>
        <xdr:cNvPr id="1" name="Imagen 2"/>
        <xdr:cNvPicPr preferRelativeResize="1">
          <a:picLocks noChangeAspect="1"/>
        </xdr:cNvPicPr>
      </xdr:nvPicPr>
      <xdr:blipFill>
        <a:blip r:embed="rId1"/>
        <a:stretch>
          <a:fillRect/>
        </a:stretch>
      </xdr:blipFill>
      <xdr:spPr>
        <a:xfrm>
          <a:off x="314325" y="66675"/>
          <a:ext cx="2352675" cy="8191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409575</xdr:colOff>
      <xdr:row>0</xdr:row>
      <xdr:rowOff>133350</xdr:rowOff>
    </xdr:from>
    <xdr:to>
      <xdr:col>2</xdr:col>
      <xdr:colOff>1428750</xdr:colOff>
      <xdr:row>3</xdr:row>
      <xdr:rowOff>114300</xdr:rowOff>
    </xdr:to>
    <xdr:pic>
      <xdr:nvPicPr>
        <xdr:cNvPr id="1" name="2 Imagen"/>
        <xdr:cNvPicPr preferRelativeResize="1">
          <a:picLocks noChangeAspect="1"/>
        </xdr:cNvPicPr>
      </xdr:nvPicPr>
      <xdr:blipFill>
        <a:blip r:embed="rId1"/>
        <a:stretch>
          <a:fillRect/>
        </a:stretch>
      </xdr:blipFill>
      <xdr:spPr>
        <a:xfrm>
          <a:off x="790575" y="133350"/>
          <a:ext cx="2333625" cy="838200"/>
        </a:xfrm>
        <a:prstGeom prst="rect">
          <a:avLst/>
        </a:prstGeom>
        <a:blipFill>
          <a:blip r:embed=""/>
          <a:srcRect/>
          <a:stretch>
            <a:fillRect/>
          </a:stretch>
        </a:blip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695325</xdr:colOff>
      <xdr:row>3</xdr:row>
      <xdr:rowOff>180975</xdr:rowOff>
    </xdr:to>
    <xdr:pic>
      <xdr:nvPicPr>
        <xdr:cNvPr id="1" name="Imagen 2"/>
        <xdr:cNvPicPr preferRelativeResize="1">
          <a:picLocks noChangeAspect="1"/>
        </xdr:cNvPicPr>
      </xdr:nvPicPr>
      <xdr:blipFill>
        <a:blip r:embed="rId1"/>
        <a:stretch>
          <a:fillRect/>
        </a:stretch>
      </xdr:blipFill>
      <xdr:spPr>
        <a:xfrm>
          <a:off x="0" y="0"/>
          <a:ext cx="2257425" cy="76200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695325</xdr:colOff>
      <xdr:row>4</xdr:row>
      <xdr:rowOff>0</xdr:rowOff>
    </xdr:to>
    <xdr:pic>
      <xdr:nvPicPr>
        <xdr:cNvPr id="1" name="Imagen 2"/>
        <xdr:cNvPicPr preferRelativeResize="1">
          <a:picLocks noChangeAspect="1"/>
        </xdr:cNvPicPr>
      </xdr:nvPicPr>
      <xdr:blipFill>
        <a:blip r:embed="rId1"/>
        <a:stretch>
          <a:fillRect/>
        </a:stretch>
      </xdr:blipFill>
      <xdr:spPr>
        <a:xfrm>
          <a:off x="0" y="0"/>
          <a:ext cx="2390775" cy="781050"/>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0.102</cdr:x>
      <cdr:y>0.34275</cdr:y>
    </cdr:from>
    <cdr:to>
      <cdr:x>0.94675</cdr:x>
      <cdr:y>0.3515</cdr:y>
    </cdr:to>
    <cdr:sp>
      <cdr:nvSpPr>
        <cdr:cNvPr id="1" name="4 Conector recto"/>
        <cdr:cNvSpPr>
          <a:spLocks/>
        </cdr:cNvSpPr>
      </cdr:nvSpPr>
      <cdr:spPr>
        <a:xfrm flipV="1">
          <a:off x="895350" y="1390650"/>
          <a:ext cx="7419975" cy="38100"/>
        </a:xfrm>
        <a:prstGeom prst="line">
          <a:avLst/>
        </a:prstGeom>
        <a:noFill/>
        <a:ln w="25400" cmpd="sng">
          <a:solidFill>
            <a:srgbClr val="9BBB59"/>
          </a:solidFill>
          <a:prstDash val="dash"/>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0.0275</cdr:x>
      <cdr:y>0.321</cdr:y>
    </cdr:from>
    <cdr:to>
      <cdr:x>0.10725</cdr:x>
      <cdr:y>0.37675</cdr:y>
    </cdr:to>
    <cdr:sp>
      <cdr:nvSpPr>
        <cdr:cNvPr id="2" name="1 CuadroTexto"/>
        <cdr:cNvSpPr txBox="1">
          <a:spLocks noChangeArrowheads="1"/>
        </cdr:cNvSpPr>
      </cdr:nvSpPr>
      <cdr:spPr>
        <a:xfrm>
          <a:off x="238125" y="1304925"/>
          <a:ext cx="704850" cy="228600"/>
        </a:xfrm>
        <a:prstGeom prst="rect">
          <a:avLst/>
        </a:prstGeom>
        <a:solidFill>
          <a:srgbClr val="FFFFFF"/>
        </a:solidFill>
        <a:ln w="9525" cmpd="sng">
          <a:solidFill>
            <a:srgbClr val="FFFFFF"/>
          </a:solidFill>
          <a:headEnd type="none"/>
          <a:tailEnd type="none"/>
        </a:ln>
      </cdr:spPr>
      <cdr:txBody>
        <a:bodyPr vertOverflow="clip" wrap="square"/>
        <a:p>
          <a:pPr algn="l">
            <a:defRPr/>
          </a:pPr>
          <a:r>
            <a:rPr lang="en-US" cap="none" sz="1200" b="1" i="0" u="none" baseline="0">
              <a:solidFill>
                <a:srgbClr val="000000"/>
              </a:solidFill>
            </a:rPr>
            <a:t>33.9%</a:t>
          </a:r>
        </a:p>
      </cdr:txBody>
    </cdr:sp>
  </cdr:relSizeAnchor>
</c:userShapes>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0</xdr:row>
      <xdr:rowOff>47625</xdr:rowOff>
    </xdr:from>
    <xdr:to>
      <xdr:col>2</xdr:col>
      <xdr:colOff>1000125</xdr:colOff>
      <xdr:row>3</xdr:row>
      <xdr:rowOff>123825</xdr:rowOff>
    </xdr:to>
    <xdr:pic>
      <xdr:nvPicPr>
        <xdr:cNvPr id="1" name="Imagen 2"/>
        <xdr:cNvPicPr preferRelativeResize="1">
          <a:picLocks noChangeAspect="1"/>
        </xdr:cNvPicPr>
      </xdr:nvPicPr>
      <xdr:blipFill>
        <a:blip r:embed="rId1"/>
        <a:stretch>
          <a:fillRect/>
        </a:stretch>
      </xdr:blipFill>
      <xdr:spPr>
        <a:xfrm>
          <a:off x="523875" y="47625"/>
          <a:ext cx="2171700" cy="657225"/>
        </a:xfrm>
        <a:prstGeom prst="rect">
          <a:avLst/>
        </a:prstGeom>
        <a:blipFill>
          <a:blip r:embed=""/>
          <a:srcRect/>
          <a:stretch>
            <a:fillRect/>
          </a:stretch>
        </a:blipFill>
        <a:ln w="9525" cmpd="sng">
          <a:noFill/>
        </a:ln>
      </xdr:spPr>
    </xdr:pic>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0.0695</cdr:x>
      <cdr:y>0.522</cdr:y>
    </cdr:from>
    <cdr:to>
      <cdr:x>0.95075</cdr:x>
      <cdr:y>0.5225</cdr:y>
    </cdr:to>
    <cdr:sp>
      <cdr:nvSpPr>
        <cdr:cNvPr id="1" name="4 Conector recto"/>
        <cdr:cNvSpPr>
          <a:spLocks/>
        </cdr:cNvSpPr>
      </cdr:nvSpPr>
      <cdr:spPr>
        <a:xfrm flipV="1">
          <a:off x="666750" y="3143250"/>
          <a:ext cx="8543925" cy="0"/>
        </a:xfrm>
        <a:prstGeom prst="line">
          <a:avLst/>
        </a:prstGeom>
        <a:noFill/>
        <a:ln w="25400" cmpd="sng">
          <a:solidFill>
            <a:srgbClr val="9BBB59"/>
          </a:solidFill>
          <a:prstDash val="dash"/>
          <a:headEnd type="none"/>
          <a:tailEnd type="none"/>
        </a:ln>
      </cdr:spPr>
      <cdr:txBody>
        <a:bodyPr vertOverflow="clip" wrap="square" lIns="91440" tIns="45720" rIns="91440" bIns="45720"/>
        <a:p>
          <a:pPr algn="l">
            <a:defRPr/>
          </a:pPr>
          <a:r>
            <a:rPr lang="en-US" cap="none" u="none" baseline="0">
              <a:latin typeface="Calibri"/>
              <a:ea typeface="Calibri"/>
              <a:cs typeface="Calibri"/>
            </a:rPr>
            <a:t/>
          </a:r>
        </a:p>
      </cdr:txBody>
    </cdr:sp>
  </cdr:relSizeAnchor>
  <cdr:relSizeAnchor xmlns:cdr="http://schemas.openxmlformats.org/drawingml/2006/chartDrawing">
    <cdr:from>
      <cdr:x>0.003</cdr:x>
      <cdr:y>0.5105</cdr:y>
    </cdr:from>
    <cdr:to>
      <cdr:x>0.06675</cdr:x>
      <cdr:y>0.58575</cdr:y>
    </cdr:to>
    <cdr:sp>
      <cdr:nvSpPr>
        <cdr:cNvPr id="2" name="1 CuadroTexto"/>
        <cdr:cNvSpPr txBox="1">
          <a:spLocks noChangeArrowheads="1"/>
        </cdr:cNvSpPr>
      </cdr:nvSpPr>
      <cdr:spPr>
        <a:xfrm>
          <a:off x="28575" y="3076575"/>
          <a:ext cx="619125" cy="457200"/>
        </a:xfrm>
        <a:prstGeom prst="rect">
          <a:avLst/>
        </a:prstGeom>
        <a:solidFill>
          <a:srgbClr val="FFFFFF"/>
        </a:solidFill>
        <a:ln w="9525" cmpd="sng">
          <a:solidFill>
            <a:srgbClr val="FFFFFF"/>
          </a:solidFill>
          <a:headEnd type="none"/>
          <a:tailEnd type="none"/>
        </a:ln>
      </cdr:spPr>
      <cdr:txBody>
        <a:bodyPr vertOverflow="clip" wrap="square"/>
        <a:p>
          <a:pPr algn="l">
            <a:defRPr/>
          </a:pPr>
          <a:r>
            <a:rPr lang="en-US" cap="none" sz="1200" b="1" i="0" u="none" baseline="0">
              <a:solidFill>
                <a:srgbClr val="000000"/>
              </a:solidFill>
            </a:rPr>
            <a:t>33.9%</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752475</xdr:colOff>
      <xdr:row>32</xdr:row>
      <xdr:rowOff>161925</xdr:rowOff>
    </xdr:from>
    <xdr:to>
      <xdr:col>4</xdr:col>
      <xdr:colOff>733425</xdr:colOff>
      <xdr:row>54</xdr:row>
      <xdr:rowOff>57150</xdr:rowOff>
    </xdr:to>
    <xdr:graphicFrame>
      <xdr:nvGraphicFramePr>
        <xdr:cNvPr id="1" name="1 Gráfico"/>
        <xdr:cNvGraphicFramePr/>
      </xdr:nvGraphicFramePr>
      <xdr:xfrm>
        <a:off x="752475" y="6296025"/>
        <a:ext cx="8782050" cy="4086225"/>
      </xdr:xfrm>
      <a:graphic>
        <a:graphicData uri="http://schemas.openxmlformats.org/drawingml/2006/chart">
          <c:chart xmlns:c="http://schemas.openxmlformats.org/drawingml/2006/chart" r:id="rId1"/>
        </a:graphicData>
      </a:graphic>
    </xdr:graphicFrame>
    <xdr:clientData/>
  </xdr:twoCellAnchor>
  <xdr:twoCellAnchor>
    <xdr:from>
      <xdr:col>5</xdr:col>
      <xdr:colOff>514350</xdr:colOff>
      <xdr:row>32</xdr:row>
      <xdr:rowOff>171450</xdr:rowOff>
    </xdr:from>
    <xdr:to>
      <xdr:col>15</xdr:col>
      <xdr:colOff>180975</xdr:colOff>
      <xdr:row>54</xdr:row>
      <xdr:rowOff>57150</xdr:rowOff>
    </xdr:to>
    <xdr:graphicFrame>
      <xdr:nvGraphicFramePr>
        <xdr:cNvPr id="2" name="2 Gráfico"/>
        <xdr:cNvGraphicFramePr/>
      </xdr:nvGraphicFramePr>
      <xdr:xfrm>
        <a:off x="10467975" y="6305550"/>
        <a:ext cx="8782050" cy="4076700"/>
      </xdr:xfrm>
      <a:graphic>
        <a:graphicData uri="http://schemas.openxmlformats.org/drawingml/2006/chart">
          <c:chart xmlns:c="http://schemas.openxmlformats.org/drawingml/2006/chart" r:id="rId2"/>
        </a:graphicData>
      </a:graphic>
    </xdr:graphicFrame>
    <xdr:clientData/>
  </xdr:twoCellAnchor>
  <xdr:twoCellAnchor>
    <xdr:from>
      <xdr:col>4</xdr:col>
      <xdr:colOff>1114425</xdr:colOff>
      <xdr:row>0</xdr:row>
      <xdr:rowOff>104775</xdr:rowOff>
    </xdr:from>
    <xdr:to>
      <xdr:col>15</xdr:col>
      <xdr:colOff>542925</xdr:colOff>
      <xdr:row>32</xdr:row>
      <xdr:rowOff>9525</xdr:rowOff>
    </xdr:to>
    <xdr:graphicFrame>
      <xdr:nvGraphicFramePr>
        <xdr:cNvPr id="3" name="3 Gráfico"/>
        <xdr:cNvGraphicFramePr/>
      </xdr:nvGraphicFramePr>
      <xdr:xfrm>
        <a:off x="9915525" y="104775"/>
        <a:ext cx="9696450" cy="6038850"/>
      </xdr:xfrm>
      <a:graphic>
        <a:graphicData uri="http://schemas.openxmlformats.org/drawingml/2006/chart">
          <c:chart xmlns:c="http://schemas.openxmlformats.org/drawingml/2006/chart" r:id="rId3"/>
        </a:graphicData>
      </a:graphic>
    </xdr:graphicFrame>
    <xdr:clientData/>
  </xdr:twoCellAnchor>
  <xdr:twoCellAnchor>
    <xdr:from>
      <xdr:col>6</xdr:col>
      <xdr:colOff>447675</xdr:colOff>
      <xdr:row>55</xdr:row>
      <xdr:rowOff>114300</xdr:rowOff>
    </xdr:from>
    <xdr:to>
      <xdr:col>14</xdr:col>
      <xdr:colOff>400050</xdr:colOff>
      <xdr:row>81</xdr:row>
      <xdr:rowOff>152400</xdr:rowOff>
    </xdr:to>
    <xdr:graphicFrame>
      <xdr:nvGraphicFramePr>
        <xdr:cNvPr id="4" name="4 Gráfico"/>
        <xdr:cNvGraphicFramePr/>
      </xdr:nvGraphicFramePr>
      <xdr:xfrm>
        <a:off x="12039600" y="10629900"/>
        <a:ext cx="6667500" cy="5029200"/>
      </xdr:xfrm>
      <a:graphic>
        <a:graphicData uri="http://schemas.openxmlformats.org/drawingml/2006/chart">
          <c:chart xmlns:c="http://schemas.openxmlformats.org/drawingml/2006/chart" r:id="rId4"/>
        </a:graphicData>
      </a:graphic>
    </xdr:graphicFrame>
    <xdr:clientData/>
  </xdr:twoCellAnchor>
  <xdr:twoCellAnchor>
    <xdr:from>
      <xdr:col>5</xdr:col>
      <xdr:colOff>1009650</xdr:colOff>
      <xdr:row>109</xdr:row>
      <xdr:rowOff>38100</xdr:rowOff>
    </xdr:from>
    <xdr:to>
      <xdr:col>16</xdr:col>
      <xdr:colOff>419100</xdr:colOff>
      <xdr:row>135</xdr:row>
      <xdr:rowOff>95250</xdr:rowOff>
    </xdr:to>
    <xdr:graphicFrame>
      <xdr:nvGraphicFramePr>
        <xdr:cNvPr id="5" name="5 Gráfico"/>
        <xdr:cNvGraphicFramePr/>
      </xdr:nvGraphicFramePr>
      <xdr:xfrm>
        <a:off x="10963275" y="20907375"/>
        <a:ext cx="9286875" cy="5038725"/>
      </xdr:xfrm>
      <a:graphic>
        <a:graphicData uri="http://schemas.openxmlformats.org/drawingml/2006/chart">
          <c:chart xmlns:c="http://schemas.openxmlformats.org/drawingml/2006/chart" r:id="rId5"/>
        </a:graphicData>
      </a:graphic>
    </xdr:graphicFrame>
    <xdr:clientData/>
  </xdr:twoCellAnchor>
  <xdr:twoCellAnchor>
    <xdr:from>
      <xdr:col>6</xdr:col>
      <xdr:colOff>466725</xdr:colOff>
      <xdr:row>84</xdr:row>
      <xdr:rowOff>66675</xdr:rowOff>
    </xdr:from>
    <xdr:to>
      <xdr:col>14</xdr:col>
      <xdr:colOff>352425</xdr:colOff>
      <xdr:row>102</xdr:row>
      <xdr:rowOff>152400</xdr:rowOff>
    </xdr:to>
    <xdr:graphicFrame>
      <xdr:nvGraphicFramePr>
        <xdr:cNvPr id="6" name="6 Gráfico"/>
        <xdr:cNvGraphicFramePr/>
      </xdr:nvGraphicFramePr>
      <xdr:xfrm>
        <a:off x="12058650" y="16144875"/>
        <a:ext cx="6600825" cy="3524250"/>
      </xdr:xfrm>
      <a:graphic>
        <a:graphicData uri="http://schemas.openxmlformats.org/drawingml/2006/chart">
          <c:chart xmlns:c="http://schemas.openxmlformats.org/drawingml/2006/chart" r:id="rId6"/>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123825</xdr:colOff>
      <xdr:row>0</xdr:row>
      <xdr:rowOff>28575</xdr:rowOff>
    </xdr:from>
    <xdr:to>
      <xdr:col>2</xdr:col>
      <xdr:colOff>714375</xdr:colOff>
      <xdr:row>3</xdr:row>
      <xdr:rowOff>114300</xdr:rowOff>
    </xdr:to>
    <xdr:pic>
      <xdr:nvPicPr>
        <xdr:cNvPr id="1" name="1 Imagen"/>
        <xdr:cNvPicPr preferRelativeResize="1">
          <a:picLocks noChangeAspect="1"/>
        </xdr:cNvPicPr>
      </xdr:nvPicPr>
      <xdr:blipFill>
        <a:blip r:embed="rId1"/>
        <a:stretch>
          <a:fillRect/>
        </a:stretch>
      </xdr:blipFill>
      <xdr:spPr>
        <a:xfrm>
          <a:off x="885825" y="28575"/>
          <a:ext cx="2114550" cy="666750"/>
        </a:xfrm>
        <a:prstGeom prst="rect">
          <a:avLst/>
        </a:prstGeom>
        <a:blipFill>
          <a:blip r:embed=""/>
          <a:srcRect/>
          <a:stretch>
            <a:fillRect/>
          </a:stretch>
        </a:blip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0</xdr:row>
      <xdr:rowOff>47625</xdr:rowOff>
    </xdr:from>
    <xdr:to>
      <xdr:col>2</xdr:col>
      <xdr:colOff>1000125</xdr:colOff>
      <xdr:row>3</xdr:row>
      <xdr:rowOff>123825</xdr:rowOff>
    </xdr:to>
    <xdr:pic>
      <xdr:nvPicPr>
        <xdr:cNvPr id="1" name="Imagen 2"/>
        <xdr:cNvPicPr preferRelativeResize="1">
          <a:picLocks noChangeAspect="1"/>
        </xdr:cNvPicPr>
      </xdr:nvPicPr>
      <xdr:blipFill>
        <a:blip r:embed="rId1"/>
        <a:stretch>
          <a:fillRect/>
        </a:stretch>
      </xdr:blipFill>
      <xdr:spPr>
        <a:xfrm>
          <a:off x="628650" y="47625"/>
          <a:ext cx="2352675" cy="657225"/>
        </a:xfrm>
        <a:prstGeom prst="rect">
          <a:avLst/>
        </a:prstGeom>
        <a:blipFill>
          <a:blip r:embed=""/>
          <a:srcRect/>
          <a:stretch>
            <a:fillRect/>
          </a:stretch>
        </a:blip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1</xdr:row>
      <xdr:rowOff>9525</xdr:rowOff>
    </xdr:from>
    <xdr:to>
      <xdr:col>2</xdr:col>
      <xdr:colOff>790575</xdr:colOff>
      <xdr:row>3</xdr:row>
      <xdr:rowOff>238125</xdr:rowOff>
    </xdr:to>
    <xdr:pic>
      <xdr:nvPicPr>
        <xdr:cNvPr id="1" name="Imagen 2"/>
        <xdr:cNvPicPr preferRelativeResize="1">
          <a:picLocks noChangeAspect="1"/>
        </xdr:cNvPicPr>
      </xdr:nvPicPr>
      <xdr:blipFill>
        <a:blip r:embed="rId1"/>
        <a:stretch>
          <a:fillRect/>
        </a:stretch>
      </xdr:blipFill>
      <xdr:spPr>
        <a:xfrm>
          <a:off x="800100" y="9525"/>
          <a:ext cx="2257425" cy="7334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666750</xdr:colOff>
      <xdr:row>0</xdr:row>
      <xdr:rowOff>123825</xdr:rowOff>
    </xdr:from>
    <xdr:to>
      <xdr:col>2</xdr:col>
      <xdr:colOff>1400175</xdr:colOff>
      <xdr:row>3</xdr:row>
      <xdr:rowOff>66675</xdr:rowOff>
    </xdr:to>
    <xdr:pic>
      <xdr:nvPicPr>
        <xdr:cNvPr id="1" name="Imagen 2"/>
        <xdr:cNvPicPr preferRelativeResize="1">
          <a:picLocks noChangeAspect="1"/>
        </xdr:cNvPicPr>
      </xdr:nvPicPr>
      <xdr:blipFill>
        <a:blip r:embed="rId1"/>
        <a:stretch>
          <a:fillRect/>
        </a:stretch>
      </xdr:blipFill>
      <xdr:spPr>
        <a:xfrm>
          <a:off x="895350" y="123825"/>
          <a:ext cx="1876425" cy="495300"/>
        </a:xfrm>
        <a:prstGeom prst="rect">
          <a:avLst/>
        </a:prstGeom>
        <a:blipFill>
          <a:blip r:embed=""/>
          <a:srcRect/>
          <a:stretch>
            <a:fillRect/>
          </a:stretch>
        </a:blip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485775</xdr:colOff>
      <xdr:row>0</xdr:row>
      <xdr:rowOff>85725</xdr:rowOff>
    </xdr:from>
    <xdr:to>
      <xdr:col>2</xdr:col>
      <xdr:colOff>733425</xdr:colOff>
      <xdr:row>3</xdr:row>
      <xdr:rowOff>19050</xdr:rowOff>
    </xdr:to>
    <xdr:pic>
      <xdr:nvPicPr>
        <xdr:cNvPr id="1" name="Imagen 2"/>
        <xdr:cNvPicPr preferRelativeResize="1">
          <a:picLocks noChangeAspect="1"/>
        </xdr:cNvPicPr>
      </xdr:nvPicPr>
      <xdr:blipFill>
        <a:blip r:embed="rId1"/>
        <a:stretch>
          <a:fillRect/>
        </a:stretch>
      </xdr:blipFill>
      <xdr:spPr>
        <a:xfrm>
          <a:off x="914400" y="85725"/>
          <a:ext cx="1504950" cy="495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552%20-%20Seguimiento%20septiembre%20201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DATOS GENERALES PROYECTOS"/>
      <sheetName val="2. Metas Componentes - CI"/>
      <sheetName val="3. Metas Plan - CG"/>
      <sheetName val="4. Detalle TAREAS"/>
      <sheetName val="5. Objetos VIGENCIA"/>
      <sheetName val="6. Objetos RESERVA"/>
      <sheetName val="7. APOTEOSYS NIVEL 15"/>
      <sheetName val="EJEC. X COMPONENTE"/>
      <sheetName val="COMPONENTE CONSOLIDADO"/>
      <sheetName val="METAS X OBJETO GASTO"/>
      <sheetName val="EJEC. TRIMESTRE"/>
      <sheetName val="EJEC. TAREAS"/>
      <sheetName val="EJEC. COMPROMISOS PLAN"/>
      <sheetName val="POBLACION BENEFICIADA"/>
      <sheetName val="TERRITORIALIZACION"/>
      <sheetName val="TERRI CONSOLIDADA"/>
    </sheetNames>
    <sheetDataSet>
      <sheetData sheetId="7">
        <row r="25">
          <cell r="C25" t="str">
            <v>CICLOS Y PERIODOS ACADEMICOS - Implementar en colegios </v>
          </cell>
        </row>
        <row r="26">
          <cell r="C26" t="str">
            <v>LECTURA Y ESCRITURA - Incorporar en colegios </v>
          </cell>
        </row>
        <row r="27">
          <cell r="C27" t="str">
            <v>EDUCACIÓN MEDIA ESPECIALIZADA - Implementar en colegios </v>
          </cell>
        </row>
        <row r="28">
          <cell r="C28" t="str">
            <v>TIEMPO EXTRAESCOLAR - Beneficiar a escolares </v>
          </cell>
        </row>
        <row r="29">
          <cell r="C29" t="str">
            <v>TECNOLOGÍAS Y COMUNICACIÓN - Implementar en colegios </v>
          </cell>
        </row>
        <row r="30">
          <cell r="C30" t="str">
            <v>ESCUELA-CIUDAD-ESCUELA - Desarrollar en colegios </v>
          </cell>
        </row>
        <row r="31">
          <cell r="C31" t="str">
            <v>PROYECTOS AMBIENTALES - Implementar en colegios </v>
          </cell>
        </row>
        <row r="32">
          <cell r="C32" t="str">
            <v>EVALUACIÓN INTEGRAL - Evaluar los colegios </v>
          </cell>
        </row>
        <row r="33">
          <cell r="C33" t="str">
            <v>BILINGÛISMO - Implementar en colegios </v>
          </cell>
        </row>
        <row r="34">
          <cell r="C34" t="str">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9.vml" /><Relationship Id="rId3" Type="http://schemas.openxmlformats.org/officeDocument/2006/relationships/drawing" Target="../drawings/drawing14.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0.vml" /><Relationship Id="rId3" Type="http://schemas.openxmlformats.org/officeDocument/2006/relationships/drawing" Target="../drawings/drawing15.xml" /><Relationship Id="rId4"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1.vml" /><Relationship Id="rId3" Type="http://schemas.openxmlformats.org/officeDocument/2006/relationships/drawing" Target="../drawings/drawing16.xml" /><Relationship Id="rId4"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2.vml" /><Relationship Id="rId3" Type="http://schemas.openxmlformats.org/officeDocument/2006/relationships/drawing" Target="../drawings/drawing17.xml" /><Relationship Id="rId4"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3.vml" /><Relationship Id="rId3" Type="http://schemas.openxmlformats.org/officeDocument/2006/relationships/drawing" Target="../drawings/drawing18.xml" /><Relationship Id="rId4"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4.vml" /><Relationship Id="rId3" Type="http://schemas.openxmlformats.org/officeDocument/2006/relationships/drawing" Target="../drawings/drawing19.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5.vml" /><Relationship Id="rId3" Type="http://schemas.openxmlformats.org/officeDocument/2006/relationships/drawing" Target="../drawings/drawing20.xml" /><Relationship Id="rId4"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5.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6.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7.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8.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9.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10.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11.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12.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K127"/>
  <sheetViews>
    <sheetView showGridLines="0" zoomScale="70" zoomScaleNormal="70" zoomScalePageLayoutView="0" workbookViewId="0" topLeftCell="A79">
      <selection activeCell="F88" sqref="F88"/>
    </sheetView>
  </sheetViews>
  <sheetFormatPr defaultColWidth="11.421875" defaultRowHeight="15"/>
  <cols>
    <col min="1" max="1" width="11.421875" style="1" customWidth="1"/>
    <col min="2" max="2" width="27.8515625" style="1" customWidth="1"/>
    <col min="3" max="3" width="43.8515625" style="1" bestFit="1" customWidth="1"/>
    <col min="4" max="4" width="48.8515625" style="1" bestFit="1" customWidth="1"/>
    <col min="5" max="5" width="17.28125" style="1" bestFit="1" customWidth="1"/>
    <col min="6" max="6" width="24.57421875" style="1" bestFit="1" customWidth="1"/>
    <col min="7" max="7" width="16.57421875" style="1" customWidth="1"/>
    <col min="8" max="8" width="11.421875" style="1" customWidth="1"/>
    <col min="9" max="9" width="15.57421875" style="1" bestFit="1" customWidth="1"/>
    <col min="10" max="16384" width="11.421875" style="1" customWidth="1"/>
  </cols>
  <sheetData>
    <row r="2" ht="15.75" thickBot="1"/>
    <row r="3" spans="2:4" ht="15.75" thickBot="1">
      <c r="B3" s="2724" t="s">
        <v>1907</v>
      </c>
      <c r="C3" s="2725" t="s">
        <v>1908</v>
      </c>
      <c r="D3" s="2726" t="s">
        <v>1909</v>
      </c>
    </row>
    <row r="4" spans="1:11" ht="15">
      <c r="A4" s="1">
        <v>1</v>
      </c>
      <c r="B4" s="2722" t="s">
        <v>1910</v>
      </c>
      <c r="C4" s="2723">
        <f>+'1.SDG'!AL45</f>
        <v>1</v>
      </c>
      <c r="D4" s="2723">
        <f>+'1.SDG'!AM45</f>
        <v>0.29897959183673467</v>
      </c>
      <c r="F4" s="2562"/>
      <c r="G4" s="2563"/>
      <c r="H4" s="2562"/>
      <c r="I4" s="2562"/>
      <c r="J4" s="2563"/>
      <c r="K4" s="2562"/>
    </row>
    <row r="5" spans="1:11" ht="15">
      <c r="A5" s="1">
        <v>2</v>
      </c>
      <c r="B5" s="2560" t="s">
        <v>1911</v>
      </c>
      <c r="C5" s="2561">
        <f>+'2.SCR'!AK76</f>
        <v>1</v>
      </c>
      <c r="D5" s="2561">
        <f>+'2.SCR'!AL76</f>
        <v>0.2924603174603174</v>
      </c>
      <c r="F5" s="2562"/>
      <c r="G5" s="2563"/>
      <c r="H5" s="2562"/>
      <c r="I5" s="2562"/>
      <c r="J5" s="2563"/>
      <c r="K5" s="2562"/>
    </row>
    <row r="6" spans="1:11" ht="15">
      <c r="A6" s="1">
        <v>3</v>
      </c>
      <c r="B6" s="2560" t="s">
        <v>1912</v>
      </c>
      <c r="C6" s="2561">
        <f>+'3.SRR'!AN71</f>
        <v>1</v>
      </c>
      <c r="D6" s="2561">
        <f>+'3.SRR'!AO71</f>
        <v>0.32705276705276703</v>
      </c>
      <c r="F6" s="2562"/>
      <c r="G6" s="2563"/>
      <c r="H6" s="2562"/>
      <c r="I6" s="2562"/>
      <c r="J6" s="2563"/>
      <c r="K6" s="2562"/>
    </row>
    <row r="7" spans="1:11" ht="15">
      <c r="A7" s="2562">
        <v>4</v>
      </c>
      <c r="B7" s="2560" t="s">
        <v>1913</v>
      </c>
      <c r="C7" s="2561">
        <f>+'4. SMD'!AL69</f>
        <v>1</v>
      </c>
      <c r="D7" s="2561">
        <f>+'4. SMD'!AM69</f>
        <v>0.3239345509893455</v>
      </c>
      <c r="F7" s="2562"/>
      <c r="G7" s="2563"/>
      <c r="H7" s="2562"/>
      <c r="I7" s="2562"/>
      <c r="J7" s="2563"/>
      <c r="K7" s="2562"/>
    </row>
    <row r="8" spans="1:11" ht="15">
      <c r="A8" s="2562">
        <v>5</v>
      </c>
      <c r="B8" s="2560" t="s">
        <v>1917</v>
      </c>
      <c r="C8" s="2561">
        <f>+'5. C. INTERNACIONAL'!AL40</f>
        <v>0.75</v>
      </c>
      <c r="D8" s="2561">
        <f>+'5. C. INTERNACIONAL'!AM40</f>
        <v>0.2882352941176471</v>
      </c>
      <c r="F8" s="2562"/>
      <c r="G8" s="2563"/>
      <c r="H8" s="2562"/>
      <c r="I8" s="2562"/>
      <c r="J8" s="2563"/>
      <c r="K8" s="2562"/>
    </row>
    <row r="9" spans="1:11" ht="15">
      <c r="A9" s="1">
        <v>6</v>
      </c>
      <c r="B9" s="2560" t="s">
        <v>1918</v>
      </c>
      <c r="C9" s="2561">
        <f>+'6. G. CONTRATACIÓN'!AE31</f>
        <v>1</v>
      </c>
      <c r="D9" s="2561">
        <f>+'6. G. CONTRATACIÓN'!AF31</f>
        <v>0.4696969696969697</v>
      </c>
      <c r="F9" s="2562"/>
      <c r="G9" s="2563"/>
      <c r="H9" s="2562"/>
      <c r="I9" s="2562"/>
      <c r="J9" s="2563"/>
      <c r="K9" s="2562"/>
    </row>
    <row r="10" spans="1:11" ht="15">
      <c r="A10" s="1">
        <v>7</v>
      </c>
      <c r="B10" s="2560" t="s">
        <v>1919</v>
      </c>
      <c r="C10" s="2561">
        <f>+'7. GAA'!CO65</f>
        <v>0.9761904761904762</v>
      </c>
      <c r="D10" s="2561">
        <f>+'7. GAA'!CP65</f>
        <v>0.24862579281183939</v>
      </c>
      <c r="F10" s="2562"/>
      <c r="G10" s="2563"/>
      <c r="H10" s="2562"/>
      <c r="I10" s="2562"/>
      <c r="J10" s="2562"/>
      <c r="K10" s="2562"/>
    </row>
    <row r="11" spans="1:11" ht="15">
      <c r="A11" s="1">
        <v>8</v>
      </c>
      <c r="B11" s="2565" t="s">
        <v>1920</v>
      </c>
      <c r="C11" s="2561">
        <f>+'8. FINANCIERA'!AH53</f>
        <v>1</v>
      </c>
      <c r="D11" s="2561">
        <f>+'8. FINANCIERA'!AI53</f>
        <v>0.13326446280991738</v>
      </c>
      <c r="F11" s="2562"/>
      <c r="G11" s="2563"/>
      <c r="H11" s="2562"/>
      <c r="I11" s="2562"/>
      <c r="J11" s="2562"/>
      <c r="K11" s="2562"/>
    </row>
    <row r="12" spans="1:11" ht="15">
      <c r="A12" s="2562">
        <v>9</v>
      </c>
      <c r="B12" s="2560" t="s">
        <v>1921</v>
      </c>
      <c r="C12" s="2561">
        <f>+'9.TALENTO HUMANO 2018 '!AH76</f>
        <v>1</v>
      </c>
      <c r="D12" s="2561">
        <f>+'9.TALENTO HUMANO 2018 '!AI76</f>
        <v>0.31805725568663423</v>
      </c>
      <c r="F12" s="2562"/>
      <c r="G12" s="2563"/>
      <c r="H12" s="2562"/>
      <c r="I12" s="2562"/>
      <c r="J12" s="2562"/>
      <c r="K12" s="2562"/>
    </row>
    <row r="13" spans="1:11" ht="15">
      <c r="A13" s="2562">
        <v>10</v>
      </c>
      <c r="B13" s="2560" t="s">
        <v>1922</v>
      </c>
      <c r="C13" s="2561">
        <f>+'10. JURIDICA'!AH41</f>
        <v>1</v>
      </c>
      <c r="D13" s="2561">
        <f>+'10. JURIDICA'!AI41</f>
        <v>0.5933333333333333</v>
      </c>
      <c r="F13" s="2562"/>
      <c r="G13" s="2563"/>
      <c r="H13" s="2562"/>
      <c r="I13" s="2562"/>
      <c r="J13" s="2562"/>
      <c r="K13" s="2562"/>
    </row>
    <row r="14" spans="1:11" ht="15">
      <c r="A14" s="1">
        <v>11</v>
      </c>
      <c r="B14" s="2560" t="s">
        <v>1923</v>
      </c>
      <c r="C14" s="2561">
        <f>+'11. COMUNICACIONES '!AL52</f>
        <v>0.9333333333333333</v>
      </c>
      <c r="D14" s="2561">
        <f>+'11. COMUNICACIONES '!AM52</f>
        <v>0.291822203196347</v>
      </c>
      <c r="F14" s="2562"/>
      <c r="G14" s="2563"/>
      <c r="H14" s="2562"/>
      <c r="I14" s="2562"/>
      <c r="J14" s="2562"/>
      <c r="K14" s="2562"/>
    </row>
    <row r="15" spans="1:11" ht="15">
      <c r="A15" s="1">
        <v>12</v>
      </c>
      <c r="B15" s="2560" t="s">
        <v>1924</v>
      </c>
      <c r="C15" s="2561">
        <f>+'12. PLANEACIÓN'!AL93</f>
        <v>0.9743589743589743</v>
      </c>
      <c r="D15" s="2561">
        <f>+'12. PLANEACIÓN'!AM93</f>
        <v>0.4001546566139868</v>
      </c>
      <c r="F15" s="2562"/>
      <c r="G15" s="2563"/>
      <c r="H15" s="2562"/>
      <c r="I15" s="2562"/>
      <c r="J15" s="2562"/>
      <c r="K15" s="2562"/>
    </row>
    <row r="16" spans="1:11" ht="15">
      <c r="A16" s="1">
        <v>13</v>
      </c>
      <c r="B16" s="2560" t="s">
        <v>1925</v>
      </c>
      <c r="C16" s="2561">
        <f>+'13. SEC GRAL '!AS37</f>
        <v>1</v>
      </c>
      <c r="D16" s="2561">
        <f>+'13. SEC GRAL '!AT37</f>
        <v>0.30270833333333336</v>
      </c>
      <c r="F16" s="2562"/>
      <c r="G16" s="2563"/>
      <c r="H16" s="2562"/>
      <c r="I16" s="2562"/>
      <c r="J16" s="2562"/>
      <c r="K16" s="2562"/>
    </row>
    <row r="17" spans="1:11" ht="15">
      <c r="A17" s="2562">
        <v>14</v>
      </c>
      <c r="B17" s="2565" t="s">
        <v>1926</v>
      </c>
      <c r="C17" s="2561">
        <f>+'14. OCI'!AE23</f>
        <v>1</v>
      </c>
      <c r="D17" s="2561">
        <f>+'14. OCI'!AF23</f>
        <v>0.6698611111111111</v>
      </c>
      <c r="F17" s="2562"/>
      <c r="G17" s="2562"/>
      <c r="H17" s="2562"/>
      <c r="I17" s="2562"/>
      <c r="J17" s="2562"/>
      <c r="K17" s="2562"/>
    </row>
    <row r="18" spans="1:11" ht="15">
      <c r="A18" s="2562">
        <v>15</v>
      </c>
      <c r="B18" s="2565" t="s">
        <v>1927</v>
      </c>
      <c r="C18" s="2561">
        <f>+'15. SAN ANDRES'!AR25</f>
        <v>1</v>
      </c>
      <c r="D18" s="2561">
        <f>+'15. SAN ANDRES'!AS25</f>
        <v>0.24310776942355888</v>
      </c>
      <c r="F18" s="2562"/>
      <c r="G18" s="2562"/>
      <c r="H18" s="2562"/>
      <c r="I18" s="2562"/>
      <c r="J18" s="2562"/>
      <c r="K18" s="2562"/>
    </row>
    <row r="19" spans="1:11" ht="15">
      <c r="A19" s="1">
        <v>16</v>
      </c>
      <c r="B19" s="2565" t="s">
        <v>1928</v>
      </c>
      <c r="C19" s="2561">
        <f>+'16. PTSP'!AE27</f>
        <v>0.9166666666666666</v>
      </c>
      <c r="D19" s="2561">
        <f>+'16. PTSP'!AF27</f>
        <v>0.2147188960054457</v>
      </c>
      <c r="F19" s="2566"/>
      <c r="G19" s="2562"/>
      <c r="H19" s="2562"/>
      <c r="I19" s="2562"/>
      <c r="J19" s="2562"/>
      <c r="K19" s="2562"/>
    </row>
    <row r="20" spans="2:11" ht="16.5" thickBot="1">
      <c r="B20" s="2567" t="s">
        <v>33</v>
      </c>
      <c r="C20" s="2568">
        <f>AVERAGE(C4:C19)</f>
        <v>0.9719093406593406</v>
      </c>
      <c r="D20" s="2569">
        <f>AVERAGE(D4:D19)</f>
        <v>0.33850083159245553</v>
      </c>
      <c r="F20" s="2562"/>
      <c r="G20" s="2562"/>
      <c r="H20" s="2566"/>
      <c r="I20" s="2562"/>
      <c r="J20" s="2562"/>
      <c r="K20" s="2562"/>
    </row>
    <row r="21" spans="6:11" ht="15">
      <c r="F21" s="2562"/>
      <c r="G21" s="2562"/>
      <c r="H21" s="2566"/>
      <c r="I21" s="2562"/>
      <c r="J21" s="2562"/>
      <c r="K21" s="2562"/>
    </row>
    <row r="22" spans="6:11" ht="15">
      <c r="F22" s="2562"/>
      <c r="G22" s="2562"/>
      <c r="H22" s="2562"/>
      <c r="I22" s="2562"/>
      <c r="J22" s="2562"/>
      <c r="K22" s="2562"/>
    </row>
    <row r="23" spans="6:11" ht="15">
      <c r="F23" s="2562"/>
      <c r="G23" s="2562"/>
      <c r="H23" s="2562"/>
      <c r="I23" s="2562"/>
      <c r="J23" s="2562"/>
      <c r="K23" s="2562"/>
    </row>
    <row r="24" spans="6:11" ht="15">
      <c r="F24" s="2562"/>
      <c r="G24" s="2562"/>
      <c r="H24" s="2562"/>
      <c r="I24" s="2562"/>
      <c r="J24" s="2562"/>
      <c r="K24" s="2562"/>
    </row>
    <row r="25" spans="6:11" ht="15">
      <c r="F25" s="2562"/>
      <c r="G25" s="2562"/>
      <c r="H25" s="2563"/>
      <c r="I25" s="2563"/>
      <c r="J25" s="2562"/>
      <c r="K25" s="2562"/>
    </row>
    <row r="59" ht="15.75" thickBot="1"/>
    <row r="60" spans="2:4" ht="15">
      <c r="B60" s="2557" t="s">
        <v>1907</v>
      </c>
      <c r="C60" s="2558" t="s">
        <v>1908</v>
      </c>
      <c r="D60" s="2559" t="s">
        <v>1909</v>
      </c>
    </row>
    <row r="61" spans="1:4" ht="15">
      <c r="A61" s="1">
        <v>1</v>
      </c>
      <c r="B61" s="2560" t="str">
        <f>+B4</f>
        <v>Subdirección General</v>
      </c>
      <c r="C61" s="2561">
        <f>+C4</f>
        <v>1</v>
      </c>
      <c r="D61" s="2564">
        <f>+D4</f>
        <v>0.29897959183673467</v>
      </c>
    </row>
    <row r="62" spans="1:4" ht="15">
      <c r="A62" s="1">
        <v>2</v>
      </c>
      <c r="B62" s="2560" t="str">
        <f aca="true" t="shared" si="0" ref="B62:B76">+B5</f>
        <v>Subdirección Conocimiento</v>
      </c>
      <c r="C62" s="2561">
        <f aca="true" t="shared" si="1" ref="C62:C76">+C5</f>
        <v>1</v>
      </c>
      <c r="D62" s="2564">
        <f aca="true" t="shared" si="2" ref="D62:D69">+D5</f>
        <v>0.2924603174603174</v>
      </c>
    </row>
    <row r="63" spans="1:4" ht="15">
      <c r="A63" s="1">
        <v>3</v>
      </c>
      <c r="B63" s="2560" t="str">
        <f t="shared" si="0"/>
        <v>Subdirección Reducción</v>
      </c>
      <c r="C63" s="2561">
        <f t="shared" si="1"/>
        <v>1</v>
      </c>
      <c r="D63" s="2564">
        <f t="shared" si="2"/>
        <v>0.32705276705276703</v>
      </c>
    </row>
    <row r="64" spans="1:4" ht="15">
      <c r="A64" s="1">
        <v>4</v>
      </c>
      <c r="B64" s="2560" t="str">
        <f t="shared" si="0"/>
        <v>Subdirección Manejo</v>
      </c>
      <c r="C64" s="2561">
        <f t="shared" si="1"/>
        <v>1</v>
      </c>
      <c r="D64" s="2564">
        <f t="shared" si="2"/>
        <v>0.3239345509893455</v>
      </c>
    </row>
    <row r="65" spans="1:4" ht="15">
      <c r="A65" s="1">
        <v>5</v>
      </c>
      <c r="B65" s="2560" t="str">
        <f t="shared" si="0"/>
        <v>Cooperación Internacional</v>
      </c>
      <c r="C65" s="2561">
        <f t="shared" si="1"/>
        <v>0.75</v>
      </c>
      <c r="D65" s="2564">
        <f t="shared" si="2"/>
        <v>0.2882352941176471</v>
      </c>
    </row>
    <row r="66" spans="1:4" ht="15">
      <c r="A66" s="1">
        <v>6</v>
      </c>
      <c r="B66" s="2560" t="str">
        <f t="shared" si="0"/>
        <v>Contratación</v>
      </c>
      <c r="C66" s="2561">
        <f t="shared" si="1"/>
        <v>1</v>
      </c>
      <c r="D66" s="2564">
        <f t="shared" si="2"/>
        <v>0.4696969696969697</v>
      </c>
    </row>
    <row r="67" spans="1:4" ht="15">
      <c r="A67" s="1">
        <v>7</v>
      </c>
      <c r="B67" s="2560" t="str">
        <f t="shared" si="0"/>
        <v>Administrativa</v>
      </c>
      <c r="C67" s="2561">
        <f t="shared" si="1"/>
        <v>0.9761904761904762</v>
      </c>
      <c r="D67" s="2564">
        <f t="shared" si="2"/>
        <v>0.24862579281183939</v>
      </c>
    </row>
    <row r="68" spans="1:4" ht="15">
      <c r="A68" s="1">
        <v>8</v>
      </c>
      <c r="B68" s="2560" t="str">
        <f t="shared" si="0"/>
        <v>Financiera</v>
      </c>
      <c r="C68" s="2561">
        <f t="shared" si="1"/>
        <v>1</v>
      </c>
      <c r="D68" s="2564">
        <f t="shared" si="2"/>
        <v>0.13326446280991738</v>
      </c>
    </row>
    <row r="69" spans="1:4" ht="15">
      <c r="A69" s="1">
        <v>9</v>
      </c>
      <c r="B69" s="2560" t="str">
        <f t="shared" si="0"/>
        <v>Talento Humano</v>
      </c>
      <c r="C69" s="2561">
        <f t="shared" si="1"/>
        <v>1</v>
      </c>
      <c r="D69" s="2564">
        <f t="shared" si="2"/>
        <v>0.31805725568663423</v>
      </c>
    </row>
    <row r="70" spans="1:4" ht="15">
      <c r="A70" s="1">
        <v>10</v>
      </c>
      <c r="B70" s="2560" t="str">
        <f t="shared" si="0"/>
        <v>Juridica</v>
      </c>
      <c r="C70" s="2561">
        <f t="shared" si="1"/>
        <v>1</v>
      </c>
      <c r="D70" s="2564">
        <f>+D11</f>
        <v>0.13326446280991738</v>
      </c>
    </row>
    <row r="71" spans="1:4" ht="15">
      <c r="A71" s="1">
        <v>11</v>
      </c>
      <c r="B71" s="2560" t="str">
        <f t="shared" si="0"/>
        <v>Comunicaciones</v>
      </c>
      <c r="C71" s="2561">
        <f t="shared" si="1"/>
        <v>0.9333333333333333</v>
      </c>
      <c r="D71" s="2564">
        <f>+D12</f>
        <v>0.31805725568663423</v>
      </c>
    </row>
    <row r="72" spans="1:4" ht="15">
      <c r="A72" s="1">
        <v>12</v>
      </c>
      <c r="B72" s="2560" t="str">
        <f t="shared" si="0"/>
        <v>Planeación</v>
      </c>
      <c r="C72" s="2561">
        <f t="shared" si="1"/>
        <v>0.9743589743589743</v>
      </c>
      <c r="D72" s="2564">
        <f>+D13</f>
        <v>0.5933333333333333</v>
      </c>
    </row>
    <row r="73" spans="1:4" ht="15">
      <c r="A73" s="1">
        <v>13</v>
      </c>
      <c r="B73" s="2560" t="str">
        <f t="shared" si="0"/>
        <v>Secretaria General</v>
      </c>
      <c r="C73" s="2561">
        <f t="shared" si="1"/>
        <v>1</v>
      </c>
      <c r="D73" s="2564">
        <f>+D14</f>
        <v>0.291822203196347</v>
      </c>
    </row>
    <row r="74" spans="1:4" ht="15">
      <c r="A74" s="1">
        <v>14</v>
      </c>
      <c r="B74" s="2560" t="str">
        <f t="shared" si="0"/>
        <v>Control interno</v>
      </c>
      <c r="C74" s="2561">
        <f t="shared" si="1"/>
        <v>1</v>
      </c>
      <c r="D74" s="2564">
        <f>+D15</f>
        <v>0.4001546566139868</v>
      </c>
    </row>
    <row r="75" spans="1:4" ht="15">
      <c r="A75" s="1">
        <v>15</v>
      </c>
      <c r="B75" s="2560" t="str">
        <f t="shared" si="0"/>
        <v>San Andrés</v>
      </c>
      <c r="C75" s="2561">
        <f t="shared" si="1"/>
        <v>1</v>
      </c>
      <c r="D75" s="2564">
        <f>+D18</f>
        <v>0.24310776942355888</v>
      </c>
    </row>
    <row r="76" spans="1:4" ht="15.75" thickBot="1">
      <c r="A76" s="1">
        <v>16</v>
      </c>
      <c r="B76" s="2560" t="str">
        <f t="shared" si="0"/>
        <v>Plan Pazcifico</v>
      </c>
      <c r="C76" s="2561">
        <f t="shared" si="1"/>
        <v>0.9166666666666666</v>
      </c>
      <c r="D76" s="2564">
        <f>+D19</f>
        <v>0.2147188960054457</v>
      </c>
    </row>
    <row r="77" spans="2:4" ht="16.5" thickBot="1">
      <c r="B77" s="2570" t="s">
        <v>33</v>
      </c>
      <c r="C77" s="2570">
        <f>AVERAGE(C61:C76)</f>
        <v>0.9719093406593406</v>
      </c>
      <c r="D77" s="2571">
        <f>AVERAGE(D61:D76)</f>
        <v>0.3059228487207122</v>
      </c>
    </row>
    <row r="83" spans="2:4" ht="15">
      <c r="B83" s="306"/>
      <c r="C83" s="306"/>
      <c r="D83" s="306"/>
    </row>
    <row r="84" spans="2:4" ht="15">
      <c r="B84" s="309"/>
      <c r="C84" s="2572"/>
      <c r="D84" s="2572"/>
    </row>
    <row r="85" spans="2:4" ht="15">
      <c r="B85" s="306"/>
      <c r="C85" s="306"/>
      <c r="D85" s="306"/>
    </row>
    <row r="88" ht="15.75" thickBot="1"/>
    <row r="89" spans="2:5" ht="15">
      <c r="B89" s="2557" t="s">
        <v>1907</v>
      </c>
      <c r="C89" s="2574" t="s">
        <v>1916</v>
      </c>
      <c r="D89" s="2558" t="s">
        <v>1914</v>
      </c>
      <c r="E89" s="2559" t="s">
        <v>1915</v>
      </c>
    </row>
    <row r="90" spans="1:5" ht="15">
      <c r="A90" s="1">
        <v>1</v>
      </c>
      <c r="B90" s="2560" t="str">
        <f>+B4</f>
        <v>Subdirección General</v>
      </c>
      <c r="C90" s="2575">
        <v>134306849</v>
      </c>
      <c r="D90" s="2573">
        <f>+'1.SDG'!AN45</f>
        <v>14338000</v>
      </c>
      <c r="E90" s="2561">
        <f>+D90/C90</f>
        <v>0.10675553858016579</v>
      </c>
    </row>
    <row r="91" spans="1:5" ht="15">
      <c r="A91" s="1">
        <v>2</v>
      </c>
      <c r="B91" s="2560" t="str">
        <f>+B5</f>
        <v>Subdirección Conocimiento</v>
      </c>
      <c r="C91" s="2575">
        <v>1050366000</v>
      </c>
      <c r="D91" s="2573">
        <f>+'2.SCR'!AM76</f>
        <v>378676000</v>
      </c>
      <c r="E91" s="2561">
        <f aca="true" t="shared" si="3" ref="E91:E97">+D91/C91</f>
        <v>0.3605181431996085</v>
      </c>
    </row>
    <row r="92" spans="1:5" ht="15">
      <c r="A92" s="1">
        <v>3</v>
      </c>
      <c r="B92" s="2560" t="str">
        <f>+B6</f>
        <v>Subdirección Reducción</v>
      </c>
      <c r="C92" s="2575">
        <v>956097938</v>
      </c>
      <c r="D92" s="2573">
        <f>+'3.SRR'!AP71</f>
        <v>75464327</v>
      </c>
      <c r="E92" s="2561">
        <f t="shared" si="3"/>
        <v>0.07892949456397635</v>
      </c>
    </row>
    <row r="93" spans="1:5" ht="15">
      <c r="A93" s="1">
        <v>4</v>
      </c>
      <c r="B93" s="2560" t="str">
        <f>+B7</f>
        <v>Subdirección Manejo</v>
      </c>
      <c r="C93" s="2575">
        <v>1535000000</v>
      </c>
      <c r="D93" s="2573">
        <f>+'4. SMD'!AN69</f>
        <v>0</v>
      </c>
      <c r="E93" s="2561">
        <f t="shared" si="3"/>
        <v>0</v>
      </c>
    </row>
    <row r="94" spans="1:5" ht="15">
      <c r="A94" s="1">
        <v>5</v>
      </c>
      <c r="B94" s="2560" t="str">
        <f>+B8</f>
        <v>Cooperación Internacional</v>
      </c>
      <c r="C94" s="2575">
        <v>75000000</v>
      </c>
      <c r="D94" s="2575">
        <f>+'5. C. INTERNACIONAL'!AN40</f>
        <v>0</v>
      </c>
      <c r="E94" s="2561">
        <f t="shared" si="3"/>
        <v>0</v>
      </c>
    </row>
    <row r="95" spans="1:5" ht="15">
      <c r="A95" s="1">
        <v>9</v>
      </c>
      <c r="B95" s="2560" t="str">
        <f>+B12</f>
        <v>Talento Humano</v>
      </c>
      <c r="C95" s="2731">
        <f>+'9.TALENTO HUMANO 2018 '!AB76</f>
        <v>706625189</v>
      </c>
      <c r="D95" s="2732">
        <f>+'9.TALENTO HUMANO 2018 '!AJ76</f>
        <v>22988633</v>
      </c>
      <c r="E95" s="2733">
        <f t="shared" si="3"/>
        <v>0.03253299395190397</v>
      </c>
    </row>
    <row r="96" spans="1:5" ht="15">
      <c r="A96" s="1">
        <v>11</v>
      </c>
      <c r="B96" s="2560" t="str">
        <f>+B14</f>
        <v>Comunicaciones</v>
      </c>
      <c r="C96" s="2575">
        <f>+'11. COMUNICACIONES '!AG52</f>
        <v>193600000</v>
      </c>
      <c r="D96" s="2573">
        <f>+'11. COMUNICACIONES '!AN52</f>
        <v>0</v>
      </c>
      <c r="E96" s="2561">
        <f t="shared" si="3"/>
        <v>0</v>
      </c>
    </row>
    <row r="97" spans="1:5" ht="15">
      <c r="A97" s="1">
        <v>12</v>
      </c>
      <c r="B97" s="2560" t="str">
        <f>+B15</f>
        <v>Planeación</v>
      </c>
      <c r="C97" s="2730">
        <f>+'12. PLANEACIÓN'!AG93</f>
        <v>1503000000</v>
      </c>
      <c r="D97" s="2573"/>
      <c r="E97" s="2561">
        <f t="shared" si="3"/>
        <v>0</v>
      </c>
    </row>
    <row r="98" spans="3:5" ht="15">
      <c r="C98" s="2738">
        <f>SUM(C90:C97)</f>
        <v>6153995976</v>
      </c>
      <c r="D98" s="2738">
        <f>SUM(D90:D97)</f>
        <v>491466960</v>
      </c>
      <c r="E98" s="2556">
        <f>+D98/C98</f>
        <v>0.07986143668547631</v>
      </c>
    </row>
    <row r="104" ht="15.75" customHeight="1"/>
    <row r="109" ht="15.75" thickBot="1"/>
    <row r="110" spans="2:4" ht="15">
      <c r="B110" s="2557" t="s">
        <v>1907</v>
      </c>
      <c r="C110" s="2558" t="s">
        <v>1908</v>
      </c>
      <c r="D110" s="2559" t="s">
        <v>2108</v>
      </c>
    </row>
    <row r="111" spans="1:4" ht="15">
      <c r="A111" s="1">
        <v>1</v>
      </c>
      <c r="B111" s="2560" t="str">
        <f>+B4</f>
        <v>Subdirección General</v>
      </c>
      <c r="C111" s="2561">
        <f>+D4</f>
        <v>0.29897959183673467</v>
      </c>
      <c r="D111" s="2564">
        <f>+'1.SDG'!AJ45</f>
        <v>0.2777777777777778</v>
      </c>
    </row>
    <row r="112" spans="1:4" ht="15">
      <c r="A112" s="1">
        <v>2</v>
      </c>
      <c r="B112" s="2560" t="str">
        <f aca="true" t="shared" si="4" ref="B112:B126">+B5</f>
        <v>Subdirección Conocimiento</v>
      </c>
      <c r="C112" s="2561">
        <f aca="true" t="shared" si="5" ref="C112:C126">+D5</f>
        <v>0.2924603174603174</v>
      </c>
      <c r="D112" s="2564">
        <f>+'2.SCR'!AI76</f>
        <v>0.2708333333333333</v>
      </c>
    </row>
    <row r="113" spans="1:4" ht="15">
      <c r="A113" s="1">
        <v>3</v>
      </c>
      <c r="B113" s="2560" t="str">
        <f t="shared" si="4"/>
        <v>Subdirección Reducción</v>
      </c>
      <c r="C113" s="2561">
        <f t="shared" si="5"/>
        <v>0.32705276705276703</v>
      </c>
      <c r="D113" s="2564">
        <f>+'3.SRR'!AL71</f>
        <v>0.16666666666666666</v>
      </c>
    </row>
    <row r="114" spans="1:4" ht="15">
      <c r="A114" s="1">
        <v>4</v>
      </c>
      <c r="B114" s="2560" t="str">
        <f t="shared" si="4"/>
        <v>Subdirección Manejo</v>
      </c>
      <c r="C114" s="2561">
        <f t="shared" si="5"/>
        <v>0.3239345509893455</v>
      </c>
      <c r="D114" s="2564">
        <f>+'4. SMD'!AJ69</f>
        <v>0.16035551206784082</v>
      </c>
    </row>
    <row r="115" spans="1:4" ht="15">
      <c r="A115" s="1">
        <v>5</v>
      </c>
      <c r="B115" s="2560" t="str">
        <f t="shared" si="4"/>
        <v>Cooperación Internacional</v>
      </c>
      <c r="C115" s="2561">
        <f t="shared" si="5"/>
        <v>0.2882352941176471</v>
      </c>
      <c r="D115" s="2564">
        <f>+'5. C. INTERNACIONAL'!AJ40</f>
        <v>0.24999999999999997</v>
      </c>
    </row>
    <row r="116" spans="1:4" ht="15">
      <c r="A116" s="1">
        <v>6</v>
      </c>
      <c r="B116" s="2560" t="str">
        <f t="shared" si="4"/>
        <v>Contratación</v>
      </c>
      <c r="C116" s="2561">
        <f t="shared" si="5"/>
        <v>0.4696969696969697</v>
      </c>
      <c r="D116" s="2564">
        <f>+'6. G. CONTRATACIÓN'!AC31</f>
        <v>0.7222222222222223</v>
      </c>
    </row>
    <row r="117" spans="1:4" ht="15">
      <c r="A117" s="1">
        <v>7</v>
      </c>
      <c r="B117" s="2560" t="str">
        <f t="shared" si="4"/>
        <v>Administrativa</v>
      </c>
      <c r="C117" s="2561">
        <f t="shared" si="5"/>
        <v>0.24862579281183939</v>
      </c>
      <c r="D117" s="2564">
        <f>+'7. GAA'!CM65</f>
        <v>0.4932178932178933</v>
      </c>
    </row>
    <row r="118" spans="1:4" ht="15">
      <c r="A118" s="1">
        <v>8</v>
      </c>
      <c r="B118" s="2560" t="str">
        <f t="shared" si="4"/>
        <v>Financiera</v>
      </c>
      <c r="C118" s="2561">
        <f t="shared" si="5"/>
        <v>0.13326446280991738</v>
      </c>
      <c r="D118" s="2564">
        <f>+'8. FINANCIERA'!AF53</f>
        <v>0.16804407713498626</v>
      </c>
    </row>
    <row r="119" spans="1:4" ht="15">
      <c r="A119" s="1">
        <v>9</v>
      </c>
      <c r="B119" s="2560" t="str">
        <f t="shared" si="4"/>
        <v>Talento Humano</v>
      </c>
      <c r="C119" s="2561">
        <f t="shared" si="5"/>
        <v>0.31805725568663423</v>
      </c>
      <c r="D119" s="2564">
        <f>+'9.TALENTO HUMANO 2018 '!AF76</f>
        <v>0.3222251974516097</v>
      </c>
    </row>
    <row r="120" spans="1:4" ht="15">
      <c r="A120" s="1">
        <v>10</v>
      </c>
      <c r="B120" s="2560" t="str">
        <f t="shared" si="4"/>
        <v>Juridica</v>
      </c>
      <c r="C120" s="2561">
        <f t="shared" si="5"/>
        <v>0.5933333333333333</v>
      </c>
      <c r="D120" s="2564">
        <f>+'8. FINANCIERA'!AF53</f>
        <v>0.16804407713498626</v>
      </c>
    </row>
    <row r="121" spans="1:4" ht="15">
      <c r="A121" s="1">
        <v>11</v>
      </c>
      <c r="B121" s="2560" t="str">
        <f t="shared" si="4"/>
        <v>Comunicaciones</v>
      </c>
      <c r="C121" s="2561">
        <f t="shared" si="5"/>
        <v>0.291822203196347</v>
      </c>
      <c r="D121" s="2564">
        <f>+'9.TALENTO HUMANO 2018 '!AF76</f>
        <v>0.3222251974516097</v>
      </c>
    </row>
    <row r="122" spans="1:4" ht="15">
      <c r="A122" s="1">
        <v>12</v>
      </c>
      <c r="B122" s="2560" t="str">
        <f t="shared" si="4"/>
        <v>Planeación</v>
      </c>
      <c r="C122" s="2561">
        <f t="shared" si="5"/>
        <v>0.4001546566139868</v>
      </c>
      <c r="D122" s="2564">
        <f>+'10. JURIDICA'!AF41</f>
        <v>0.16666666666666666</v>
      </c>
    </row>
    <row r="123" spans="1:4" ht="15">
      <c r="A123" s="1">
        <v>13</v>
      </c>
      <c r="B123" s="2560" t="str">
        <f t="shared" si="4"/>
        <v>Secretaria General</v>
      </c>
      <c r="C123" s="2561">
        <f t="shared" si="5"/>
        <v>0.30270833333333336</v>
      </c>
      <c r="D123" s="2564">
        <f>+'11. COMUNICACIONES '!AJ52</f>
        <v>0.21322773972602738</v>
      </c>
    </row>
    <row r="124" spans="1:4" ht="15">
      <c r="A124" s="1">
        <v>14</v>
      </c>
      <c r="B124" s="2560" t="str">
        <f t="shared" si="4"/>
        <v>Control interno</v>
      </c>
      <c r="C124" s="2561">
        <f>+D17</f>
        <v>0.6698611111111111</v>
      </c>
      <c r="D124" s="2564">
        <f>+'12. PLANEACIÓN'!AJ93</f>
        <v>0.39378399378399376</v>
      </c>
    </row>
    <row r="125" spans="1:4" ht="15">
      <c r="A125" s="1">
        <v>15</v>
      </c>
      <c r="B125" s="2560" t="str">
        <f t="shared" si="4"/>
        <v>San Andrés</v>
      </c>
      <c r="C125" s="2561">
        <f t="shared" si="5"/>
        <v>0.24310776942355888</v>
      </c>
      <c r="D125" s="2564">
        <f>+'15. SAN ANDRES'!AP25</f>
        <v>0.16666666666666666</v>
      </c>
    </row>
    <row r="126" spans="1:4" ht="15.75" thickBot="1">
      <c r="A126" s="1">
        <v>16</v>
      </c>
      <c r="B126" s="2560" t="str">
        <f t="shared" si="4"/>
        <v>Plan Pazcifico</v>
      </c>
      <c r="C126" s="2561">
        <f t="shared" si="5"/>
        <v>0.2147188960054457</v>
      </c>
      <c r="D126" s="2564">
        <f>+'16. PTSP'!AC27</f>
        <v>0.18318945511927964</v>
      </c>
    </row>
    <row r="127" spans="2:4" ht="16.5" thickBot="1">
      <c r="B127" s="2570" t="s">
        <v>33</v>
      </c>
      <c r="C127" s="2570">
        <f>AVERAGE(C111:C126)</f>
        <v>0.33850083159245553</v>
      </c>
      <c r="D127" s="2571">
        <f>AVERAGE(D111:D126)</f>
        <v>0.2778216547763475</v>
      </c>
    </row>
  </sheetData>
  <sheetProtection/>
  <autoFilter ref="B60:D60"/>
  <printOptions verticalCentered="1"/>
  <pageMargins left="0" right="0" top="0" bottom="0" header="0" footer="0"/>
  <pageSetup horizontalDpi="1200" verticalDpi="1200" orientation="portrait" scale="80" r:id="rId2"/>
  <drawing r:id="rId1"/>
</worksheet>
</file>

<file path=xl/worksheets/sheet10.xml><?xml version="1.0" encoding="utf-8"?>
<worksheet xmlns="http://schemas.openxmlformats.org/spreadsheetml/2006/main" xmlns:r="http://schemas.openxmlformats.org/officeDocument/2006/relationships">
  <dimension ref="A1:IV111"/>
  <sheetViews>
    <sheetView zoomScale="80" zoomScaleNormal="80" zoomScalePageLayoutView="0" workbookViewId="0" topLeftCell="W72">
      <selection activeCell="AJ20" sqref="AJ20"/>
    </sheetView>
  </sheetViews>
  <sheetFormatPr defaultColWidth="11.421875" defaultRowHeight="15"/>
  <cols>
    <col min="1" max="1" width="11.421875" style="1" customWidth="1"/>
    <col min="2" max="2" width="17.8515625" style="1" customWidth="1"/>
    <col min="3" max="3" width="16.7109375" style="1" bestFit="1" customWidth="1"/>
    <col min="4" max="4" width="20.421875" style="1" customWidth="1"/>
    <col min="5" max="5" width="27.57421875" style="1" customWidth="1"/>
    <col min="6" max="6" width="16.421875" style="1" customWidth="1"/>
    <col min="7" max="7" width="11.421875" style="1" customWidth="1"/>
    <col min="8" max="8" width="37.421875" style="1" customWidth="1"/>
    <col min="9" max="9" width="19.140625" style="1" bestFit="1" customWidth="1"/>
    <col min="10" max="10" width="15.00390625" style="1" bestFit="1" customWidth="1"/>
    <col min="11" max="11" width="22.57421875" style="1" bestFit="1" customWidth="1"/>
    <col min="12" max="12" width="11.421875" style="1" customWidth="1"/>
    <col min="13" max="13" width="17.421875" style="1" bestFit="1" customWidth="1"/>
    <col min="14" max="25" width="8.8515625" style="1" bestFit="1" customWidth="1"/>
    <col min="26" max="26" width="11.421875" style="1" customWidth="1"/>
    <col min="27" max="27" width="18.57421875" style="1" bestFit="1" customWidth="1"/>
    <col min="28" max="28" width="20.57421875" style="1" bestFit="1" customWidth="1"/>
    <col min="29" max="29" width="19.00390625" style="1" customWidth="1"/>
    <col min="30" max="30" width="15.57421875" style="1" hidden="1" customWidth="1"/>
    <col min="31" max="33" width="15.57421875" style="1" customWidth="1"/>
    <col min="34" max="34" width="17.421875" style="1" customWidth="1"/>
    <col min="35" max="35" width="17.57421875" style="1" customWidth="1"/>
    <col min="36" max="36" width="19.140625" style="1" bestFit="1" customWidth="1"/>
    <col min="37" max="39" width="15.57421875" style="1" customWidth="1"/>
    <col min="40" max="16384" width="11.421875" style="1" customWidth="1"/>
  </cols>
  <sheetData>
    <row r="1" spans="1:30" ht="18.75">
      <c r="A1" s="2932"/>
      <c r="B1" s="2933"/>
      <c r="C1" s="2934"/>
      <c r="D1" s="2289"/>
      <c r="E1" s="3394"/>
      <c r="F1" s="3394"/>
      <c r="G1" s="3394"/>
      <c r="H1" s="3394"/>
      <c r="I1" s="3394"/>
      <c r="J1" s="3394"/>
      <c r="K1" s="3394"/>
      <c r="L1" s="3394"/>
      <c r="M1" s="3394"/>
      <c r="N1" s="3394"/>
      <c r="O1" s="3394"/>
      <c r="P1" s="3394"/>
      <c r="Q1" s="3394"/>
      <c r="R1" s="3394"/>
      <c r="S1" s="3394"/>
      <c r="T1" s="3394"/>
      <c r="U1" s="3394"/>
      <c r="V1" s="3394"/>
      <c r="W1" s="3394"/>
      <c r="X1" s="3394"/>
      <c r="Y1" s="3394"/>
      <c r="Z1" s="3394"/>
      <c r="AA1" s="1209"/>
      <c r="AB1" s="3226" t="s">
        <v>60</v>
      </c>
      <c r="AC1" s="2756" t="s">
        <v>1727</v>
      </c>
      <c r="AD1" s="2756" t="s">
        <v>1727</v>
      </c>
    </row>
    <row r="2" spans="1:30" ht="19.5" thickBot="1">
      <c r="A2" s="2935"/>
      <c r="B2" s="2936"/>
      <c r="C2" s="2937"/>
      <c r="D2" s="2290"/>
      <c r="E2" s="3495"/>
      <c r="F2" s="3495"/>
      <c r="G2" s="3495"/>
      <c r="H2" s="3495"/>
      <c r="I2" s="3495"/>
      <c r="J2" s="3495"/>
      <c r="K2" s="3495"/>
      <c r="L2" s="3495"/>
      <c r="M2" s="3495"/>
      <c r="N2" s="3495"/>
      <c r="O2" s="3495"/>
      <c r="P2" s="3495"/>
      <c r="Q2" s="3495"/>
      <c r="R2" s="3495"/>
      <c r="S2" s="3495"/>
      <c r="T2" s="3495"/>
      <c r="U2" s="3495"/>
      <c r="V2" s="3495"/>
      <c r="W2" s="3495"/>
      <c r="X2" s="3495"/>
      <c r="Y2" s="3495"/>
      <c r="Z2" s="3495"/>
      <c r="AA2" s="1210"/>
      <c r="AB2" s="3469"/>
      <c r="AC2" s="2757"/>
      <c r="AD2" s="2757"/>
    </row>
    <row r="3" spans="1:30" ht="18.75">
      <c r="A3" s="2935"/>
      <c r="B3" s="2936"/>
      <c r="C3" s="2937"/>
      <c r="D3" s="2290"/>
      <c r="E3" s="3495"/>
      <c r="F3" s="3495"/>
      <c r="G3" s="3495"/>
      <c r="H3" s="3495"/>
      <c r="I3" s="3495"/>
      <c r="J3" s="3495"/>
      <c r="K3" s="3495"/>
      <c r="L3" s="3495"/>
      <c r="M3" s="3495"/>
      <c r="N3" s="3495"/>
      <c r="O3" s="3495"/>
      <c r="P3" s="3495"/>
      <c r="Q3" s="3495"/>
      <c r="R3" s="3495"/>
      <c r="S3" s="3495"/>
      <c r="T3" s="3495"/>
      <c r="U3" s="3495"/>
      <c r="V3" s="3495"/>
      <c r="W3" s="3495"/>
      <c r="X3" s="3495"/>
      <c r="Y3" s="3495"/>
      <c r="Z3" s="3495"/>
      <c r="AA3" s="1209"/>
      <c r="AB3" s="3469"/>
      <c r="AC3" s="2761">
        <v>43153</v>
      </c>
      <c r="AD3" s="2761">
        <v>43153</v>
      </c>
    </row>
    <row r="4" spans="1:30" ht="19.5" thickBot="1">
      <c r="A4" s="2938"/>
      <c r="B4" s="2939"/>
      <c r="C4" s="2940"/>
      <c r="D4" s="2291"/>
      <c r="E4" s="3396"/>
      <c r="F4" s="3396"/>
      <c r="G4" s="3396"/>
      <c r="H4" s="3396"/>
      <c r="I4" s="3396"/>
      <c r="J4" s="3396"/>
      <c r="K4" s="3396"/>
      <c r="L4" s="3396"/>
      <c r="M4" s="3396"/>
      <c r="N4" s="3396"/>
      <c r="O4" s="3396"/>
      <c r="P4" s="3396"/>
      <c r="Q4" s="3396"/>
      <c r="R4" s="3396"/>
      <c r="S4" s="3396"/>
      <c r="T4" s="3396"/>
      <c r="U4" s="3396"/>
      <c r="V4" s="3396"/>
      <c r="W4" s="3396"/>
      <c r="X4" s="3396"/>
      <c r="Y4" s="3396"/>
      <c r="Z4" s="3396"/>
      <c r="AA4" s="1210"/>
      <c r="AB4" s="3228"/>
      <c r="AC4" s="2762"/>
      <c r="AD4" s="2762"/>
    </row>
    <row r="5" spans="1:39" ht="20.25">
      <c r="A5" s="3407" t="s">
        <v>2</v>
      </c>
      <c r="B5" s="3408"/>
      <c r="C5" s="3408"/>
      <c r="D5" s="3504"/>
      <c r="E5" s="3504"/>
      <c r="F5" s="3504"/>
      <c r="G5" s="3504"/>
      <c r="H5" s="3504"/>
      <c r="I5" s="3504"/>
      <c r="J5" s="3504"/>
      <c r="K5" s="3504"/>
      <c r="L5" s="3504"/>
      <c r="M5" s="3504"/>
      <c r="N5" s="3504"/>
      <c r="O5" s="3504"/>
      <c r="P5" s="3504"/>
      <c r="Q5" s="3504"/>
      <c r="R5" s="3504"/>
      <c r="S5" s="3504"/>
      <c r="T5" s="3504"/>
      <c r="U5" s="3504"/>
      <c r="V5" s="3504"/>
      <c r="W5" s="3504"/>
      <c r="X5" s="3504"/>
      <c r="Y5" s="3504"/>
      <c r="Z5" s="3504"/>
      <c r="AA5" s="3504"/>
      <c r="AB5" s="3504"/>
      <c r="AC5" s="3505"/>
      <c r="AD5" s="2292"/>
      <c r="AE5" s="2767" t="s">
        <v>2</v>
      </c>
      <c r="AF5" s="2768"/>
      <c r="AG5" s="2768"/>
      <c r="AH5" s="2768"/>
      <c r="AI5" s="2768"/>
      <c r="AJ5" s="2768"/>
      <c r="AK5" s="2768"/>
      <c r="AL5" s="2768"/>
      <c r="AM5" s="2769"/>
    </row>
    <row r="6" spans="1:39" ht="16.5" thickBot="1">
      <c r="A6" s="3404" t="s">
        <v>5</v>
      </c>
      <c r="B6" s="3405"/>
      <c r="C6" s="3405"/>
      <c r="D6" s="3405"/>
      <c r="E6" s="3405"/>
      <c r="F6" s="3405"/>
      <c r="G6" s="3405"/>
      <c r="H6" s="3405"/>
      <c r="I6" s="3405"/>
      <c r="J6" s="3405"/>
      <c r="K6" s="3405"/>
      <c r="L6" s="3405"/>
      <c r="M6" s="3405"/>
      <c r="N6" s="3405"/>
      <c r="O6" s="3405"/>
      <c r="P6" s="3405"/>
      <c r="Q6" s="3405"/>
      <c r="R6" s="3405"/>
      <c r="S6" s="3405"/>
      <c r="T6" s="3405"/>
      <c r="U6" s="3405"/>
      <c r="V6" s="3405"/>
      <c r="W6" s="3405"/>
      <c r="X6" s="3405"/>
      <c r="Y6" s="3405"/>
      <c r="Z6" s="3405"/>
      <c r="AA6" s="3405"/>
      <c r="AB6" s="3405"/>
      <c r="AC6" s="3406"/>
      <c r="AD6" s="2292"/>
      <c r="AE6" s="2770"/>
      <c r="AF6" s="2771"/>
      <c r="AG6" s="2771"/>
      <c r="AH6" s="2771"/>
      <c r="AI6" s="2771"/>
      <c r="AJ6" s="2771"/>
      <c r="AK6" s="2771"/>
      <c r="AL6" s="2771"/>
      <c r="AM6" s="2772"/>
    </row>
    <row r="7" spans="1:39" ht="15.75">
      <c r="A7" s="3404"/>
      <c r="B7" s="3405"/>
      <c r="C7" s="3405"/>
      <c r="D7" s="3405"/>
      <c r="E7" s="3405"/>
      <c r="F7" s="3405"/>
      <c r="G7" s="3405"/>
      <c r="H7" s="3405"/>
      <c r="I7" s="3405"/>
      <c r="J7" s="3405"/>
      <c r="K7" s="3405"/>
      <c r="L7" s="3405"/>
      <c r="M7" s="3405"/>
      <c r="N7" s="3405"/>
      <c r="O7" s="3405"/>
      <c r="P7" s="3405"/>
      <c r="Q7" s="3405"/>
      <c r="R7" s="3405"/>
      <c r="S7" s="3405"/>
      <c r="T7" s="3405"/>
      <c r="U7" s="3405"/>
      <c r="V7" s="3405"/>
      <c r="W7" s="3405"/>
      <c r="X7" s="3405"/>
      <c r="Y7" s="3405"/>
      <c r="Z7" s="3405"/>
      <c r="AA7" s="3405"/>
      <c r="AB7" s="3405"/>
      <c r="AC7" s="3406"/>
      <c r="AD7" s="2292"/>
      <c r="AE7" s="2773" t="s">
        <v>1723</v>
      </c>
      <c r="AF7" s="2774"/>
      <c r="AG7" s="2774"/>
      <c r="AH7" s="2774"/>
      <c r="AI7" s="2774"/>
      <c r="AJ7" s="2774"/>
      <c r="AK7" s="2774"/>
      <c r="AL7" s="2774"/>
      <c r="AM7" s="2775"/>
    </row>
    <row r="8" spans="1:39" ht="15.75">
      <c r="A8" s="3404" t="s">
        <v>6</v>
      </c>
      <c r="B8" s="3405"/>
      <c r="C8" s="3405"/>
      <c r="D8" s="3405"/>
      <c r="E8" s="3405"/>
      <c r="F8" s="3405"/>
      <c r="G8" s="3405"/>
      <c r="H8" s="3405"/>
      <c r="I8" s="3405"/>
      <c r="J8" s="3405"/>
      <c r="K8" s="3405"/>
      <c r="L8" s="3405"/>
      <c r="M8" s="3405"/>
      <c r="N8" s="3405"/>
      <c r="O8" s="3405"/>
      <c r="P8" s="3405"/>
      <c r="Q8" s="3405"/>
      <c r="R8" s="3405"/>
      <c r="S8" s="3405"/>
      <c r="T8" s="3405"/>
      <c r="U8" s="3405"/>
      <c r="V8" s="3405"/>
      <c r="W8" s="3405"/>
      <c r="X8" s="3405"/>
      <c r="Y8" s="3405"/>
      <c r="Z8" s="3405"/>
      <c r="AA8" s="3405"/>
      <c r="AB8" s="3405"/>
      <c r="AC8" s="3406"/>
      <c r="AD8" s="2292"/>
      <c r="AE8" s="2776"/>
      <c r="AF8" s="2777"/>
      <c r="AG8" s="2777"/>
      <c r="AH8" s="2777"/>
      <c r="AI8" s="2777"/>
      <c r="AJ8" s="2777"/>
      <c r="AK8" s="2777"/>
      <c r="AL8" s="2777"/>
      <c r="AM8" s="2778"/>
    </row>
    <row r="9" spans="1:39" ht="16.5" thickBot="1">
      <c r="A9" s="3390" t="s">
        <v>1726</v>
      </c>
      <c r="B9" s="3391"/>
      <c r="C9" s="3391"/>
      <c r="D9" s="3391"/>
      <c r="E9" s="3391"/>
      <c r="F9" s="3391"/>
      <c r="G9" s="3391"/>
      <c r="H9" s="3391"/>
      <c r="I9" s="3391"/>
      <c r="J9" s="3391"/>
      <c r="K9" s="3391"/>
      <c r="L9" s="3391"/>
      <c r="M9" s="3391"/>
      <c r="N9" s="3391"/>
      <c r="O9" s="3391"/>
      <c r="P9" s="3391"/>
      <c r="Q9" s="3391"/>
      <c r="R9" s="3391"/>
      <c r="S9" s="3391"/>
      <c r="T9" s="3391"/>
      <c r="U9" s="3391"/>
      <c r="V9" s="3391"/>
      <c r="W9" s="3391"/>
      <c r="X9" s="3391"/>
      <c r="Y9" s="3391"/>
      <c r="Z9" s="3391"/>
      <c r="AA9" s="3391"/>
      <c r="AB9" s="3391"/>
      <c r="AC9" s="3392"/>
      <c r="AD9" s="2292"/>
      <c r="AE9" s="2779"/>
      <c r="AF9" s="2780"/>
      <c r="AG9" s="2780"/>
      <c r="AH9" s="2780"/>
      <c r="AI9" s="2780"/>
      <c r="AJ9" s="2780"/>
      <c r="AK9" s="2780"/>
      <c r="AL9" s="2780"/>
      <c r="AM9" s="2781"/>
    </row>
    <row r="10" spans="1:29" ht="15.75" thickBot="1">
      <c r="A10" s="2294"/>
      <c r="B10" s="2295"/>
      <c r="C10" s="2295"/>
      <c r="D10" s="2295"/>
      <c r="E10" s="2295"/>
      <c r="F10" s="2295"/>
      <c r="G10" s="220"/>
      <c r="H10" s="2295"/>
      <c r="I10" s="2295"/>
      <c r="J10" s="2304"/>
      <c r="K10" s="2295"/>
      <c r="L10" s="219"/>
      <c r="M10" s="219"/>
      <c r="N10" s="225"/>
      <c r="O10" s="225"/>
      <c r="P10" s="225"/>
      <c r="Q10" s="225"/>
      <c r="R10" s="225"/>
      <c r="S10" s="225"/>
      <c r="T10" s="225"/>
      <c r="U10" s="225"/>
      <c r="V10" s="225"/>
      <c r="W10" s="225"/>
      <c r="X10" s="225"/>
      <c r="Y10" s="225"/>
      <c r="Z10" s="225"/>
      <c r="AA10" s="217"/>
      <c r="AB10" s="217"/>
      <c r="AC10" s="216"/>
    </row>
    <row r="11" spans="1:39" ht="16.5" thickBot="1">
      <c r="A11" s="3496" t="s">
        <v>1422</v>
      </c>
      <c r="B11" s="3497"/>
      <c r="C11" s="3498"/>
      <c r="D11" s="2296"/>
      <c r="E11" s="3476" t="s">
        <v>1423</v>
      </c>
      <c r="F11" s="3476"/>
      <c r="G11" s="3476"/>
      <c r="H11" s="3476"/>
      <c r="I11" s="3476"/>
      <c r="J11" s="3476"/>
      <c r="K11" s="3476"/>
      <c r="L11" s="3476"/>
      <c r="M11" s="3476"/>
      <c r="N11" s="3476"/>
      <c r="O11" s="3476"/>
      <c r="P11" s="3476"/>
      <c r="Q11" s="3476"/>
      <c r="R11" s="3476"/>
      <c r="S11" s="3476"/>
      <c r="T11" s="3476"/>
      <c r="U11" s="3476"/>
      <c r="V11" s="3476"/>
      <c r="W11" s="3476"/>
      <c r="X11" s="3476"/>
      <c r="Y11" s="3476"/>
      <c r="Z11" s="3476"/>
      <c r="AA11" s="3476"/>
      <c r="AB11" s="3476"/>
      <c r="AC11" s="3477"/>
      <c r="AE11" s="3476"/>
      <c r="AF11" s="3476"/>
      <c r="AG11" s="3476"/>
      <c r="AH11" s="3476"/>
      <c r="AI11" s="3476"/>
      <c r="AJ11" s="3476"/>
      <c r="AK11" s="3476"/>
      <c r="AL11" s="3476"/>
      <c r="AM11" s="3476"/>
    </row>
    <row r="12" spans="1:29" ht="15.75" thickBot="1">
      <c r="A12" s="1211"/>
      <c r="B12" s="1212"/>
      <c r="C12" s="1212"/>
      <c r="D12" s="1212"/>
      <c r="E12" s="1212"/>
      <c r="F12" s="1212"/>
      <c r="G12" s="1213"/>
      <c r="H12" s="1212"/>
      <c r="I12" s="1212"/>
      <c r="J12" s="1212"/>
      <c r="K12" s="1212"/>
      <c r="L12" s="1212"/>
      <c r="M12" s="1212"/>
      <c r="N12" s="1212"/>
      <c r="O12" s="1212"/>
      <c r="P12" s="1212"/>
      <c r="Q12" s="1212"/>
      <c r="R12" s="1212"/>
      <c r="S12" s="1212"/>
      <c r="T12" s="1212"/>
      <c r="U12" s="1212"/>
      <c r="V12" s="1212"/>
      <c r="W12" s="1212"/>
      <c r="X12" s="1212"/>
      <c r="Y12" s="1212"/>
      <c r="Z12" s="1212"/>
      <c r="AA12" s="1212"/>
      <c r="AB12" s="1212"/>
      <c r="AC12" s="1214"/>
    </row>
    <row r="13" spans="1:39" ht="15.75" thickBot="1">
      <c r="A13" s="3499" t="s">
        <v>1424</v>
      </c>
      <c r="B13" s="3500"/>
      <c r="C13" s="3501"/>
      <c r="D13" s="1215"/>
      <c r="E13" s="3502" t="s">
        <v>242</v>
      </c>
      <c r="F13" s="3502"/>
      <c r="G13" s="3502"/>
      <c r="H13" s="3502"/>
      <c r="I13" s="3502"/>
      <c r="J13" s="3502"/>
      <c r="K13" s="3502"/>
      <c r="L13" s="3502"/>
      <c r="M13" s="3502"/>
      <c r="N13" s="3502"/>
      <c r="O13" s="3502"/>
      <c r="P13" s="3502"/>
      <c r="Q13" s="3502"/>
      <c r="R13" s="3502"/>
      <c r="S13" s="3502"/>
      <c r="T13" s="3502"/>
      <c r="U13" s="3502"/>
      <c r="V13" s="3502"/>
      <c r="W13" s="3502"/>
      <c r="X13" s="3502"/>
      <c r="Y13" s="3502"/>
      <c r="Z13" s="3502"/>
      <c r="AA13" s="3502"/>
      <c r="AB13" s="3502"/>
      <c r="AC13" s="3503"/>
      <c r="AE13" s="3502"/>
      <c r="AF13" s="3502"/>
      <c r="AG13" s="3502"/>
      <c r="AH13" s="3502"/>
      <c r="AI13" s="3502"/>
      <c r="AJ13" s="3502"/>
      <c r="AK13" s="3502"/>
      <c r="AL13" s="3502"/>
      <c r="AM13" s="3502"/>
    </row>
    <row r="14" spans="1:29" ht="15.75" thickBot="1">
      <c r="A14" s="1211"/>
      <c r="B14" s="1212"/>
      <c r="C14" s="1212"/>
      <c r="D14" s="1212"/>
      <c r="E14" s="1212"/>
      <c r="F14" s="1212"/>
      <c r="G14" s="1213"/>
      <c r="H14" s="1212"/>
      <c r="I14" s="1212"/>
      <c r="J14" s="1212"/>
      <c r="K14" s="1212"/>
      <c r="L14" s="2295"/>
      <c r="M14" s="2295"/>
      <c r="N14" s="1212"/>
      <c r="O14" s="1212"/>
      <c r="P14" s="1212"/>
      <c r="Q14" s="1212"/>
      <c r="R14" s="1212"/>
      <c r="S14" s="1212"/>
      <c r="T14" s="1212"/>
      <c r="U14" s="1212"/>
      <c r="V14" s="1212"/>
      <c r="W14" s="1212"/>
      <c r="X14" s="1212"/>
      <c r="Y14" s="1212"/>
      <c r="Z14" s="1212"/>
      <c r="AA14" s="2295"/>
      <c r="AB14" s="2295"/>
      <c r="AC14" s="1214"/>
    </row>
    <row r="15" spans="1:39" ht="63.75">
      <c r="A15" s="2302" t="s">
        <v>9</v>
      </c>
      <c r="B15" s="2302" t="s">
        <v>1425</v>
      </c>
      <c r="C15" s="2302" t="s">
        <v>11</v>
      </c>
      <c r="D15" s="3507" t="s">
        <v>12</v>
      </c>
      <c r="E15" s="3507"/>
      <c r="F15" s="2302" t="s">
        <v>13</v>
      </c>
      <c r="G15" s="1216" t="s">
        <v>14</v>
      </c>
      <c r="H15" s="2302" t="s">
        <v>15</v>
      </c>
      <c r="I15" s="2302" t="s">
        <v>16</v>
      </c>
      <c r="J15" s="2305" t="s">
        <v>17</v>
      </c>
      <c r="K15" s="2302" t="s">
        <v>18</v>
      </c>
      <c r="L15" s="2302" t="s">
        <v>19</v>
      </c>
      <c r="M15" s="2302" t="s">
        <v>20</v>
      </c>
      <c r="N15" s="1217" t="s">
        <v>21</v>
      </c>
      <c r="O15" s="1217" t="s">
        <v>22</v>
      </c>
      <c r="P15" s="1217" t="s">
        <v>23</v>
      </c>
      <c r="Q15" s="1217" t="s">
        <v>24</v>
      </c>
      <c r="R15" s="1217" t="s">
        <v>25</v>
      </c>
      <c r="S15" s="1217" t="s">
        <v>26</v>
      </c>
      <c r="T15" s="1217" t="s">
        <v>27</v>
      </c>
      <c r="U15" s="1217" t="s">
        <v>28</v>
      </c>
      <c r="V15" s="1217" t="s">
        <v>29</v>
      </c>
      <c r="W15" s="1217" t="s">
        <v>30</v>
      </c>
      <c r="X15" s="1217" t="s">
        <v>31</v>
      </c>
      <c r="Y15" s="1217" t="s">
        <v>32</v>
      </c>
      <c r="Z15" s="2302" t="s">
        <v>33</v>
      </c>
      <c r="AA15" s="2302" t="s">
        <v>34</v>
      </c>
      <c r="AB15" s="2302" t="s">
        <v>1729</v>
      </c>
      <c r="AC15" s="2302" t="s">
        <v>35</v>
      </c>
      <c r="AD15" s="2250" t="s">
        <v>1426</v>
      </c>
      <c r="AE15" s="2054" t="s">
        <v>36</v>
      </c>
      <c r="AF15" s="2055" t="s">
        <v>37</v>
      </c>
      <c r="AG15" s="2085" t="s">
        <v>38</v>
      </c>
      <c r="AH15" s="2056" t="s">
        <v>1724</v>
      </c>
      <c r="AI15" s="2056" t="s">
        <v>1725</v>
      </c>
      <c r="AJ15" s="2087" t="s">
        <v>42</v>
      </c>
      <c r="AK15" s="2057" t="s">
        <v>43</v>
      </c>
      <c r="AL15" s="2087" t="s">
        <v>44</v>
      </c>
      <c r="AM15" s="2089" t="s">
        <v>45</v>
      </c>
    </row>
    <row r="16" spans="1:39" ht="38.25">
      <c r="A16" s="3490">
        <v>1</v>
      </c>
      <c r="B16" s="3492" t="s">
        <v>1427</v>
      </c>
      <c r="C16" s="3494" t="s">
        <v>1428</v>
      </c>
      <c r="D16" s="3506" t="s">
        <v>1429</v>
      </c>
      <c r="E16" s="1218" t="s">
        <v>1430</v>
      </c>
      <c r="F16" s="1219" t="s">
        <v>1431</v>
      </c>
      <c r="G16" s="1220">
        <v>12</v>
      </c>
      <c r="H16" s="1221" t="s">
        <v>1432</v>
      </c>
      <c r="I16" s="1222" t="s">
        <v>1433</v>
      </c>
      <c r="J16" s="2306">
        <f>80%/50</f>
        <v>0.016</v>
      </c>
      <c r="K16" s="1221" t="s">
        <v>1434</v>
      </c>
      <c r="L16" s="1223">
        <v>43101</v>
      </c>
      <c r="M16" s="1223">
        <v>43465</v>
      </c>
      <c r="N16" s="2365">
        <v>0.0833</v>
      </c>
      <c r="O16" s="2365">
        <v>0.0833</v>
      </c>
      <c r="P16" s="2365">
        <v>0.0833</v>
      </c>
      <c r="Q16" s="2365">
        <v>0.0833</v>
      </c>
      <c r="R16" s="2365">
        <v>0.0833</v>
      </c>
      <c r="S16" s="2365">
        <v>0.0833</v>
      </c>
      <c r="T16" s="2365">
        <v>0.0833</v>
      </c>
      <c r="U16" s="2365">
        <v>0.0833</v>
      </c>
      <c r="V16" s="2365">
        <v>0.0833</v>
      </c>
      <c r="W16" s="2365">
        <v>0.0833</v>
      </c>
      <c r="X16" s="2365">
        <v>0.0833</v>
      </c>
      <c r="Y16" s="2365">
        <v>0.0833</v>
      </c>
      <c r="Z16" s="2308">
        <f>SUM(N16:Y16)</f>
        <v>0.9996000000000002</v>
      </c>
      <c r="AA16" s="2309"/>
      <c r="AB16" s="2309"/>
      <c r="AC16" s="1218"/>
      <c r="AD16" s="1471"/>
      <c r="AE16" s="2651">
        <f>SUM(N16:O16)</f>
        <v>0.1666</v>
      </c>
      <c r="AF16" s="2615">
        <f>AE16/Z16</f>
        <v>0.16666666666666663</v>
      </c>
      <c r="AG16" s="2654">
        <v>0.1666</v>
      </c>
      <c r="AH16" s="2655">
        <f>+AG16/AE16</f>
        <v>1</v>
      </c>
      <c r="AI16" s="2655">
        <f>+AG16/Z16</f>
        <v>0.16666666666666663</v>
      </c>
      <c r="AJ16" s="2652"/>
      <c r="AK16" s="2653"/>
      <c r="AL16" s="2652"/>
      <c r="AM16" s="2652"/>
    </row>
    <row r="17" spans="1:39" ht="38.25">
      <c r="A17" s="3491"/>
      <c r="B17" s="3493"/>
      <c r="C17" s="3494"/>
      <c r="D17" s="3506"/>
      <c r="E17" s="1218" t="s">
        <v>1435</v>
      </c>
      <c r="F17" s="1219" t="s">
        <v>104</v>
      </c>
      <c r="G17" s="1220">
        <v>4</v>
      </c>
      <c r="H17" s="1221" t="s">
        <v>1730</v>
      </c>
      <c r="I17" s="1222" t="s">
        <v>1433</v>
      </c>
      <c r="J17" s="2306">
        <f aca="true" t="shared" si="0" ref="J17:J65">80%/50</f>
        <v>0.016</v>
      </c>
      <c r="K17" s="1221" t="s">
        <v>1436</v>
      </c>
      <c r="L17" s="1223">
        <v>43191</v>
      </c>
      <c r="M17" s="1223">
        <v>43465</v>
      </c>
      <c r="N17" s="2310"/>
      <c r="O17" s="2310"/>
      <c r="P17" s="2311"/>
      <c r="Q17" s="2311">
        <v>1</v>
      </c>
      <c r="R17" s="2311"/>
      <c r="S17" s="2311"/>
      <c r="T17" s="2311">
        <v>1</v>
      </c>
      <c r="U17" s="2311"/>
      <c r="V17" s="2311"/>
      <c r="W17" s="2311">
        <v>1</v>
      </c>
      <c r="X17" s="2311"/>
      <c r="Y17" s="2311">
        <v>1</v>
      </c>
      <c r="Z17" s="1224">
        <v>4</v>
      </c>
      <c r="AA17" s="2309"/>
      <c r="AB17" s="2309"/>
      <c r="AC17" s="1218"/>
      <c r="AD17" s="1471"/>
      <c r="AE17" s="2609">
        <f aca="true" t="shared" si="1" ref="AE17:AE65">SUM(N17:O17)</f>
        <v>0</v>
      </c>
      <c r="AF17" s="2615"/>
      <c r="AG17" s="2652"/>
      <c r="AH17" s="2655"/>
      <c r="AI17" s="2655">
        <f aca="true" t="shared" si="2" ref="AI17:AI65">+AG17/Z17</f>
        <v>0</v>
      </c>
      <c r="AJ17" s="2652"/>
      <c r="AK17" s="2653"/>
      <c r="AL17" s="2652"/>
      <c r="AM17" s="2652"/>
    </row>
    <row r="18" spans="1:39" ht="51">
      <c r="A18" s="3491"/>
      <c r="B18" s="3493"/>
      <c r="C18" s="3494"/>
      <c r="D18" s="3506"/>
      <c r="E18" s="1218" t="s">
        <v>1437</v>
      </c>
      <c r="F18" s="1219" t="s">
        <v>1438</v>
      </c>
      <c r="G18" s="1220">
        <v>1</v>
      </c>
      <c r="H18" s="1221" t="s">
        <v>1439</v>
      </c>
      <c r="I18" s="1222" t="s">
        <v>1433</v>
      </c>
      <c r="J18" s="2306">
        <f t="shared" si="0"/>
        <v>0.016</v>
      </c>
      <c r="K18" s="1221" t="s">
        <v>1440</v>
      </c>
      <c r="L18" s="1221">
        <v>43101</v>
      </c>
      <c r="M18" s="1221">
        <v>43131</v>
      </c>
      <c r="N18" s="2312">
        <v>1</v>
      </c>
      <c r="O18" s="2312"/>
      <c r="P18" s="2313"/>
      <c r="Q18" s="2313"/>
      <c r="R18" s="2313"/>
      <c r="S18" s="2313"/>
      <c r="T18" s="2313"/>
      <c r="U18" s="2313"/>
      <c r="V18" s="2313"/>
      <c r="W18" s="2313"/>
      <c r="X18" s="2313"/>
      <c r="Y18" s="2313"/>
      <c r="Z18" s="1220">
        <f>SUM(N18:Y18)</f>
        <v>1</v>
      </c>
      <c r="AA18" s="2309">
        <v>1075000</v>
      </c>
      <c r="AB18" s="2309">
        <v>1075000</v>
      </c>
      <c r="AC18" s="1218" t="s">
        <v>1441</v>
      </c>
      <c r="AD18" s="2251" t="s">
        <v>1442</v>
      </c>
      <c r="AE18" s="2609">
        <f t="shared" si="1"/>
        <v>1</v>
      </c>
      <c r="AF18" s="2615">
        <f>AE18/Z18</f>
        <v>1</v>
      </c>
      <c r="AG18" s="2652">
        <v>1</v>
      </c>
      <c r="AH18" s="2655">
        <f aca="true" t="shared" si="3" ref="AH18:AH63">+AG18/AE18</f>
        <v>1</v>
      </c>
      <c r="AI18" s="2655">
        <f t="shared" si="2"/>
        <v>1</v>
      </c>
      <c r="AJ18" s="2652"/>
      <c r="AK18" s="2653"/>
      <c r="AL18" s="2652"/>
      <c r="AM18" s="2652"/>
    </row>
    <row r="19" spans="1:39" ht="63.75">
      <c r="A19" s="3491"/>
      <c r="B19" s="3493"/>
      <c r="C19" s="3494"/>
      <c r="D19" s="3490" t="s">
        <v>1443</v>
      </c>
      <c r="E19" s="1218" t="s">
        <v>1444</v>
      </c>
      <c r="F19" s="1219" t="s">
        <v>1445</v>
      </c>
      <c r="G19" s="1220">
        <v>1</v>
      </c>
      <c r="H19" s="1221" t="s">
        <v>1446</v>
      </c>
      <c r="I19" s="355" t="s">
        <v>1447</v>
      </c>
      <c r="J19" s="2306">
        <f t="shared" si="0"/>
        <v>0.016</v>
      </c>
      <c r="K19" s="1225" t="s">
        <v>1448</v>
      </c>
      <c r="L19" s="1223">
        <v>43132</v>
      </c>
      <c r="M19" s="1223">
        <v>43189</v>
      </c>
      <c r="N19" s="2310"/>
      <c r="O19" s="2310"/>
      <c r="P19" s="2310">
        <v>1</v>
      </c>
      <c r="Q19" s="2310"/>
      <c r="R19" s="2310"/>
      <c r="S19" s="2310"/>
      <c r="T19" s="2310"/>
      <c r="U19" s="2310"/>
      <c r="V19" s="2310"/>
      <c r="W19" s="2310"/>
      <c r="X19" s="2310"/>
      <c r="Y19" s="2310"/>
      <c r="Z19" s="1224">
        <v>1</v>
      </c>
      <c r="AA19" s="2309"/>
      <c r="AB19" s="2309"/>
      <c r="AC19" s="1218"/>
      <c r="AD19" s="1471"/>
      <c r="AE19" s="2609">
        <f t="shared" si="1"/>
        <v>0</v>
      </c>
      <c r="AF19" s="2615"/>
      <c r="AG19" s="2652"/>
      <c r="AH19" s="2655"/>
      <c r="AI19" s="2655">
        <f t="shared" si="2"/>
        <v>0</v>
      </c>
      <c r="AJ19" s="2652"/>
      <c r="AK19" s="2653"/>
      <c r="AL19" s="2652"/>
      <c r="AM19" s="2652"/>
    </row>
    <row r="20" spans="1:39" ht="63.75">
      <c r="A20" s="3491"/>
      <c r="B20" s="3493"/>
      <c r="C20" s="3494"/>
      <c r="D20" s="3491"/>
      <c r="E20" s="1218" t="s">
        <v>1449</v>
      </c>
      <c r="F20" s="1219" t="s">
        <v>1450</v>
      </c>
      <c r="G20" s="1220">
        <v>14</v>
      </c>
      <c r="H20" s="1221" t="s">
        <v>1451</v>
      </c>
      <c r="I20" s="355" t="s">
        <v>1447</v>
      </c>
      <c r="J20" s="2306">
        <f t="shared" si="0"/>
        <v>0.016</v>
      </c>
      <c r="K20" s="1221" t="s">
        <v>1452</v>
      </c>
      <c r="L20" s="1223">
        <v>43101</v>
      </c>
      <c r="M20" s="1223">
        <v>43465</v>
      </c>
      <c r="N20" s="2312">
        <v>1</v>
      </c>
      <c r="O20" s="2312">
        <v>1</v>
      </c>
      <c r="P20" s="2312">
        <v>1</v>
      </c>
      <c r="Q20" s="2312">
        <v>1</v>
      </c>
      <c r="R20" s="2312">
        <v>1</v>
      </c>
      <c r="S20" s="2312">
        <v>1</v>
      </c>
      <c r="T20" s="2312">
        <v>2</v>
      </c>
      <c r="U20" s="2312">
        <v>1</v>
      </c>
      <c r="V20" s="2312">
        <v>1</v>
      </c>
      <c r="W20" s="2312">
        <v>1</v>
      </c>
      <c r="X20" s="2312">
        <v>1</v>
      </c>
      <c r="Y20" s="2312">
        <v>2</v>
      </c>
      <c r="Z20" s="1224">
        <v>14</v>
      </c>
      <c r="AA20" s="2309">
        <v>80850189</v>
      </c>
      <c r="AB20" s="2309">
        <v>80850189</v>
      </c>
      <c r="AC20" s="1218" t="s">
        <v>1441</v>
      </c>
      <c r="AD20" s="2251" t="s">
        <v>1453</v>
      </c>
      <c r="AE20" s="2609">
        <f t="shared" si="1"/>
        <v>2</v>
      </c>
      <c r="AF20" s="2615">
        <f>AE20/Z20</f>
        <v>0.14285714285714285</v>
      </c>
      <c r="AG20" s="2652">
        <v>2</v>
      </c>
      <c r="AH20" s="2655">
        <f t="shared" si="3"/>
        <v>1</v>
      </c>
      <c r="AI20" s="2655">
        <f t="shared" si="2"/>
        <v>0.14285714285714285</v>
      </c>
      <c r="AJ20" s="2657">
        <f>3738737+7010132</f>
        <v>10748869</v>
      </c>
      <c r="AK20" s="2653"/>
      <c r="AL20" s="2652"/>
      <c r="AM20" s="2652"/>
    </row>
    <row r="21" spans="1:39" ht="63.75">
      <c r="A21" s="3491"/>
      <c r="B21" s="3493"/>
      <c r="C21" s="3494"/>
      <c r="D21" s="3491"/>
      <c r="E21" s="1218" t="s">
        <v>1454</v>
      </c>
      <c r="F21" s="1219" t="s">
        <v>1455</v>
      </c>
      <c r="G21" s="1220">
        <v>12</v>
      </c>
      <c r="H21" s="1221" t="s">
        <v>1456</v>
      </c>
      <c r="I21" s="355" t="s">
        <v>1731</v>
      </c>
      <c r="J21" s="2306">
        <f t="shared" si="0"/>
        <v>0.016</v>
      </c>
      <c r="K21" s="1221" t="s">
        <v>1457</v>
      </c>
      <c r="L21" s="1223">
        <v>43101</v>
      </c>
      <c r="M21" s="1223">
        <v>43465</v>
      </c>
      <c r="N21" s="2310">
        <v>1</v>
      </c>
      <c r="O21" s="2310">
        <v>1</v>
      </c>
      <c r="P21" s="2310">
        <v>1</v>
      </c>
      <c r="Q21" s="2310">
        <v>1</v>
      </c>
      <c r="R21" s="2310">
        <v>1</v>
      </c>
      <c r="S21" s="2310">
        <v>1</v>
      </c>
      <c r="T21" s="2310">
        <v>1</v>
      </c>
      <c r="U21" s="2310">
        <v>1</v>
      </c>
      <c r="V21" s="2310">
        <v>1</v>
      </c>
      <c r="W21" s="2310">
        <v>1</v>
      </c>
      <c r="X21" s="2310">
        <v>1</v>
      </c>
      <c r="Y21" s="2310">
        <v>1</v>
      </c>
      <c r="Z21" s="1224">
        <v>12</v>
      </c>
      <c r="AA21" s="2309"/>
      <c r="AB21" s="2309"/>
      <c r="AC21" s="1218"/>
      <c r="AD21" s="1471"/>
      <c r="AE21" s="2609">
        <f t="shared" si="1"/>
        <v>2</v>
      </c>
      <c r="AF21" s="2615">
        <f>AE21/Z21</f>
        <v>0.16666666666666666</v>
      </c>
      <c r="AG21" s="2652">
        <v>2</v>
      </c>
      <c r="AH21" s="2655">
        <f t="shared" si="3"/>
        <v>1</v>
      </c>
      <c r="AI21" s="2655">
        <f t="shared" si="2"/>
        <v>0.16666666666666666</v>
      </c>
      <c r="AJ21" s="2652"/>
      <c r="AK21" s="2653"/>
      <c r="AL21" s="2652"/>
      <c r="AM21" s="2652"/>
    </row>
    <row r="22" spans="1:39" ht="51">
      <c r="A22" s="3491"/>
      <c r="B22" s="3493"/>
      <c r="C22" s="3494"/>
      <c r="D22" s="3491"/>
      <c r="E22" s="1218" t="s">
        <v>1458</v>
      </c>
      <c r="F22" s="1219" t="s">
        <v>1459</v>
      </c>
      <c r="G22" s="1220">
        <v>1</v>
      </c>
      <c r="H22" s="1221" t="s">
        <v>1460</v>
      </c>
      <c r="I22" s="618" t="s">
        <v>1447</v>
      </c>
      <c r="J22" s="2306">
        <f t="shared" si="0"/>
        <v>0.016</v>
      </c>
      <c r="K22" s="1223" t="s">
        <v>1459</v>
      </c>
      <c r="L22" s="1223">
        <v>43405</v>
      </c>
      <c r="M22" s="1223">
        <v>43434</v>
      </c>
      <c r="N22" s="2310"/>
      <c r="O22" s="2310"/>
      <c r="P22" s="2310"/>
      <c r="Q22" s="2310"/>
      <c r="R22" s="2310"/>
      <c r="S22" s="2310"/>
      <c r="T22" s="2310"/>
      <c r="U22" s="2310"/>
      <c r="V22" s="2310"/>
      <c r="W22" s="2310"/>
      <c r="X22" s="2310">
        <v>1</v>
      </c>
      <c r="Y22" s="2310"/>
      <c r="Z22" s="1224">
        <v>1</v>
      </c>
      <c r="AA22" s="2309"/>
      <c r="AB22" s="2309"/>
      <c r="AC22" s="1218"/>
      <c r="AD22" s="1471"/>
      <c r="AE22" s="2609">
        <f t="shared" si="1"/>
        <v>0</v>
      </c>
      <c r="AF22" s="2615"/>
      <c r="AG22" s="2652"/>
      <c r="AH22" s="2655"/>
      <c r="AI22" s="2655">
        <f t="shared" si="2"/>
        <v>0</v>
      </c>
      <c r="AJ22" s="2652"/>
      <c r="AK22" s="2653"/>
      <c r="AL22" s="2652"/>
      <c r="AM22" s="2652"/>
    </row>
    <row r="23" spans="1:39" ht="51">
      <c r="A23" s="3491"/>
      <c r="B23" s="3493"/>
      <c r="C23" s="3494"/>
      <c r="D23" s="3491"/>
      <c r="E23" s="1218" t="s">
        <v>1461</v>
      </c>
      <c r="F23" s="1219" t="s">
        <v>1462</v>
      </c>
      <c r="G23" s="1220">
        <v>12</v>
      </c>
      <c r="H23" s="1226" t="s">
        <v>1463</v>
      </c>
      <c r="I23" s="618" t="s">
        <v>1464</v>
      </c>
      <c r="J23" s="2306">
        <f t="shared" si="0"/>
        <v>0.016</v>
      </c>
      <c r="K23" s="1223" t="s">
        <v>1465</v>
      </c>
      <c r="L23" s="1223">
        <v>43101</v>
      </c>
      <c r="M23" s="1223">
        <v>43465</v>
      </c>
      <c r="N23" s="2314">
        <v>1</v>
      </c>
      <c r="O23" s="2314">
        <v>1</v>
      </c>
      <c r="P23" s="2314">
        <v>1</v>
      </c>
      <c r="Q23" s="2314">
        <v>1</v>
      </c>
      <c r="R23" s="2314">
        <v>1</v>
      </c>
      <c r="S23" s="2314">
        <v>1</v>
      </c>
      <c r="T23" s="2314">
        <v>1</v>
      </c>
      <c r="U23" s="2314">
        <v>1</v>
      </c>
      <c r="V23" s="2314">
        <v>1</v>
      </c>
      <c r="W23" s="2314">
        <v>1</v>
      </c>
      <c r="X23" s="2314">
        <v>1</v>
      </c>
      <c r="Y23" s="2314">
        <v>1</v>
      </c>
      <c r="Z23" s="1224">
        <v>12</v>
      </c>
      <c r="AA23" s="2309"/>
      <c r="AB23" s="2309"/>
      <c r="AC23" s="1218"/>
      <c r="AD23" s="1471"/>
      <c r="AE23" s="2609">
        <f t="shared" si="1"/>
        <v>2</v>
      </c>
      <c r="AF23" s="2615">
        <f>AE23/Z23</f>
        <v>0.16666666666666666</v>
      </c>
      <c r="AG23" s="2652">
        <v>2</v>
      </c>
      <c r="AH23" s="2655">
        <f t="shared" si="3"/>
        <v>1</v>
      </c>
      <c r="AI23" s="2655">
        <f t="shared" si="2"/>
        <v>0.16666666666666666</v>
      </c>
      <c r="AJ23" s="2652"/>
      <c r="AK23" s="2653"/>
      <c r="AL23" s="2652"/>
      <c r="AM23" s="2652"/>
    </row>
    <row r="24" spans="1:39" ht="51">
      <c r="A24" s="3491"/>
      <c r="B24" s="3493"/>
      <c r="C24" s="3494"/>
      <c r="D24" s="3491"/>
      <c r="E24" s="1218" t="s">
        <v>1466</v>
      </c>
      <c r="F24" s="1219" t="s">
        <v>1467</v>
      </c>
      <c r="G24" s="1227">
        <v>1</v>
      </c>
      <c r="H24" s="1221" t="s">
        <v>1468</v>
      </c>
      <c r="I24" s="618" t="s">
        <v>1469</v>
      </c>
      <c r="J24" s="2306">
        <f t="shared" si="0"/>
        <v>0.016</v>
      </c>
      <c r="K24" s="1223" t="s">
        <v>104</v>
      </c>
      <c r="L24" s="1223">
        <v>43101</v>
      </c>
      <c r="M24" s="1223">
        <v>43465</v>
      </c>
      <c r="N24" s="2315">
        <v>1</v>
      </c>
      <c r="O24" s="2315">
        <v>1</v>
      </c>
      <c r="P24" s="2315">
        <v>1</v>
      </c>
      <c r="Q24" s="2315">
        <v>1</v>
      </c>
      <c r="R24" s="2315">
        <v>1</v>
      </c>
      <c r="S24" s="2315">
        <v>1</v>
      </c>
      <c r="T24" s="2315">
        <v>1</v>
      </c>
      <c r="U24" s="2315">
        <v>1</v>
      </c>
      <c r="V24" s="2315">
        <v>1</v>
      </c>
      <c r="W24" s="2315">
        <v>1</v>
      </c>
      <c r="X24" s="2315">
        <v>1</v>
      </c>
      <c r="Y24" s="2315">
        <v>1</v>
      </c>
      <c r="Z24" s="2308">
        <v>1</v>
      </c>
      <c r="AA24" s="2309"/>
      <c r="AB24" s="2309"/>
      <c r="AC24" s="1218"/>
      <c r="AD24" s="1471"/>
      <c r="AE24" s="2651">
        <v>1</v>
      </c>
      <c r="AF24" s="2615">
        <f>2/12</f>
        <v>0.16666666666666666</v>
      </c>
      <c r="AG24" s="2652">
        <v>1</v>
      </c>
      <c r="AH24" s="2655">
        <f t="shared" si="3"/>
        <v>1</v>
      </c>
      <c r="AI24" s="2655">
        <f t="shared" si="2"/>
        <v>1</v>
      </c>
      <c r="AJ24" s="2652"/>
      <c r="AK24" s="2653"/>
      <c r="AL24" s="2652"/>
      <c r="AM24" s="2652"/>
    </row>
    <row r="25" spans="1:39" ht="76.5">
      <c r="A25" s="3491"/>
      <c r="B25" s="3493"/>
      <c r="C25" s="3494"/>
      <c r="D25" s="3491"/>
      <c r="E25" s="1218" t="s">
        <v>1470</v>
      </c>
      <c r="F25" s="1219" t="s">
        <v>1471</v>
      </c>
      <c r="G25" s="1220">
        <v>6</v>
      </c>
      <c r="H25" s="1221" t="s">
        <v>1472</v>
      </c>
      <c r="I25" s="618" t="s">
        <v>1732</v>
      </c>
      <c r="J25" s="2306">
        <f t="shared" si="0"/>
        <v>0.016</v>
      </c>
      <c r="K25" s="1223" t="s">
        <v>1473</v>
      </c>
      <c r="L25" s="1223">
        <v>43132</v>
      </c>
      <c r="M25" s="1223">
        <v>43465</v>
      </c>
      <c r="N25" s="2314"/>
      <c r="O25" s="2314">
        <v>1</v>
      </c>
      <c r="P25" s="2314"/>
      <c r="Q25" s="2314">
        <v>1</v>
      </c>
      <c r="R25" s="2314"/>
      <c r="S25" s="2314">
        <v>1</v>
      </c>
      <c r="T25" s="2314"/>
      <c r="U25" s="2314">
        <v>1</v>
      </c>
      <c r="V25" s="2314"/>
      <c r="W25" s="2314">
        <v>1</v>
      </c>
      <c r="X25" s="2314"/>
      <c r="Y25" s="2314">
        <v>1</v>
      </c>
      <c r="Z25" s="1224">
        <f>+SUM(N25:Y25)</f>
        <v>6</v>
      </c>
      <c r="AA25" s="2309"/>
      <c r="AB25" s="2309"/>
      <c r="AC25" s="1218"/>
      <c r="AD25" s="1471"/>
      <c r="AE25" s="2609">
        <f t="shared" si="1"/>
        <v>1</v>
      </c>
      <c r="AF25" s="2615">
        <f>AE25/Z25</f>
        <v>0.16666666666666666</v>
      </c>
      <c r="AG25" s="2652">
        <v>1</v>
      </c>
      <c r="AH25" s="2655">
        <f t="shared" si="3"/>
        <v>1</v>
      </c>
      <c r="AI25" s="2655">
        <f t="shared" si="2"/>
        <v>0.16666666666666666</v>
      </c>
      <c r="AJ25" s="2652"/>
      <c r="AK25" s="2653"/>
      <c r="AL25" s="2652"/>
      <c r="AM25" s="2652"/>
    </row>
    <row r="26" spans="1:39" ht="89.25">
      <c r="A26" s="3491"/>
      <c r="B26" s="3493"/>
      <c r="C26" s="3494"/>
      <c r="D26" s="3491"/>
      <c r="E26" s="1218" t="s">
        <v>1733</v>
      </c>
      <c r="F26" s="1219" t="s">
        <v>1474</v>
      </c>
      <c r="G26" s="1227">
        <v>1</v>
      </c>
      <c r="H26" s="1221" t="s">
        <v>1734</v>
      </c>
      <c r="I26" s="355" t="s">
        <v>1475</v>
      </c>
      <c r="J26" s="2306">
        <f t="shared" si="0"/>
        <v>0.016</v>
      </c>
      <c r="K26" s="1223" t="s">
        <v>1735</v>
      </c>
      <c r="L26" s="1223">
        <v>43101</v>
      </c>
      <c r="M26" s="1223">
        <v>43465</v>
      </c>
      <c r="N26" s="2315">
        <v>1</v>
      </c>
      <c r="O26" s="2315">
        <v>1</v>
      </c>
      <c r="P26" s="2315">
        <v>1</v>
      </c>
      <c r="Q26" s="2315">
        <v>1</v>
      </c>
      <c r="R26" s="2315">
        <v>1</v>
      </c>
      <c r="S26" s="2315">
        <v>1</v>
      </c>
      <c r="T26" s="2315">
        <v>1</v>
      </c>
      <c r="U26" s="2315">
        <v>1</v>
      </c>
      <c r="V26" s="2315">
        <v>1</v>
      </c>
      <c r="W26" s="2315">
        <v>1</v>
      </c>
      <c r="X26" s="2315">
        <v>1</v>
      </c>
      <c r="Y26" s="2315">
        <v>1</v>
      </c>
      <c r="Z26" s="2308">
        <v>1</v>
      </c>
      <c r="AA26" s="2309"/>
      <c r="AB26" s="2309"/>
      <c r="AC26" s="1218"/>
      <c r="AD26" s="1471"/>
      <c r="AE26" s="2651">
        <v>1</v>
      </c>
      <c r="AF26" s="2615">
        <f>2/12</f>
        <v>0.16666666666666666</v>
      </c>
      <c r="AG26" s="2652">
        <v>1</v>
      </c>
      <c r="AH26" s="2655">
        <f t="shared" si="3"/>
        <v>1</v>
      </c>
      <c r="AI26" s="2655">
        <f t="shared" si="2"/>
        <v>1</v>
      </c>
      <c r="AJ26" s="2652"/>
      <c r="AK26" s="2653"/>
      <c r="AL26" s="2652"/>
      <c r="AM26" s="2652"/>
    </row>
    <row r="27" spans="1:39" ht="51">
      <c r="A27" s="3491"/>
      <c r="B27" s="3493"/>
      <c r="C27" s="3494"/>
      <c r="D27" s="2300" t="s">
        <v>1476</v>
      </c>
      <c r="E27" s="355" t="s">
        <v>1477</v>
      </c>
      <c r="F27" s="1219" t="s">
        <v>1478</v>
      </c>
      <c r="G27" s="1220">
        <v>6</v>
      </c>
      <c r="H27" s="1221" t="s">
        <v>1479</v>
      </c>
      <c r="I27" s="2288" t="s">
        <v>1736</v>
      </c>
      <c r="J27" s="2306">
        <f t="shared" si="0"/>
        <v>0.016</v>
      </c>
      <c r="K27" s="1223" t="s">
        <v>104</v>
      </c>
      <c r="L27" s="1223">
        <v>43132</v>
      </c>
      <c r="M27" s="1223">
        <v>43465</v>
      </c>
      <c r="N27" s="2310"/>
      <c r="O27" s="2310">
        <v>1</v>
      </c>
      <c r="P27" s="2310"/>
      <c r="Q27" s="2310">
        <v>1</v>
      </c>
      <c r="R27" s="2310"/>
      <c r="S27" s="2310">
        <v>1</v>
      </c>
      <c r="T27" s="2310"/>
      <c r="U27" s="2310">
        <v>1</v>
      </c>
      <c r="V27" s="2310"/>
      <c r="W27" s="2310">
        <v>1</v>
      </c>
      <c r="X27" s="2310"/>
      <c r="Y27" s="2310">
        <v>1</v>
      </c>
      <c r="Z27" s="1224">
        <v>6</v>
      </c>
      <c r="AA27" s="2309"/>
      <c r="AB27" s="2309"/>
      <c r="AC27" s="1218"/>
      <c r="AD27" s="1471"/>
      <c r="AE27" s="2609">
        <f t="shared" si="1"/>
        <v>1</v>
      </c>
      <c r="AF27" s="2615">
        <f>AE27/Z27</f>
        <v>0.16666666666666666</v>
      </c>
      <c r="AG27" s="2652">
        <v>1</v>
      </c>
      <c r="AH27" s="2655">
        <f t="shared" si="3"/>
        <v>1</v>
      </c>
      <c r="AI27" s="2655">
        <f t="shared" si="2"/>
        <v>0.16666666666666666</v>
      </c>
      <c r="AJ27" s="2652"/>
      <c r="AK27" s="2653"/>
      <c r="AL27" s="2652"/>
      <c r="AM27" s="2652"/>
    </row>
    <row r="28" spans="1:39" ht="51">
      <c r="A28" s="3491"/>
      <c r="B28" s="3493"/>
      <c r="C28" s="3494"/>
      <c r="D28" s="3506" t="s">
        <v>1480</v>
      </c>
      <c r="E28" s="355" t="s">
        <v>1481</v>
      </c>
      <c r="F28" s="1219" t="s">
        <v>1482</v>
      </c>
      <c r="G28" s="1227">
        <v>1</v>
      </c>
      <c r="H28" s="1221" t="s">
        <v>1483</v>
      </c>
      <c r="I28" s="355" t="s">
        <v>1484</v>
      </c>
      <c r="J28" s="2306">
        <f t="shared" si="0"/>
        <v>0.016</v>
      </c>
      <c r="K28" s="1223" t="s">
        <v>104</v>
      </c>
      <c r="L28" s="1223">
        <v>43101</v>
      </c>
      <c r="M28" s="1223">
        <v>43465</v>
      </c>
      <c r="N28" s="2315"/>
      <c r="O28" s="2316"/>
      <c r="P28" s="2317">
        <v>0.25</v>
      </c>
      <c r="Q28" s="2317">
        <v>0.25</v>
      </c>
      <c r="R28" s="2317">
        <v>0.25</v>
      </c>
      <c r="S28" s="2317">
        <v>0.25</v>
      </c>
      <c r="T28" s="2315"/>
      <c r="U28" s="2315"/>
      <c r="V28" s="2315"/>
      <c r="W28" s="2315"/>
      <c r="X28" s="2315"/>
      <c r="Y28" s="2315"/>
      <c r="Z28" s="2308">
        <v>1</v>
      </c>
      <c r="AA28" s="2309"/>
      <c r="AB28" s="2309"/>
      <c r="AC28" s="1218"/>
      <c r="AD28" s="1471"/>
      <c r="AE28" s="2651">
        <f t="shared" si="1"/>
        <v>0</v>
      </c>
      <c r="AF28" s="2615"/>
      <c r="AG28" s="2652"/>
      <c r="AH28" s="2655"/>
      <c r="AI28" s="2655">
        <f t="shared" si="2"/>
        <v>0</v>
      </c>
      <c r="AJ28" s="2652"/>
      <c r="AK28" s="2653"/>
      <c r="AL28" s="2652"/>
      <c r="AM28" s="2652"/>
    </row>
    <row r="29" spans="1:39" ht="88.5" customHeight="1">
      <c r="A29" s="3491"/>
      <c r="B29" s="3493"/>
      <c r="C29" s="3494"/>
      <c r="D29" s="3506"/>
      <c r="E29" s="355" t="s">
        <v>1485</v>
      </c>
      <c r="F29" s="1219" t="s">
        <v>1486</v>
      </c>
      <c r="G29" s="1227">
        <v>1</v>
      </c>
      <c r="H29" s="1221" t="s">
        <v>1487</v>
      </c>
      <c r="I29" s="355" t="s">
        <v>1488</v>
      </c>
      <c r="J29" s="2306">
        <f t="shared" si="0"/>
        <v>0.016</v>
      </c>
      <c r="K29" s="1223" t="s">
        <v>1737</v>
      </c>
      <c r="L29" s="1223">
        <v>43132</v>
      </c>
      <c r="M29" s="1223">
        <v>43281</v>
      </c>
      <c r="N29" s="2312"/>
      <c r="O29" s="2307">
        <v>0.05</v>
      </c>
      <c r="P29" s="2307">
        <v>0.1</v>
      </c>
      <c r="Q29" s="2307">
        <v>0.25</v>
      </c>
      <c r="R29" s="2307">
        <v>0.25</v>
      </c>
      <c r="S29" s="2307">
        <v>0.35</v>
      </c>
      <c r="T29" s="2312"/>
      <c r="U29" s="2312"/>
      <c r="V29" s="2312"/>
      <c r="W29" s="2312"/>
      <c r="X29" s="2312"/>
      <c r="Y29" s="2312"/>
      <c r="Z29" s="1227">
        <f>+SUM(N29:Y29)</f>
        <v>1</v>
      </c>
      <c r="AA29" s="2309"/>
      <c r="AB29" s="2309"/>
      <c r="AC29" s="1218"/>
      <c r="AD29" s="1471"/>
      <c r="AE29" s="2651">
        <f t="shared" si="1"/>
        <v>0.05</v>
      </c>
      <c r="AF29" s="2615">
        <f>AE29/Z29</f>
        <v>0.05</v>
      </c>
      <c r="AG29" s="2652">
        <v>0.05</v>
      </c>
      <c r="AH29" s="2655">
        <f t="shared" si="3"/>
        <v>1</v>
      </c>
      <c r="AI29" s="2655">
        <f t="shared" si="2"/>
        <v>0.05</v>
      </c>
      <c r="AJ29" s="2652"/>
      <c r="AK29" s="2653"/>
      <c r="AL29" s="2652"/>
      <c r="AM29" s="2652"/>
    </row>
    <row r="30" spans="1:39" ht="63.75" customHeight="1">
      <c r="A30" s="3491"/>
      <c r="B30" s="3493"/>
      <c r="C30" s="3494"/>
      <c r="D30" s="3506"/>
      <c r="E30" s="355" t="s">
        <v>1489</v>
      </c>
      <c r="F30" s="1219" t="s">
        <v>1482</v>
      </c>
      <c r="G30" s="1227">
        <v>1</v>
      </c>
      <c r="H30" s="1228" t="s">
        <v>1490</v>
      </c>
      <c r="I30" s="355" t="s">
        <v>1491</v>
      </c>
      <c r="J30" s="2306">
        <f t="shared" si="0"/>
        <v>0.016</v>
      </c>
      <c r="K30" s="1223" t="s">
        <v>1738</v>
      </c>
      <c r="L30" s="1223">
        <v>43101</v>
      </c>
      <c r="M30" s="1223">
        <v>43465</v>
      </c>
      <c r="N30" s="2307">
        <v>1</v>
      </c>
      <c r="O30" s="2307">
        <v>1</v>
      </c>
      <c r="P30" s="2307">
        <v>1</v>
      </c>
      <c r="Q30" s="2307">
        <v>1</v>
      </c>
      <c r="R30" s="2307">
        <v>1</v>
      </c>
      <c r="S30" s="2307">
        <v>1</v>
      </c>
      <c r="T30" s="2307">
        <v>1</v>
      </c>
      <c r="U30" s="2307">
        <v>1</v>
      </c>
      <c r="V30" s="2307">
        <v>1</v>
      </c>
      <c r="W30" s="2307">
        <v>1</v>
      </c>
      <c r="X30" s="2307">
        <v>1</v>
      </c>
      <c r="Y30" s="2307">
        <v>1</v>
      </c>
      <c r="Z30" s="1227">
        <v>1</v>
      </c>
      <c r="AA30" s="2309"/>
      <c r="AB30" s="2309"/>
      <c r="AC30" s="1218"/>
      <c r="AD30" s="1471"/>
      <c r="AE30" s="2651">
        <v>1</v>
      </c>
      <c r="AF30" s="2615">
        <f>2/12</f>
        <v>0.16666666666666666</v>
      </c>
      <c r="AG30" s="2652">
        <v>1</v>
      </c>
      <c r="AH30" s="2655">
        <f t="shared" si="3"/>
        <v>1</v>
      </c>
      <c r="AI30" s="2655">
        <f t="shared" si="2"/>
        <v>1</v>
      </c>
      <c r="AJ30" s="2652"/>
      <c r="AK30" s="2653"/>
      <c r="AL30" s="2652"/>
      <c r="AM30" s="2652"/>
    </row>
    <row r="31" spans="1:39" ht="93.75" customHeight="1">
      <c r="A31" s="3491"/>
      <c r="B31" s="3493"/>
      <c r="C31" s="3494"/>
      <c r="D31" s="3506"/>
      <c r="E31" s="355" t="s">
        <v>1492</v>
      </c>
      <c r="F31" s="1219" t="s">
        <v>1482</v>
      </c>
      <c r="G31" s="1220">
        <v>12</v>
      </c>
      <c r="H31" s="1221" t="s">
        <v>1493</v>
      </c>
      <c r="I31" s="355" t="s">
        <v>1464</v>
      </c>
      <c r="J31" s="2306">
        <f t="shared" si="0"/>
        <v>0.016</v>
      </c>
      <c r="K31" s="1221" t="s">
        <v>1739</v>
      </c>
      <c r="L31" s="1223">
        <v>43101</v>
      </c>
      <c r="M31" s="1223">
        <v>43465</v>
      </c>
      <c r="N31" s="2307">
        <v>1</v>
      </c>
      <c r="O31" s="2307">
        <v>1</v>
      </c>
      <c r="P31" s="2307">
        <v>1</v>
      </c>
      <c r="Q31" s="2307">
        <v>1</v>
      </c>
      <c r="R31" s="2307">
        <v>1</v>
      </c>
      <c r="S31" s="2307">
        <v>1</v>
      </c>
      <c r="T31" s="2307">
        <v>1</v>
      </c>
      <c r="U31" s="2307">
        <v>1</v>
      </c>
      <c r="V31" s="2307">
        <v>1</v>
      </c>
      <c r="W31" s="2307">
        <v>1</v>
      </c>
      <c r="X31" s="2307">
        <v>1</v>
      </c>
      <c r="Y31" s="2307">
        <v>1</v>
      </c>
      <c r="Z31" s="2308">
        <v>1</v>
      </c>
      <c r="AA31" s="2309"/>
      <c r="AB31" s="2309"/>
      <c r="AC31" s="1218"/>
      <c r="AD31" s="1471"/>
      <c r="AE31" s="2651">
        <v>1</v>
      </c>
      <c r="AF31" s="2615">
        <f>2/12</f>
        <v>0.16666666666666666</v>
      </c>
      <c r="AG31" s="2652">
        <v>1</v>
      </c>
      <c r="AH31" s="2655">
        <f t="shared" si="3"/>
        <v>1</v>
      </c>
      <c r="AI31" s="2655">
        <f t="shared" si="2"/>
        <v>1</v>
      </c>
      <c r="AJ31" s="2652"/>
      <c r="AK31" s="2653"/>
      <c r="AL31" s="2652"/>
      <c r="AM31" s="2652"/>
    </row>
    <row r="32" spans="1:39" ht="89.25">
      <c r="A32" s="3491"/>
      <c r="B32" s="3493"/>
      <c r="C32" s="3494"/>
      <c r="D32" s="3506"/>
      <c r="E32" s="355" t="s">
        <v>1494</v>
      </c>
      <c r="F32" s="1219" t="s">
        <v>1495</v>
      </c>
      <c r="G32" s="1220">
        <v>6</v>
      </c>
      <c r="H32" s="1219" t="s">
        <v>1496</v>
      </c>
      <c r="I32" s="618" t="s">
        <v>1497</v>
      </c>
      <c r="J32" s="2306">
        <f t="shared" si="0"/>
        <v>0.016</v>
      </c>
      <c r="K32" s="1221" t="s">
        <v>1498</v>
      </c>
      <c r="L32" s="1223">
        <v>43101</v>
      </c>
      <c r="M32" s="1223">
        <v>43465</v>
      </c>
      <c r="N32" s="2312"/>
      <c r="O32" s="2312">
        <v>1</v>
      </c>
      <c r="P32" s="2312"/>
      <c r="Q32" s="2312">
        <v>1</v>
      </c>
      <c r="R32" s="2312"/>
      <c r="S32" s="2312">
        <v>1</v>
      </c>
      <c r="T32" s="2312"/>
      <c r="U32" s="2312">
        <v>1</v>
      </c>
      <c r="V32" s="2312"/>
      <c r="W32" s="2312">
        <v>1</v>
      </c>
      <c r="X32" s="2312"/>
      <c r="Y32" s="2312">
        <v>1</v>
      </c>
      <c r="Z32" s="1220">
        <f>SUM(N32:Y32)</f>
        <v>6</v>
      </c>
      <c r="AA32" s="2309"/>
      <c r="AB32" s="2309"/>
      <c r="AC32" s="1218"/>
      <c r="AD32" s="1471"/>
      <c r="AE32" s="2609">
        <f t="shared" si="1"/>
        <v>1</v>
      </c>
      <c r="AF32" s="2615">
        <f>AE32/Z32</f>
        <v>0.16666666666666666</v>
      </c>
      <c r="AG32" s="2652">
        <v>1</v>
      </c>
      <c r="AH32" s="2655">
        <f t="shared" si="3"/>
        <v>1</v>
      </c>
      <c r="AI32" s="2655">
        <f t="shared" si="2"/>
        <v>0.16666666666666666</v>
      </c>
      <c r="AJ32" s="2652"/>
      <c r="AK32" s="2653"/>
      <c r="AL32" s="2652"/>
      <c r="AM32" s="2652"/>
    </row>
    <row r="33" spans="1:39" ht="25.5">
      <c r="A33" s="3491"/>
      <c r="B33" s="3493"/>
      <c r="C33" s="3494"/>
      <c r="D33" s="3506"/>
      <c r="E33" s="355" t="s">
        <v>1499</v>
      </c>
      <c r="F33" s="1219" t="s">
        <v>422</v>
      </c>
      <c r="G33" s="1227">
        <v>1</v>
      </c>
      <c r="H33" s="1221" t="s">
        <v>1500</v>
      </c>
      <c r="I33" s="618" t="s">
        <v>1497</v>
      </c>
      <c r="J33" s="2306">
        <f t="shared" si="0"/>
        <v>0.016</v>
      </c>
      <c r="K33" s="1221" t="s">
        <v>1501</v>
      </c>
      <c r="L33" s="1223">
        <v>43101</v>
      </c>
      <c r="M33" s="1223">
        <v>43465</v>
      </c>
      <c r="N33" s="2365">
        <v>0.0833</v>
      </c>
      <c r="O33" s="2365">
        <v>0.0833</v>
      </c>
      <c r="P33" s="2365">
        <v>0.0833</v>
      </c>
      <c r="Q33" s="2365">
        <v>0.0833</v>
      </c>
      <c r="R33" s="2365">
        <v>0.0833</v>
      </c>
      <c r="S33" s="2365">
        <v>0.0833</v>
      </c>
      <c r="T33" s="2365">
        <v>0.0833</v>
      </c>
      <c r="U33" s="2365">
        <v>0.0833</v>
      </c>
      <c r="V33" s="2365">
        <v>0.0833</v>
      </c>
      <c r="W33" s="2365">
        <v>0.0833</v>
      </c>
      <c r="X33" s="2365">
        <v>0.0833</v>
      </c>
      <c r="Y33" s="2365">
        <v>0.0833</v>
      </c>
      <c r="Z33" s="1227">
        <v>1</v>
      </c>
      <c r="AA33" s="2309"/>
      <c r="AB33" s="2309"/>
      <c r="AC33" s="1218"/>
      <c r="AD33" s="1471"/>
      <c r="AE33" s="2615">
        <f>SUM(N33:O33)</f>
        <v>0.1666</v>
      </c>
      <c r="AF33" s="2615">
        <f>AE33/Z33</f>
        <v>0.1666</v>
      </c>
      <c r="AG33" s="2654">
        <v>0.1666</v>
      </c>
      <c r="AH33" s="2655">
        <f t="shared" si="3"/>
        <v>1</v>
      </c>
      <c r="AI33" s="2655">
        <f t="shared" si="2"/>
        <v>0.1666</v>
      </c>
      <c r="AJ33" s="2652"/>
      <c r="AK33" s="2653"/>
      <c r="AL33" s="2652"/>
      <c r="AM33" s="2652"/>
    </row>
    <row r="34" spans="1:39" ht="63.75">
      <c r="A34" s="3491"/>
      <c r="B34" s="3493"/>
      <c r="C34" s="3494"/>
      <c r="D34" s="3506"/>
      <c r="E34" s="355" t="s">
        <v>1502</v>
      </c>
      <c r="F34" s="1219" t="s">
        <v>1503</v>
      </c>
      <c r="G34" s="1227">
        <v>1</v>
      </c>
      <c r="H34" s="1221" t="s">
        <v>1740</v>
      </c>
      <c r="I34" s="618" t="s">
        <v>1497</v>
      </c>
      <c r="J34" s="2306">
        <f t="shared" si="0"/>
        <v>0.016</v>
      </c>
      <c r="K34" s="1221" t="s">
        <v>1504</v>
      </c>
      <c r="L34" s="1223">
        <v>43191</v>
      </c>
      <c r="M34" s="1223">
        <v>43465</v>
      </c>
      <c r="N34" s="2312"/>
      <c r="O34" s="2312"/>
      <c r="P34" s="2312"/>
      <c r="Q34" s="2365">
        <v>0.3333</v>
      </c>
      <c r="R34" s="2312"/>
      <c r="S34" s="2312"/>
      <c r="T34" s="2312"/>
      <c r="U34" s="2365">
        <v>0.3333</v>
      </c>
      <c r="V34" s="2312"/>
      <c r="W34" s="2312"/>
      <c r="X34" s="2312"/>
      <c r="Y34" s="2365">
        <v>0.3333</v>
      </c>
      <c r="Z34" s="1227">
        <v>1</v>
      </c>
      <c r="AA34" s="2309">
        <v>7700000</v>
      </c>
      <c r="AB34" s="2309">
        <v>7700000</v>
      </c>
      <c r="AC34" s="1218" t="s">
        <v>1441</v>
      </c>
      <c r="AD34" s="1471" t="s">
        <v>1505</v>
      </c>
      <c r="AE34" s="2651">
        <f>SUM(N34:O34)</f>
        <v>0</v>
      </c>
      <c r="AF34" s="2615"/>
      <c r="AG34" s="2652"/>
      <c r="AH34" s="2655"/>
      <c r="AI34" s="2655">
        <f t="shared" si="2"/>
        <v>0</v>
      </c>
      <c r="AJ34" s="2652"/>
      <c r="AK34" s="2653"/>
      <c r="AL34" s="2652"/>
      <c r="AM34" s="2652"/>
    </row>
    <row r="35" spans="1:39" ht="38.25">
      <c r="A35" s="3491"/>
      <c r="B35" s="3493"/>
      <c r="C35" s="3494"/>
      <c r="D35" s="3506" t="s">
        <v>1506</v>
      </c>
      <c r="E35" s="355" t="s">
        <v>1741</v>
      </c>
      <c r="F35" s="1219" t="s">
        <v>1482</v>
      </c>
      <c r="G35" s="1227">
        <v>1</v>
      </c>
      <c r="H35" s="1221" t="s">
        <v>1742</v>
      </c>
      <c r="I35" s="2288" t="s">
        <v>1507</v>
      </c>
      <c r="J35" s="2306">
        <f t="shared" si="0"/>
        <v>0.016</v>
      </c>
      <c r="K35" s="1221" t="s">
        <v>1508</v>
      </c>
      <c r="L35" s="1223">
        <v>43101</v>
      </c>
      <c r="M35" s="1223">
        <v>43465</v>
      </c>
      <c r="N35" s="2307">
        <v>1</v>
      </c>
      <c r="O35" s="2307">
        <v>1</v>
      </c>
      <c r="P35" s="2307">
        <v>1</v>
      </c>
      <c r="Q35" s="2307">
        <v>1</v>
      </c>
      <c r="R35" s="2307">
        <v>1</v>
      </c>
      <c r="S35" s="2307">
        <v>1</v>
      </c>
      <c r="T35" s="2307">
        <v>1</v>
      </c>
      <c r="U35" s="2307">
        <v>1</v>
      </c>
      <c r="V35" s="2307">
        <v>1</v>
      </c>
      <c r="W35" s="2307">
        <v>1</v>
      </c>
      <c r="X35" s="2307">
        <v>1</v>
      </c>
      <c r="Y35" s="2307">
        <v>1</v>
      </c>
      <c r="Z35" s="1227">
        <v>1</v>
      </c>
      <c r="AA35" s="2309"/>
      <c r="AB35" s="2309"/>
      <c r="AC35" s="1218"/>
      <c r="AD35" s="1471"/>
      <c r="AE35" s="2651">
        <v>1</v>
      </c>
      <c r="AF35" s="2615">
        <f>2/12</f>
        <v>0.16666666666666666</v>
      </c>
      <c r="AG35" s="2652">
        <v>1</v>
      </c>
      <c r="AH35" s="2655">
        <f t="shared" si="3"/>
        <v>1</v>
      </c>
      <c r="AI35" s="2655">
        <f t="shared" si="2"/>
        <v>1</v>
      </c>
      <c r="AJ35" s="2652"/>
      <c r="AK35" s="2653"/>
      <c r="AL35" s="2652"/>
      <c r="AM35" s="2652"/>
    </row>
    <row r="36" spans="1:39" ht="89.25">
      <c r="A36" s="3491"/>
      <c r="B36" s="3493"/>
      <c r="C36" s="3494"/>
      <c r="D36" s="3506"/>
      <c r="E36" s="355" t="s">
        <v>1509</v>
      </c>
      <c r="F36" s="1219" t="s">
        <v>1510</v>
      </c>
      <c r="G36" s="1220">
        <v>10</v>
      </c>
      <c r="H36" s="1221" t="s">
        <v>1511</v>
      </c>
      <c r="I36" s="355" t="s">
        <v>1507</v>
      </c>
      <c r="J36" s="2306">
        <f t="shared" si="0"/>
        <v>0.016</v>
      </c>
      <c r="K36" s="1223" t="s">
        <v>1512</v>
      </c>
      <c r="L36" s="1223">
        <v>43132</v>
      </c>
      <c r="M36" s="1223">
        <v>43465</v>
      </c>
      <c r="N36" s="2312"/>
      <c r="O36" s="2312">
        <v>1</v>
      </c>
      <c r="P36" s="2312">
        <v>1</v>
      </c>
      <c r="Q36" s="2312">
        <v>1</v>
      </c>
      <c r="R36" s="2312">
        <v>1</v>
      </c>
      <c r="S36" s="2312">
        <v>1</v>
      </c>
      <c r="T36" s="2312">
        <v>1</v>
      </c>
      <c r="U36" s="2312">
        <v>1</v>
      </c>
      <c r="V36" s="2312">
        <v>1</v>
      </c>
      <c r="W36" s="2312">
        <v>1</v>
      </c>
      <c r="X36" s="2312">
        <v>1</v>
      </c>
      <c r="Y36" s="2312"/>
      <c r="Z36" s="2318">
        <f>SUM(N36:Y36)</f>
        <v>10</v>
      </c>
      <c r="AA36" s="2319">
        <f>120000000</f>
        <v>120000000</v>
      </c>
      <c r="AB36" s="2319">
        <f>120000000</f>
        <v>120000000</v>
      </c>
      <c r="AC36" s="355" t="s">
        <v>1441</v>
      </c>
      <c r="AD36" s="2252" t="s">
        <v>1513</v>
      </c>
      <c r="AE36" s="2609">
        <f t="shared" si="1"/>
        <v>1</v>
      </c>
      <c r="AF36" s="2615">
        <f>AE36/Z36</f>
        <v>0.1</v>
      </c>
      <c r="AG36" s="2652">
        <v>1</v>
      </c>
      <c r="AH36" s="2655">
        <f t="shared" si="3"/>
        <v>1</v>
      </c>
      <c r="AI36" s="2655">
        <f t="shared" si="2"/>
        <v>0.1</v>
      </c>
      <c r="AJ36" s="2657">
        <v>8059414</v>
      </c>
      <c r="AK36" s="2653"/>
      <c r="AL36" s="2652"/>
      <c r="AM36" s="2652"/>
    </row>
    <row r="37" spans="1:39" ht="63.75">
      <c r="A37" s="3491"/>
      <c r="B37" s="3493"/>
      <c r="C37" s="3494"/>
      <c r="D37" s="3506"/>
      <c r="E37" s="355" t="s">
        <v>1514</v>
      </c>
      <c r="F37" s="1219" t="s">
        <v>1515</v>
      </c>
      <c r="G37" s="1220">
        <v>2</v>
      </c>
      <c r="H37" s="1221" t="s">
        <v>1516</v>
      </c>
      <c r="I37" s="355" t="s">
        <v>1507</v>
      </c>
      <c r="J37" s="2306">
        <f t="shared" si="0"/>
        <v>0.016</v>
      </c>
      <c r="K37" s="1221" t="s">
        <v>1512</v>
      </c>
      <c r="L37" s="1223">
        <v>43101</v>
      </c>
      <c r="M37" s="1223">
        <v>43465</v>
      </c>
      <c r="N37" s="2312">
        <v>1</v>
      </c>
      <c r="O37" s="2312"/>
      <c r="P37" s="2312"/>
      <c r="Q37" s="2312"/>
      <c r="R37" s="2312"/>
      <c r="S37" s="2312"/>
      <c r="T37" s="2312"/>
      <c r="U37" s="2312"/>
      <c r="V37" s="2312"/>
      <c r="W37" s="2312"/>
      <c r="X37" s="2312"/>
      <c r="Y37" s="2312">
        <v>1</v>
      </c>
      <c r="Z37" s="1224">
        <f>+SUM(N37:Y37)</f>
        <v>2</v>
      </c>
      <c r="AA37" s="2309"/>
      <c r="AB37" s="2309"/>
      <c r="AC37" s="1218"/>
      <c r="AD37" s="1471"/>
      <c r="AE37" s="2609">
        <f t="shared" si="1"/>
        <v>1</v>
      </c>
      <c r="AF37" s="2615">
        <f>AE37/Z37</f>
        <v>0.5</v>
      </c>
      <c r="AG37" s="2652">
        <v>1</v>
      </c>
      <c r="AH37" s="2655">
        <f t="shared" si="3"/>
        <v>1</v>
      </c>
      <c r="AI37" s="2655">
        <f t="shared" si="2"/>
        <v>0.5</v>
      </c>
      <c r="AJ37" s="2652"/>
      <c r="AK37" s="2653"/>
      <c r="AL37" s="2652"/>
      <c r="AM37" s="2652"/>
    </row>
    <row r="38" spans="1:39" ht="76.5">
      <c r="A38" s="3491"/>
      <c r="B38" s="3493"/>
      <c r="C38" s="3494"/>
      <c r="D38" s="3506" t="s">
        <v>1517</v>
      </c>
      <c r="E38" s="355" t="s">
        <v>1518</v>
      </c>
      <c r="F38" s="1219" t="s">
        <v>1482</v>
      </c>
      <c r="G38" s="1227">
        <v>1</v>
      </c>
      <c r="H38" s="1221" t="s">
        <v>1743</v>
      </c>
      <c r="I38" s="618" t="s">
        <v>1519</v>
      </c>
      <c r="J38" s="2306">
        <f t="shared" si="0"/>
        <v>0.016</v>
      </c>
      <c r="K38" s="1221" t="s">
        <v>104</v>
      </c>
      <c r="L38" s="1223">
        <v>43101</v>
      </c>
      <c r="M38" s="1223">
        <v>43465</v>
      </c>
      <c r="N38" s="2307">
        <v>1</v>
      </c>
      <c r="O38" s="2307">
        <v>1</v>
      </c>
      <c r="P38" s="2307">
        <v>1</v>
      </c>
      <c r="Q38" s="2307">
        <v>1</v>
      </c>
      <c r="R38" s="2307">
        <v>1</v>
      </c>
      <c r="S38" s="2307">
        <v>1</v>
      </c>
      <c r="T38" s="2307">
        <v>1</v>
      </c>
      <c r="U38" s="2307">
        <v>1</v>
      </c>
      <c r="V38" s="2307">
        <v>1</v>
      </c>
      <c r="W38" s="2307">
        <v>1</v>
      </c>
      <c r="X38" s="2307">
        <v>1</v>
      </c>
      <c r="Y38" s="2307">
        <v>1</v>
      </c>
      <c r="Z38" s="2308">
        <v>1</v>
      </c>
      <c r="AA38" s="2309">
        <v>162000000</v>
      </c>
      <c r="AB38" s="2309">
        <v>162000000</v>
      </c>
      <c r="AC38" s="452" t="s">
        <v>1441</v>
      </c>
      <c r="AD38" s="1260" t="s">
        <v>1744</v>
      </c>
      <c r="AE38" s="2651">
        <v>1</v>
      </c>
      <c r="AF38" s="2615">
        <f>2/12</f>
        <v>0.16666666666666666</v>
      </c>
      <c r="AG38" s="2652">
        <v>1</v>
      </c>
      <c r="AH38" s="2655">
        <f t="shared" si="3"/>
        <v>1</v>
      </c>
      <c r="AI38" s="2655">
        <f t="shared" si="2"/>
        <v>1</v>
      </c>
      <c r="AJ38" s="2657">
        <v>4180350</v>
      </c>
      <c r="AK38" s="2653"/>
      <c r="AL38" s="2652"/>
      <c r="AM38" s="2652"/>
    </row>
    <row r="39" spans="1:39" ht="38.25">
      <c r="A39" s="3491"/>
      <c r="B39" s="3493"/>
      <c r="C39" s="3494"/>
      <c r="D39" s="3506"/>
      <c r="E39" s="355" t="s">
        <v>1520</v>
      </c>
      <c r="F39" s="1219" t="s">
        <v>1745</v>
      </c>
      <c r="G39" s="1227">
        <v>1</v>
      </c>
      <c r="H39" s="1221" t="s">
        <v>1746</v>
      </c>
      <c r="I39" s="618" t="s">
        <v>1519</v>
      </c>
      <c r="J39" s="2306">
        <f t="shared" si="0"/>
        <v>0.016</v>
      </c>
      <c r="K39" s="1221" t="s">
        <v>104</v>
      </c>
      <c r="L39" s="1223">
        <v>43101</v>
      </c>
      <c r="M39" s="1223">
        <v>43465</v>
      </c>
      <c r="N39" s="2307">
        <v>1</v>
      </c>
      <c r="O39" s="2307">
        <v>1</v>
      </c>
      <c r="P39" s="2307">
        <v>1</v>
      </c>
      <c r="Q39" s="2307">
        <v>1</v>
      </c>
      <c r="R39" s="2307">
        <v>1</v>
      </c>
      <c r="S39" s="2307">
        <v>1</v>
      </c>
      <c r="T39" s="2307">
        <v>1</v>
      </c>
      <c r="U39" s="2307">
        <v>1</v>
      </c>
      <c r="V39" s="2307">
        <v>1</v>
      </c>
      <c r="W39" s="2307">
        <v>1</v>
      </c>
      <c r="X39" s="2307">
        <v>1</v>
      </c>
      <c r="Y39" s="2307">
        <v>1</v>
      </c>
      <c r="Z39" s="2308">
        <v>1</v>
      </c>
      <c r="AA39" s="2309"/>
      <c r="AB39" s="2309"/>
      <c r="AC39" s="1224"/>
      <c r="AD39" s="2253"/>
      <c r="AE39" s="2651">
        <v>1</v>
      </c>
      <c r="AF39" s="2615">
        <f>2/12</f>
        <v>0.16666666666666666</v>
      </c>
      <c r="AG39" s="2652">
        <v>1</v>
      </c>
      <c r="AH39" s="2655">
        <f t="shared" si="3"/>
        <v>1</v>
      </c>
      <c r="AI39" s="2655">
        <f t="shared" si="2"/>
        <v>1</v>
      </c>
      <c r="AJ39" s="2652"/>
      <c r="AK39" s="2653"/>
      <c r="AL39" s="2652"/>
      <c r="AM39" s="2652"/>
    </row>
    <row r="40" spans="1:39" ht="25.5">
      <c r="A40" s="3491"/>
      <c r="B40" s="3493"/>
      <c r="C40" s="3494"/>
      <c r="D40" s="3506" t="s">
        <v>1521</v>
      </c>
      <c r="E40" s="1218" t="s">
        <v>1522</v>
      </c>
      <c r="F40" s="1219" t="s">
        <v>1523</v>
      </c>
      <c r="G40" s="1220">
        <v>1</v>
      </c>
      <c r="H40" s="1221" t="s">
        <v>1524</v>
      </c>
      <c r="I40" s="618" t="s">
        <v>1747</v>
      </c>
      <c r="J40" s="2306">
        <f t="shared" si="0"/>
        <v>0.016</v>
      </c>
      <c r="K40" s="1221" t="s">
        <v>1525</v>
      </c>
      <c r="L40" s="1221">
        <v>43101</v>
      </c>
      <c r="M40" s="1221">
        <v>43131</v>
      </c>
      <c r="N40" s="2310">
        <v>1</v>
      </c>
      <c r="O40" s="2310"/>
      <c r="P40" s="2310"/>
      <c r="Q40" s="2310"/>
      <c r="R40" s="2310"/>
      <c r="S40" s="2310"/>
      <c r="T40" s="2310"/>
      <c r="U40" s="2310"/>
      <c r="V40" s="2310"/>
      <c r="W40" s="2310"/>
      <c r="X40" s="2310"/>
      <c r="Y40" s="2310"/>
      <c r="Z40" s="1224">
        <v>1</v>
      </c>
      <c r="AE40" s="2609">
        <f t="shared" si="1"/>
        <v>1</v>
      </c>
      <c r="AF40" s="2615">
        <f>AE40/Z40</f>
        <v>1</v>
      </c>
      <c r="AG40" s="2652">
        <v>1</v>
      </c>
      <c r="AH40" s="2655">
        <f t="shared" si="3"/>
        <v>1</v>
      </c>
      <c r="AI40" s="2655">
        <f t="shared" si="2"/>
        <v>1</v>
      </c>
      <c r="AJ40" s="2652"/>
      <c r="AK40" s="2653"/>
      <c r="AL40" s="2652"/>
      <c r="AM40" s="2652"/>
    </row>
    <row r="41" spans="1:39" ht="25.5">
      <c r="A41" s="3491"/>
      <c r="B41" s="3493"/>
      <c r="C41" s="3494"/>
      <c r="D41" s="3506"/>
      <c r="E41" s="1218" t="s">
        <v>1526</v>
      </c>
      <c r="F41" s="1219" t="s">
        <v>1527</v>
      </c>
      <c r="G41" s="1220">
        <v>1</v>
      </c>
      <c r="H41" s="1221" t="s">
        <v>1528</v>
      </c>
      <c r="I41" s="618" t="s">
        <v>1747</v>
      </c>
      <c r="J41" s="2306">
        <f t="shared" si="0"/>
        <v>0.016</v>
      </c>
      <c r="K41" s="1221" t="s">
        <v>1529</v>
      </c>
      <c r="L41" s="1221">
        <v>43160</v>
      </c>
      <c r="M41" s="1221">
        <v>43190</v>
      </c>
      <c r="N41" s="2310"/>
      <c r="O41" s="2310"/>
      <c r="P41" s="2310">
        <v>1</v>
      </c>
      <c r="Q41" s="2310"/>
      <c r="R41" s="2310"/>
      <c r="S41" s="2310"/>
      <c r="T41" s="2310"/>
      <c r="U41" s="2310"/>
      <c r="V41" s="2310"/>
      <c r="W41" s="2310"/>
      <c r="X41" s="2310"/>
      <c r="Y41" s="2310"/>
      <c r="Z41" s="1224">
        <v>1</v>
      </c>
      <c r="AA41" s="2309"/>
      <c r="AB41" s="2309"/>
      <c r="AC41" s="1218"/>
      <c r="AD41" s="1471"/>
      <c r="AE41" s="2609">
        <f t="shared" si="1"/>
        <v>0</v>
      </c>
      <c r="AF41" s="2615"/>
      <c r="AG41" s="2652"/>
      <c r="AH41" s="2655"/>
      <c r="AI41" s="2655">
        <f t="shared" si="2"/>
        <v>0</v>
      </c>
      <c r="AJ41" s="2652"/>
      <c r="AK41" s="2653"/>
      <c r="AL41" s="2652"/>
      <c r="AM41" s="2652"/>
    </row>
    <row r="42" spans="1:39" s="2323" customFormat="1" ht="38.25">
      <c r="A42" s="3491"/>
      <c r="B42" s="3493"/>
      <c r="C42" s="3494"/>
      <c r="D42" s="3506"/>
      <c r="E42" s="355" t="s">
        <v>1748</v>
      </c>
      <c r="F42" s="618" t="s">
        <v>1530</v>
      </c>
      <c r="G42" s="2320">
        <v>0.85</v>
      </c>
      <c r="H42" s="1226" t="s">
        <v>489</v>
      </c>
      <c r="I42" s="618" t="s">
        <v>1749</v>
      </c>
      <c r="J42" s="2306">
        <f t="shared" si="0"/>
        <v>0.016</v>
      </c>
      <c r="K42" s="1226" t="s">
        <v>1750</v>
      </c>
      <c r="L42" s="1226">
        <v>43102</v>
      </c>
      <c r="M42" s="1226">
        <v>43465</v>
      </c>
      <c r="N42" s="2310"/>
      <c r="O42" s="2321"/>
      <c r="P42" s="2310"/>
      <c r="Q42" s="2310"/>
      <c r="R42" s="2310"/>
      <c r="S42" s="2310"/>
      <c r="T42" s="2310"/>
      <c r="U42" s="2310"/>
      <c r="V42" s="2310"/>
      <c r="W42" s="2310"/>
      <c r="X42" s="2310"/>
      <c r="Y42" s="2321">
        <v>0.85</v>
      </c>
      <c r="Z42" s="369">
        <v>0.85</v>
      </c>
      <c r="AA42" s="2322">
        <v>60000000</v>
      </c>
      <c r="AB42" s="2322">
        <v>60000000</v>
      </c>
      <c r="AC42" s="355" t="s">
        <v>1441</v>
      </c>
      <c r="AD42" s="2062" t="s">
        <v>1751</v>
      </c>
      <c r="AE42" s="2609">
        <f t="shared" si="1"/>
        <v>0</v>
      </c>
      <c r="AF42" s="2615"/>
      <c r="AG42" s="2652"/>
      <c r="AH42" s="2655"/>
      <c r="AI42" s="2655">
        <f t="shared" si="2"/>
        <v>0</v>
      </c>
      <c r="AJ42" s="2652"/>
      <c r="AK42" s="2653"/>
      <c r="AL42" s="2652"/>
      <c r="AM42" s="2652"/>
    </row>
    <row r="43" spans="1:39" s="2323" customFormat="1" ht="38.25">
      <c r="A43" s="3491"/>
      <c r="B43" s="3493"/>
      <c r="C43" s="3494"/>
      <c r="D43" s="3506"/>
      <c r="E43" s="355" t="s">
        <v>1752</v>
      </c>
      <c r="F43" s="618" t="s">
        <v>1530</v>
      </c>
      <c r="G43" s="1231">
        <v>6</v>
      </c>
      <c r="H43" s="1226" t="s">
        <v>1753</v>
      </c>
      <c r="I43" s="618" t="s">
        <v>1747</v>
      </c>
      <c r="J43" s="2306">
        <f t="shared" si="0"/>
        <v>0.016</v>
      </c>
      <c r="K43" s="1226" t="s">
        <v>1754</v>
      </c>
      <c r="L43" s="1226">
        <v>43102</v>
      </c>
      <c r="M43" s="1226">
        <v>43465</v>
      </c>
      <c r="N43" s="2310"/>
      <c r="O43" s="2310">
        <v>1</v>
      </c>
      <c r="P43" s="2310"/>
      <c r="Q43" s="2310">
        <v>1</v>
      </c>
      <c r="R43" s="2310"/>
      <c r="S43" s="2310">
        <v>1</v>
      </c>
      <c r="T43" s="2310"/>
      <c r="U43" s="2310">
        <v>1</v>
      </c>
      <c r="V43" s="2310"/>
      <c r="W43" s="2310">
        <v>1</v>
      </c>
      <c r="X43" s="2310"/>
      <c r="Y43" s="2310">
        <v>1</v>
      </c>
      <c r="Z43" s="2318">
        <v>6</v>
      </c>
      <c r="AA43" s="2322"/>
      <c r="AB43" s="2322"/>
      <c r="AC43" s="355"/>
      <c r="AD43" s="2062"/>
      <c r="AE43" s="2609">
        <f t="shared" si="1"/>
        <v>1</v>
      </c>
      <c r="AF43" s="2615">
        <f>AE43/Z43</f>
        <v>0.16666666666666666</v>
      </c>
      <c r="AG43" s="2652">
        <v>1</v>
      </c>
      <c r="AH43" s="2655">
        <f t="shared" si="3"/>
        <v>1</v>
      </c>
      <c r="AI43" s="2655">
        <f t="shared" si="2"/>
        <v>0.16666666666666666</v>
      </c>
      <c r="AJ43" s="2652"/>
      <c r="AK43" s="2653"/>
      <c r="AL43" s="2652"/>
      <c r="AM43" s="2652"/>
    </row>
    <row r="44" spans="1:39" ht="38.25">
      <c r="A44" s="3491"/>
      <c r="B44" s="3493"/>
      <c r="C44" s="3494"/>
      <c r="D44" s="3506"/>
      <c r="E44" s="1218" t="s">
        <v>1755</v>
      </c>
      <c r="F44" s="1219" t="s">
        <v>1530</v>
      </c>
      <c r="G44" s="1220">
        <v>1</v>
      </c>
      <c r="H44" s="1221" t="s">
        <v>1531</v>
      </c>
      <c r="I44" s="618" t="s">
        <v>1749</v>
      </c>
      <c r="J44" s="2306">
        <f t="shared" si="0"/>
        <v>0.016</v>
      </c>
      <c r="K44" s="1221" t="s">
        <v>1532</v>
      </c>
      <c r="L44" s="1221">
        <v>43374</v>
      </c>
      <c r="M44" s="1221">
        <v>43404</v>
      </c>
      <c r="N44" s="2310"/>
      <c r="O44" s="2310"/>
      <c r="P44" s="2310"/>
      <c r="Q44" s="2310"/>
      <c r="R44" s="2310"/>
      <c r="S44" s="2310"/>
      <c r="T44" s="2310"/>
      <c r="U44" s="2310"/>
      <c r="V44" s="2310"/>
      <c r="W44" s="2310">
        <v>1</v>
      </c>
      <c r="X44" s="2310"/>
      <c r="Y44" s="2310"/>
      <c r="Z44" s="1224">
        <v>1</v>
      </c>
      <c r="AA44" s="2309"/>
      <c r="AB44" s="2309"/>
      <c r="AC44" s="1218"/>
      <c r="AD44" s="1471"/>
      <c r="AE44" s="2609">
        <f t="shared" si="1"/>
        <v>0</v>
      </c>
      <c r="AF44" s="2615"/>
      <c r="AG44" s="2652"/>
      <c r="AH44" s="2655"/>
      <c r="AI44" s="2655">
        <f t="shared" si="2"/>
        <v>0</v>
      </c>
      <c r="AJ44" s="2652"/>
      <c r="AK44" s="2653"/>
      <c r="AL44" s="2652"/>
      <c r="AM44" s="2652"/>
    </row>
    <row r="45" spans="1:39" ht="51">
      <c r="A45" s="3491"/>
      <c r="B45" s="3493"/>
      <c r="C45" s="3494"/>
      <c r="D45" s="3506"/>
      <c r="E45" s="1218" t="s">
        <v>1756</v>
      </c>
      <c r="F45" s="1219" t="s">
        <v>1530</v>
      </c>
      <c r="G45" s="1227">
        <v>0.95</v>
      </c>
      <c r="H45" s="1221" t="s">
        <v>1757</v>
      </c>
      <c r="I45" s="618" t="s">
        <v>1749</v>
      </c>
      <c r="J45" s="2306">
        <f t="shared" si="0"/>
        <v>0.016</v>
      </c>
      <c r="K45" s="1221" t="s">
        <v>1533</v>
      </c>
      <c r="L45" s="1221">
        <v>43313</v>
      </c>
      <c r="M45" s="1221">
        <v>43373</v>
      </c>
      <c r="N45" s="2310"/>
      <c r="O45" s="2310"/>
      <c r="P45" s="2310"/>
      <c r="Q45" s="2310"/>
      <c r="R45" s="2310"/>
      <c r="S45" s="2310"/>
      <c r="T45" s="2310"/>
      <c r="U45" s="2321">
        <v>0.45</v>
      </c>
      <c r="V45" s="2321">
        <v>0.5</v>
      </c>
      <c r="W45" s="2310"/>
      <c r="X45" s="2310"/>
      <c r="Y45" s="2310"/>
      <c r="Z45" s="2308">
        <v>0.95</v>
      </c>
      <c r="AA45" s="2309">
        <v>20000000</v>
      </c>
      <c r="AB45" s="2324">
        <v>20000000</v>
      </c>
      <c r="AC45" s="1218" t="s">
        <v>1441</v>
      </c>
      <c r="AD45" s="1471" t="s">
        <v>1758</v>
      </c>
      <c r="AE45" s="2651">
        <f t="shared" si="1"/>
        <v>0</v>
      </c>
      <c r="AF45" s="2615"/>
      <c r="AG45" s="2652"/>
      <c r="AH45" s="2655"/>
      <c r="AI45" s="2655">
        <f t="shared" si="2"/>
        <v>0</v>
      </c>
      <c r="AJ45" s="2652"/>
      <c r="AK45" s="2653"/>
      <c r="AL45" s="2652"/>
      <c r="AM45" s="2652"/>
    </row>
    <row r="46" spans="1:39" ht="38.25">
      <c r="A46" s="3491"/>
      <c r="B46" s="3493"/>
      <c r="C46" s="3494"/>
      <c r="D46" s="3506"/>
      <c r="E46" s="1218" t="s">
        <v>1759</v>
      </c>
      <c r="F46" s="1219" t="s">
        <v>422</v>
      </c>
      <c r="G46" s="1220">
        <v>10</v>
      </c>
      <c r="H46" s="1221" t="s">
        <v>1760</v>
      </c>
      <c r="I46" s="618" t="s">
        <v>1749</v>
      </c>
      <c r="J46" s="2306">
        <f t="shared" si="0"/>
        <v>0.016</v>
      </c>
      <c r="K46" s="1221" t="s">
        <v>1761</v>
      </c>
      <c r="L46" s="1221">
        <v>43132</v>
      </c>
      <c r="M46" s="1221">
        <v>43465</v>
      </c>
      <c r="N46" s="2310"/>
      <c r="O46" s="2310"/>
      <c r="P46" s="2310">
        <v>1</v>
      </c>
      <c r="Q46" s="2310">
        <v>1</v>
      </c>
      <c r="R46" s="2310">
        <v>1</v>
      </c>
      <c r="S46" s="2310">
        <v>1</v>
      </c>
      <c r="T46" s="2310">
        <v>1</v>
      </c>
      <c r="U46" s="2310">
        <v>1</v>
      </c>
      <c r="V46" s="2310">
        <v>1</v>
      </c>
      <c r="W46" s="2310">
        <v>1</v>
      </c>
      <c r="X46" s="2310">
        <v>1</v>
      </c>
      <c r="Y46" s="2310">
        <v>1</v>
      </c>
      <c r="Z46" s="1224">
        <v>10</v>
      </c>
      <c r="AA46" s="2309"/>
      <c r="AB46" s="2324"/>
      <c r="AC46" s="1218"/>
      <c r="AD46" s="1471"/>
      <c r="AE46" s="2609">
        <f t="shared" si="1"/>
        <v>0</v>
      </c>
      <c r="AF46" s="2615"/>
      <c r="AG46" s="2652"/>
      <c r="AH46" s="2655"/>
      <c r="AI46" s="2655">
        <f t="shared" si="2"/>
        <v>0</v>
      </c>
      <c r="AJ46" s="2652"/>
      <c r="AK46" s="2653"/>
      <c r="AL46" s="2652"/>
      <c r="AM46" s="2652"/>
    </row>
    <row r="47" spans="1:39" ht="25.5">
      <c r="A47" s="3491"/>
      <c r="B47" s="3493"/>
      <c r="C47" s="3494"/>
      <c r="D47" s="3506"/>
      <c r="E47" s="1218" t="s">
        <v>1762</v>
      </c>
      <c r="F47" s="1219" t="s">
        <v>419</v>
      </c>
      <c r="G47" s="1220">
        <v>1</v>
      </c>
      <c r="H47" s="1221" t="s">
        <v>1534</v>
      </c>
      <c r="I47" s="618" t="s">
        <v>1747</v>
      </c>
      <c r="J47" s="2306">
        <f t="shared" si="0"/>
        <v>0.016</v>
      </c>
      <c r="K47" s="1221" t="s">
        <v>419</v>
      </c>
      <c r="L47" s="1221">
        <v>43435</v>
      </c>
      <c r="M47" s="1221">
        <v>43465</v>
      </c>
      <c r="N47" s="2310"/>
      <c r="O47" s="2310"/>
      <c r="P47" s="2310"/>
      <c r="Q47" s="2310"/>
      <c r="R47" s="2310"/>
      <c r="S47" s="2310"/>
      <c r="T47" s="2310"/>
      <c r="U47" s="2310"/>
      <c r="V47" s="2310"/>
      <c r="W47" s="2310"/>
      <c r="X47" s="2310"/>
      <c r="Y47" s="2310">
        <v>1</v>
      </c>
      <c r="Z47" s="1224">
        <v>1</v>
      </c>
      <c r="AA47" s="2309"/>
      <c r="AB47" s="2324"/>
      <c r="AC47" s="1218"/>
      <c r="AD47" s="1471"/>
      <c r="AE47" s="2609">
        <f t="shared" si="1"/>
        <v>0</v>
      </c>
      <c r="AF47" s="2615"/>
      <c r="AG47" s="2652"/>
      <c r="AH47" s="2655"/>
      <c r="AI47" s="2655">
        <f t="shared" si="2"/>
        <v>0</v>
      </c>
      <c r="AJ47" s="2652"/>
      <c r="AK47" s="2653"/>
      <c r="AL47" s="2652"/>
      <c r="AM47" s="2652"/>
    </row>
    <row r="48" spans="1:39" ht="51">
      <c r="A48" s="3491"/>
      <c r="B48" s="3493"/>
      <c r="C48" s="3494"/>
      <c r="D48" s="3506"/>
      <c r="E48" s="355" t="s">
        <v>1763</v>
      </c>
      <c r="F48" s="1219" t="s">
        <v>104</v>
      </c>
      <c r="G48" s="1227">
        <v>1</v>
      </c>
      <c r="H48" s="1221" t="s">
        <v>1753</v>
      </c>
      <c r="I48" s="618" t="s">
        <v>1747</v>
      </c>
      <c r="J48" s="2306">
        <f t="shared" si="0"/>
        <v>0.016</v>
      </c>
      <c r="K48" s="1221" t="s">
        <v>1764</v>
      </c>
      <c r="L48" s="1221">
        <v>43160</v>
      </c>
      <c r="M48" s="1221">
        <v>43465</v>
      </c>
      <c r="N48" s="2310"/>
      <c r="O48" s="2321"/>
      <c r="P48" s="2325"/>
      <c r="Q48" s="2325"/>
      <c r="R48" s="2310">
        <v>1</v>
      </c>
      <c r="S48" s="2310">
        <v>1</v>
      </c>
      <c r="T48" s="2310">
        <v>1</v>
      </c>
      <c r="U48" s="2310">
        <v>1</v>
      </c>
      <c r="V48" s="2310">
        <v>1</v>
      </c>
      <c r="W48" s="2310">
        <v>1</v>
      </c>
      <c r="X48" s="2310">
        <v>1</v>
      </c>
      <c r="Y48" s="2310">
        <v>1</v>
      </c>
      <c r="Z48" s="1224">
        <v>8</v>
      </c>
      <c r="AA48" s="2309"/>
      <c r="AB48" s="2324"/>
      <c r="AC48" s="1218"/>
      <c r="AD48" s="1471"/>
      <c r="AE48" s="2609">
        <f t="shared" si="1"/>
        <v>0</v>
      </c>
      <c r="AF48" s="2615"/>
      <c r="AG48" s="2652"/>
      <c r="AH48" s="2655"/>
      <c r="AI48" s="2655">
        <f t="shared" si="2"/>
        <v>0</v>
      </c>
      <c r="AJ48" s="2652"/>
      <c r="AK48" s="2653"/>
      <c r="AL48" s="2652"/>
      <c r="AM48" s="2652"/>
    </row>
    <row r="49" spans="1:39" ht="89.25">
      <c r="A49" s="3491"/>
      <c r="B49" s="3493"/>
      <c r="C49" s="3494" t="s">
        <v>1535</v>
      </c>
      <c r="D49" s="3506" t="s">
        <v>1536</v>
      </c>
      <c r="E49" s="355" t="s">
        <v>1537</v>
      </c>
      <c r="F49" s="1218" t="s">
        <v>1765</v>
      </c>
      <c r="G49" s="1224">
        <v>3</v>
      </c>
      <c r="H49" s="1223" t="s">
        <v>1766</v>
      </c>
      <c r="I49" s="1222" t="s">
        <v>1538</v>
      </c>
      <c r="J49" s="2306">
        <f t="shared" si="0"/>
        <v>0.016</v>
      </c>
      <c r="K49" s="1223" t="s">
        <v>1767</v>
      </c>
      <c r="L49" s="1223">
        <v>43160</v>
      </c>
      <c r="M49" s="1223">
        <v>43343</v>
      </c>
      <c r="N49" s="2310"/>
      <c r="O49" s="2310"/>
      <c r="P49" s="2310">
        <v>2</v>
      </c>
      <c r="Q49" s="2310"/>
      <c r="R49" s="2310"/>
      <c r="S49" s="2310"/>
      <c r="T49" s="2310"/>
      <c r="U49" s="2310"/>
      <c r="V49" s="2310">
        <v>1</v>
      </c>
      <c r="W49" s="2310"/>
      <c r="X49" s="2310"/>
      <c r="Y49" s="2310"/>
      <c r="Z49" s="1224">
        <v>3</v>
      </c>
      <c r="AA49" s="2309"/>
      <c r="AB49" s="2309"/>
      <c r="AC49" s="1218"/>
      <c r="AD49" s="1471"/>
      <c r="AE49" s="2609">
        <f t="shared" si="1"/>
        <v>0</v>
      </c>
      <c r="AF49" s="2615"/>
      <c r="AG49" s="2652"/>
      <c r="AH49" s="2655"/>
      <c r="AI49" s="2655">
        <f t="shared" si="2"/>
        <v>0</v>
      </c>
      <c r="AJ49" s="2652"/>
      <c r="AK49" s="2653"/>
      <c r="AL49" s="2652"/>
      <c r="AM49" s="2652"/>
    </row>
    <row r="50" spans="1:39" ht="76.5">
      <c r="A50" s="3491"/>
      <c r="B50" s="3493"/>
      <c r="C50" s="3494"/>
      <c r="D50" s="3506"/>
      <c r="E50" s="355" t="s">
        <v>1768</v>
      </c>
      <c r="F50" s="1218" t="s">
        <v>1769</v>
      </c>
      <c r="G50" s="2308">
        <v>1</v>
      </c>
      <c r="H50" s="1223" t="s">
        <v>1770</v>
      </c>
      <c r="I50" s="1222" t="s">
        <v>1538</v>
      </c>
      <c r="J50" s="2306">
        <f t="shared" si="0"/>
        <v>0.016</v>
      </c>
      <c r="K50" s="1223" t="s">
        <v>1771</v>
      </c>
      <c r="L50" s="1223">
        <v>43101</v>
      </c>
      <c r="M50" s="1223">
        <v>43465</v>
      </c>
      <c r="N50" s="2321">
        <v>1</v>
      </c>
      <c r="O50" s="2321">
        <v>1</v>
      </c>
      <c r="P50" s="2321">
        <v>1</v>
      </c>
      <c r="Q50" s="2321">
        <v>1</v>
      </c>
      <c r="R50" s="2321">
        <v>1</v>
      </c>
      <c r="S50" s="2321">
        <v>1</v>
      </c>
      <c r="T50" s="2321">
        <v>1</v>
      </c>
      <c r="U50" s="2321">
        <v>1</v>
      </c>
      <c r="V50" s="2321">
        <v>1</v>
      </c>
      <c r="W50" s="2321">
        <v>1</v>
      </c>
      <c r="X50" s="2321">
        <v>1</v>
      </c>
      <c r="Y50" s="2321">
        <v>1</v>
      </c>
      <c r="Z50" s="2308">
        <v>1</v>
      </c>
      <c r="AA50" s="2309"/>
      <c r="AB50" s="2309"/>
      <c r="AC50" s="1218"/>
      <c r="AD50" s="1471"/>
      <c r="AE50" s="2651">
        <v>1</v>
      </c>
      <c r="AF50" s="2615">
        <f>2/12</f>
        <v>0.16666666666666666</v>
      </c>
      <c r="AG50" s="2652">
        <v>1</v>
      </c>
      <c r="AH50" s="2655">
        <f t="shared" si="3"/>
        <v>1</v>
      </c>
      <c r="AI50" s="2655">
        <f t="shared" si="2"/>
        <v>1</v>
      </c>
      <c r="AJ50" s="2652"/>
      <c r="AK50" s="2653"/>
      <c r="AL50" s="2652"/>
      <c r="AM50" s="2652"/>
    </row>
    <row r="51" spans="1:39" ht="76.5">
      <c r="A51" s="3491"/>
      <c r="B51" s="3493"/>
      <c r="C51" s="3494"/>
      <c r="D51" s="3506"/>
      <c r="E51" s="1218" t="s">
        <v>1539</v>
      </c>
      <c r="F51" s="1218" t="s">
        <v>1540</v>
      </c>
      <c r="G51" s="1224">
        <v>3</v>
      </c>
      <c r="H51" s="1223" t="s">
        <v>1541</v>
      </c>
      <c r="I51" s="1222" t="s">
        <v>1538</v>
      </c>
      <c r="J51" s="2306">
        <f t="shared" si="0"/>
        <v>0.016</v>
      </c>
      <c r="K51" s="1218" t="s">
        <v>1542</v>
      </c>
      <c r="L51" s="1223">
        <v>43160</v>
      </c>
      <c r="M51" s="1223">
        <v>43343</v>
      </c>
      <c r="N51" s="2310"/>
      <c r="O51" s="2310"/>
      <c r="P51" s="2310">
        <v>2</v>
      </c>
      <c r="Q51" s="2310"/>
      <c r="R51" s="2310"/>
      <c r="S51" s="2310"/>
      <c r="T51" s="2310"/>
      <c r="U51" s="2310"/>
      <c r="V51" s="2310">
        <v>1</v>
      </c>
      <c r="W51" s="2310"/>
      <c r="X51" s="2310"/>
      <c r="Y51" s="2310"/>
      <c r="Z51" s="1224">
        <v>3</v>
      </c>
      <c r="AA51" s="2309"/>
      <c r="AB51" s="2309"/>
      <c r="AC51" s="1218"/>
      <c r="AD51" s="1471"/>
      <c r="AE51" s="2651">
        <f t="shared" si="1"/>
        <v>0</v>
      </c>
      <c r="AF51" s="2615"/>
      <c r="AG51" s="2652"/>
      <c r="AH51" s="2655"/>
      <c r="AI51" s="2655">
        <f t="shared" si="2"/>
        <v>0</v>
      </c>
      <c r="AJ51" s="2652"/>
      <c r="AK51" s="2653"/>
      <c r="AL51" s="2652"/>
      <c r="AM51" s="2652"/>
    </row>
    <row r="52" spans="1:39" ht="63.75">
      <c r="A52" s="3491"/>
      <c r="B52" s="3493"/>
      <c r="C52" s="3494"/>
      <c r="D52" s="3506"/>
      <c r="E52" s="1229" t="s">
        <v>1543</v>
      </c>
      <c r="F52" s="1229" t="s">
        <v>1544</v>
      </c>
      <c r="G52" s="2326">
        <v>1</v>
      </c>
      <c r="H52" s="1230" t="s">
        <v>1545</v>
      </c>
      <c r="I52" s="1222" t="s">
        <v>1538</v>
      </c>
      <c r="J52" s="2306">
        <f t="shared" si="0"/>
        <v>0.016</v>
      </c>
      <c r="K52" s="1230" t="s">
        <v>1546</v>
      </c>
      <c r="L52" s="1230">
        <v>43160</v>
      </c>
      <c r="M52" s="1230">
        <v>43190</v>
      </c>
      <c r="N52" s="2327"/>
      <c r="O52" s="2327"/>
      <c r="P52" s="2321">
        <v>1</v>
      </c>
      <c r="Q52" s="2310"/>
      <c r="R52" s="2310"/>
      <c r="S52" s="2310"/>
      <c r="T52" s="2310"/>
      <c r="U52" s="2310"/>
      <c r="V52" s="2310"/>
      <c r="W52" s="2310"/>
      <c r="X52" s="2310"/>
      <c r="Y52" s="2310"/>
      <c r="Z52" s="2308">
        <v>1</v>
      </c>
      <c r="AA52" s="2309"/>
      <c r="AB52" s="2328"/>
      <c r="AC52" s="1229"/>
      <c r="AD52" s="2254"/>
      <c r="AE52" s="2651">
        <f t="shared" si="1"/>
        <v>0</v>
      </c>
      <c r="AF52" s="2615"/>
      <c r="AG52" s="2652"/>
      <c r="AH52" s="2655"/>
      <c r="AI52" s="2655">
        <f t="shared" si="2"/>
        <v>0</v>
      </c>
      <c r="AJ52" s="2652"/>
      <c r="AK52" s="2653"/>
      <c r="AL52" s="2652"/>
      <c r="AM52" s="2652"/>
    </row>
    <row r="53" spans="1:39" ht="39" customHeight="1">
      <c r="A53" s="3491"/>
      <c r="B53" s="3493"/>
      <c r="C53" s="3524" t="s">
        <v>1547</v>
      </c>
      <c r="D53" s="3506" t="s">
        <v>1548</v>
      </c>
      <c r="E53" s="1218" t="s">
        <v>1772</v>
      </c>
      <c r="F53" s="1219" t="s">
        <v>1549</v>
      </c>
      <c r="G53" s="1220">
        <v>1</v>
      </c>
      <c r="H53" s="1221" t="s">
        <v>1773</v>
      </c>
      <c r="I53" s="2288" t="s">
        <v>1551</v>
      </c>
      <c r="J53" s="2306">
        <f t="shared" si="0"/>
        <v>0.016</v>
      </c>
      <c r="K53" s="1221" t="s">
        <v>1552</v>
      </c>
      <c r="L53" s="1221">
        <v>42767</v>
      </c>
      <c r="M53" s="1221">
        <v>43115</v>
      </c>
      <c r="N53" s="2310">
        <v>1</v>
      </c>
      <c r="O53" s="2310"/>
      <c r="P53" s="2310"/>
      <c r="Q53" s="2310"/>
      <c r="R53" s="2310"/>
      <c r="S53" s="2310"/>
      <c r="T53" s="2310"/>
      <c r="U53" s="2310"/>
      <c r="V53" s="2310"/>
      <c r="W53" s="2310"/>
      <c r="X53" s="2310"/>
      <c r="Y53" s="2310"/>
      <c r="Z53" s="1224">
        <f>+SUM(N53:Y53)</f>
        <v>1</v>
      </c>
      <c r="AA53" s="2309"/>
      <c r="AB53" s="2309"/>
      <c r="AC53" s="1218"/>
      <c r="AD53" s="1471"/>
      <c r="AE53" s="2609">
        <f t="shared" si="1"/>
        <v>1</v>
      </c>
      <c r="AF53" s="2615">
        <f>AE53/Z53</f>
        <v>1</v>
      </c>
      <c r="AG53" s="2652">
        <v>1</v>
      </c>
      <c r="AH53" s="2655">
        <f t="shared" si="3"/>
        <v>1</v>
      </c>
      <c r="AI53" s="2655">
        <f t="shared" si="2"/>
        <v>1</v>
      </c>
      <c r="AJ53" s="2652"/>
      <c r="AK53" s="2653"/>
      <c r="AL53" s="2652"/>
      <c r="AM53" s="2652"/>
    </row>
    <row r="54" spans="1:39" ht="38.25">
      <c r="A54" s="3491"/>
      <c r="B54" s="3493"/>
      <c r="C54" s="3525"/>
      <c r="D54" s="3506"/>
      <c r="E54" s="1218" t="s">
        <v>1774</v>
      </c>
      <c r="F54" s="1219" t="s">
        <v>1553</v>
      </c>
      <c r="G54" s="1220">
        <v>1</v>
      </c>
      <c r="H54" s="1221" t="s">
        <v>1550</v>
      </c>
      <c r="I54" s="2288" t="s">
        <v>1551</v>
      </c>
      <c r="J54" s="2306">
        <f t="shared" si="0"/>
        <v>0.016</v>
      </c>
      <c r="K54" s="1221" t="s">
        <v>1554</v>
      </c>
      <c r="L54" s="1221">
        <v>43101</v>
      </c>
      <c r="M54" s="1221">
        <v>43130</v>
      </c>
      <c r="N54" s="2310">
        <v>1</v>
      </c>
      <c r="O54" s="2310"/>
      <c r="P54" s="2310"/>
      <c r="Q54" s="2310"/>
      <c r="R54" s="2310"/>
      <c r="S54" s="2310"/>
      <c r="T54" s="2310"/>
      <c r="U54" s="2310"/>
      <c r="V54" s="2310"/>
      <c r="W54" s="2310"/>
      <c r="X54" s="2310"/>
      <c r="Y54" s="2310"/>
      <c r="Z54" s="1224">
        <f>+SUM(N54:Y54)</f>
        <v>1</v>
      </c>
      <c r="AA54" s="2309"/>
      <c r="AB54" s="2309"/>
      <c r="AC54" s="1218"/>
      <c r="AD54" s="1471"/>
      <c r="AE54" s="2609">
        <f t="shared" si="1"/>
        <v>1</v>
      </c>
      <c r="AF54" s="2615">
        <f>AE54/Z54</f>
        <v>1</v>
      </c>
      <c r="AG54" s="2652">
        <v>1</v>
      </c>
      <c r="AH54" s="2655">
        <f t="shared" si="3"/>
        <v>1</v>
      </c>
      <c r="AI54" s="2655">
        <f t="shared" si="2"/>
        <v>1</v>
      </c>
      <c r="AJ54" s="2652"/>
      <c r="AK54" s="2653"/>
      <c r="AL54" s="2652"/>
      <c r="AM54" s="2652"/>
    </row>
    <row r="55" spans="1:39" ht="63.75">
      <c r="A55" s="3491"/>
      <c r="B55" s="3493"/>
      <c r="C55" s="3525"/>
      <c r="D55" s="3506"/>
      <c r="E55" s="355" t="s">
        <v>1555</v>
      </c>
      <c r="F55" s="618" t="s">
        <v>1556</v>
      </c>
      <c r="G55" s="1231">
        <v>10</v>
      </c>
      <c r="H55" s="1226" t="s">
        <v>1557</v>
      </c>
      <c r="I55" s="618" t="s">
        <v>1551</v>
      </c>
      <c r="J55" s="2306">
        <f t="shared" si="0"/>
        <v>0.016</v>
      </c>
      <c r="K55" s="1226" t="s">
        <v>1558</v>
      </c>
      <c r="L55" s="1226">
        <v>43160</v>
      </c>
      <c r="M55" s="1226">
        <v>43465</v>
      </c>
      <c r="N55" s="2315">
        <v>0.027586206896551724</v>
      </c>
      <c r="O55" s="2315">
        <v>0.05517241379310345</v>
      </c>
      <c r="P55" s="2325">
        <v>0.11724137931034483</v>
      </c>
      <c r="Q55" s="2329">
        <v>0.09655172413793103</v>
      </c>
      <c r="R55" s="2329">
        <v>0.07586206896551724</v>
      </c>
      <c r="S55" s="2329">
        <v>0.09655172413793103</v>
      </c>
      <c r="T55" s="2329">
        <v>0.08275862068965517</v>
      </c>
      <c r="U55" s="2329">
        <v>0.06206896551724138</v>
      </c>
      <c r="V55" s="2329">
        <v>0.06896551724137931</v>
      </c>
      <c r="W55" s="2329">
        <v>0.07586206896551724</v>
      </c>
      <c r="X55" s="2329">
        <v>0.07586206896551724</v>
      </c>
      <c r="Y55" s="2329">
        <v>0.17</v>
      </c>
      <c r="Z55" s="1227">
        <f>+SUM(N55:Y55)</f>
        <v>1.0044827586206897</v>
      </c>
      <c r="AA55" s="2309">
        <v>235000000</v>
      </c>
      <c r="AB55" s="2309">
        <v>235000000</v>
      </c>
      <c r="AC55" s="1218" t="s">
        <v>1441</v>
      </c>
      <c r="AD55" s="1471" t="s">
        <v>1775</v>
      </c>
      <c r="AE55" s="2651">
        <f t="shared" si="1"/>
        <v>0.08275862068965517</v>
      </c>
      <c r="AF55" s="2615">
        <f>AE55/Z55</f>
        <v>0.08238928939237898</v>
      </c>
      <c r="AG55" s="2654">
        <v>0.08275862068965517</v>
      </c>
      <c r="AH55" s="2655">
        <f t="shared" si="3"/>
        <v>1</v>
      </c>
      <c r="AI55" s="2655">
        <f t="shared" si="2"/>
        <v>0.08238928939237898</v>
      </c>
      <c r="AJ55" s="2652"/>
      <c r="AK55" s="2653"/>
      <c r="AL55" s="2652"/>
      <c r="AM55" s="2652"/>
    </row>
    <row r="56" spans="1:39" ht="63.75">
      <c r="A56" s="3491"/>
      <c r="B56" s="3493"/>
      <c r="C56" s="3525"/>
      <c r="D56" s="3506"/>
      <c r="E56" s="355" t="s">
        <v>1776</v>
      </c>
      <c r="F56" s="1219" t="s">
        <v>1559</v>
      </c>
      <c r="G56" s="1227">
        <v>1</v>
      </c>
      <c r="H56" s="1221" t="s">
        <v>1777</v>
      </c>
      <c r="I56" s="2288" t="s">
        <v>1551</v>
      </c>
      <c r="J56" s="2306">
        <f t="shared" si="0"/>
        <v>0.016</v>
      </c>
      <c r="K56" s="1221" t="s">
        <v>1764</v>
      </c>
      <c r="L56" s="1221">
        <v>43191</v>
      </c>
      <c r="M56" s="1221">
        <v>43465</v>
      </c>
      <c r="N56" s="2310"/>
      <c r="O56" s="2310"/>
      <c r="P56" s="2310"/>
      <c r="Q56" s="2307"/>
      <c r="R56" s="2307">
        <v>0.125</v>
      </c>
      <c r="S56" s="2307">
        <v>0.125</v>
      </c>
      <c r="T56" s="2307">
        <v>0.125</v>
      </c>
      <c r="U56" s="2307">
        <v>0.125</v>
      </c>
      <c r="V56" s="2307">
        <v>0.125</v>
      </c>
      <c r="W56" s="2307">
        <v>0.125</v>
      </c>
      <c r="X56" s="2307">
        <v>0.125</v>
      </c>
      <c r="Y56" s="2307">
        <v>0.125</v>
      </c>
      <c r="Z56" s="1227">
        <v>1</v>
      </c>
      <c r="AA56" s="2309"/>
      <c r="AB56" s="2309"/>
      <c r="AC56" s="1218"/>
      <c r="AD56" s="1471"/>
      <c r="AE56" s="2651">
        <f t="shared" si="1"/>
        <v>0</v>
      </c>
      <c r="AF56" s="2615"/>
      <c r="AG56" s="2652"/>
      <c r="AH56" s="2655"/>
      <c r="AI56" s="2655">
        <f t="shared" si="2"/>
        <v>0</v>
      </c>
      <c r="AJ56" s="2652"/>
      <c r="AK56" s="2653"/>
      <c r="AL56" s="2652"/>
      <c r="AM56" s="2652"/>
    </row>
    <row r="57" spans="1:39" ht="51">
      <c r="A57" s="3491"/>
      <c r="B57" s="3493"/>
      <c r="C57" s="3525"/>
      <c r="D57" s="3506"/>
      <c r="E57" s="1218" t="s">
        <v>1778</v>
      </c>
      <c r="F57" s="1219" t="s">
        <v>1560</v>
      </c>
      <c r="G57" s="1227">
        <v>1</v>
      </c>
      <c r="H57" s="1221" t="s">
        <v>1779</v>
      </c>
      <c r="I57" s="2288" t="s">
        <v>1551</v>
      </c>
      <c r="J57" s="2306">
        <f t="shared" si="0"/>
        <v>0.016</v>
      </c>
      <c r="K57" s="1221" t="s">
        <v>138</v>
      </c>
      <c r="L57" s="1221">
        <v>43160</v>
      </c>
      <c r="M57" s="1221">
        <v>43465</v>
      </c>
      <c r="N57" s="2310"/>
      <c r="O57" s="2307">
        <v>1</v>
      </c>
      <c r="P57" s="2307">
        <v>1</v>
      </c>
      <c r="Q57" s="2307">
        <v>1</v>
      </c>
      <c r="R57" s="2307">
        <v>1</v>
      </c>
      <c r="S57" s="2307">
        <v>1</v>
      </c>
      <c r="T57" s="2307">
        <v>1</v>
      </c>
      <c r="U57" s="2307">
        <v>1</v>
      </c>
      <c r="V57" s="2307">
        <v>1</v>
      </c>
      <c r="W57" s="2307">
        <v>1</v>
      </c>
      <c r="X57" s="2307">
        <v>1</v>
      </c>
      <c r="Y57" s="2307">
        <v>1</v>
      </c>
      <c r="Z57" s="1227">
        <v>1</v>
      </c>
      <c r="AA57" s="2309"/>
      <c r="AB57" s="2309"/>
      <c r="AC57" s="1218"/>
      <c r="AD57" s="1471"/>
      <c r="AE57" s="2651">
        <f t="shared" si="1"/>
        <v>1</v>
      </c>
      <c r="AF57" s="2615">
        <f>2/12</f>
        <v>0.16666666666666666</v>
      </c>
      <c r="AG57" s="2652">
        <v>1</v>
      </c>
      <c r="AH57" s="2655">
        <f t="shared" si="3"/>
        <v>1</v>
      </c>
      <c r="AI57" s="2655">
        <f t="shared" si="2"/>
        <v>1</v>
      </c>
      <c r="AJ57" s="2652"/>
      <c r="AK57" s="2653"/>
      <c r="AL57" s="2652"/>
      <c r="AM57" s="2652"/>
    </row>
    <row r="58" spans="1:39" ht="51">
      <c r="A58" s="3491"/>
      <c r="B58" s="3493"/>
      <c r="C58" s="3525"/>
      <c r="D58" s="3506"/>
      <c r="E58" s="355" t="s">
        <v>1780</v>
      </c>
      <c r="F58" s="1219" t="s">
        <v>72</v>
      </c>
      <c r="G58" s="1220">
        <v>1</v>
      </c>
      <c r="H58" s="1221" t="s">
        <v>440</v>
      </c>
      <c r="I58" s="2288" t="s">
        <v>1551</v>
      </c>
      <c r="J58" s="2306">
        <f t="shared" si="0"/>
        <v>0.016</v>
      </c>
      <c r="K58" s="1221" t="s">
        <v>419</v>
      </c>
      <c r="L58" s="1221">
        <v>43435</v>
      </c>
      <c r="M58" s="1221">
        <v>43465</v>
      </c>
      <c r="N58" s="2310"/>
      <c r="O58" s="2310"/>
      <c r="P58" s="2310"/>
      <c r="Q58" s="2310"/>
      <c r="R58" s="2310"/>
      <c r="S58" s="2310"/>
      <c r="T58" s="2310"/>
      <c r="U58" s="2310"/>
      <c r="V58" s="2310"/>
      <c r="W58" s="2310"/>
      <c r="X58" s="2310"/>
      <c r="Y58" s="2310">
        <v>1</v>
      </c>
      <c r="Z58" s="1224">
        <v>1</v>
      </c>
      <c r="AA58" s="2309"/>
      <c r="AB58" s="2309"/>
      <c r="AC58" s="1218"/>
      <c r="AD58" s="1471"/>
      <c r="AE58" s="2609">
        <f t="shared" si="1"/>
        <v>0</v>
      </c>
      <c r="AF58" s="2615"/>
      <c r="AG58" s="2652"/>
      <c r="AH58" s="2655"/>
      <c r="AI58" s="2655">
        <f t="shared" si="2"/>
        <v>0</v>
      </c>
      <c r="AJ58" s="2652"/>
      <c r="AK58" s="2653"/>
      <c r="AL58" s="2652"/>
      <c r="AM58" s="2652"/>
    </row>
    <row r="59" spans="1:256" s="2330" customFormat="1" ht="25.5">
      <c r="A59" s="3491"/>
      <c r="B59" s="3493"/>
      <c r="C59" s="3525"/>
      <c r="D59" s="3506"/>
      <c r="E59" s="355" t="s">
        <v>1781</v>
      </c>
      <c r="F59" s="1219" t="s">
        <v>72</v>
      </c>
      <c r="G59" s="1220">
        <v>1</v>
      </c>
      <c r="H59" s="1221" t="s">
        <v>1782</v>
      </c>
      <c r="I59" s="2288" t="s">
        <v>1551</v>
      </c>
      <c r="J59" s="2306">
        <f t="shared" si="0"/>
        <v>0.016</v>
      </c>
      <c r="K59" s="1221" t="s">
        <v>1783</v>
      </c>
      <c r="L59" s="1221">
        <v>43160</v>
      </c>
      <c r="M59" s="1221">
        <v>43190</v>
      </c>
      <c r="N59" s="2310"/>
      <c r="O59" s="2310"/>
      <c r="P59" s="2310"/>
      <c r="Q59" s="2310">
        <v>1</v>
      </c>
      <c r="R59" s="2310"/>
      <c r="S59" s="2310"/>
      <c r="T59" s="2310"/>
      <c r="U59" s="2310"/>
      <c r="V59" s="2310"/>
      <c r="W59" s="2310"/>
      <c r="X59" s="2310"/>
      <c r="Y59" s="2310"/>
      <c r="Z59" s="1224">
        <v>1</v>
      </c>
      <c r="AA59" s="2309"/>
      <c r="AB59" s="2309"/>
      <c r="AC59" s="1218"/>
      <c r="AD59" s="1471"/>
      <c r="AE59" s="2609">
        <f t="shared" si="1"/>
        <v>0</v>
      </c>
      <c r="AF59" s="2615"/>
      <c r="AG59" s="2652"/>
      <c r="AH59" s="2655"/>
      <c r="AI59" s="2655">
        <f t="shared" si="2"/>
        <v>0</v>
      </c>
      <c r="AJ59" s="2652"/>
      <c r="AK59" s="2653"/>
      <c r="AL59" s="2652"/>
      <c r="AM59" s="2652"/>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1"/>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row>
    <row r="60" spans="1:39" ht="25.5">
      <c r="A60" s="3491"/>
      <c r="B60" s="3493"/>
      <c r="C60" s="3525"/>
      <c r="D60" s="3506"/>
      <c r="E60" s="355" t="s">
        <v>1561</v>
      </c>
      <c r="F60" s="1219" t="s">
        <v>419</v>
      </c>
      <c r="G60" s="1227">
        <v>1</v>
      </c>
      <c r="H60" s="1221" t="s">
        <v>1562</v>
      </c>
      <c r="I60" s="2288" t="s">
        <v>1551</v>
      </c>
      <c r="J60" s="2306">
        <f t="shared" si="0"/>
        <v>0.016</v>
      </c>
      <c r="K60" s="1221" t="s">
        <v>1563</v>
      </c>
      <c r="L60" s="1221">
        <v>43101</v>
      </c>
      <c r="M60" s="1221">
        <v>43465</v>
      </c>
      <c r="N60" s="2325"/>
      <c r="O60" s="2325">
        <v>0.15</v>
      </c>
      <c r="P60" s="2325">
        <v>0.09523809523809523</v>
      </c>
      <c r="Q60" s="2325">
        <v>0.09523809523809523</v>
      </c>
      <c r="R60" s="2325">
        <v>0.07936507936507936</v>
      </c>
      <c r="S60" s="2325">
        <v>0.07936507936507936</v>
      </c>
      <c r="T60" s="2325">
        <v>0.06349206349206349</v>
      </c>
      <c r="U60" s="2325">
        <v>0.07936507936507936</v>
      </c>
      <c r="V60" s="2325">
        <v>0.06349206349206349</v>
      </c>
      <c r="W60" s="2325">
        <v>0.07936507936507936</v>
      </c>
      <c r="X60" s="2325">
        <v>0.07936507936507936</v>
      </c>
      <c r="Y60" s="2325">
        <v>0.14</v>
      </c>
      <c r="Z60" s="2308">
        <f>+SUM(N60:Y60)</f>
        <v>1.004285714285714</v>
      </c>
      <c r="AA60" s="2309"/>
      <c r="AB60" s="2309"/>
      <c r="AC60" s="1218"/>
      <c r="AD60" s="1471"/>
      <c r="AE60" s="2651">
        <f t="shared" si="1"/>
        <v>0.15</v>
      </c>
      <c r="AF60" s="2615">
        <f>AE60/Z60</f>
        <v>0.1493598862019915</v>
      </c>
      <c r="AG60" s="2652">
        <v>0.15</v>
      </c>
      <c r="AH60" s="2655">
        <f t="shared" si="3"/>
        <v>1</v>
      </c>
      <c r="AI60" s="2655">
        <f t="shared" si="2"/>
        <v>0.1493598862019915</v>
      </c>
      <c r="AJ60" s="2652"/>
      <c r="AK60" s="2653"/>
      <c r="AL60" s="2652"/>
      <c r="AM60" s="2652"/>
    </row>
    <row r="61" spans="1:39" ht="38.25">
      <c r="A61" s="3491"/>
      <c r="B61" s="3493"/>
      <c r="C61" s="3525"/>
      <c r="D61" s="3490" t="s">
        <v>1564</v>
      </c>
      <c r="E61" s="355" t="s">
        <v>1565</v>
      </c>
      <c r="F61" s="1219" t="s">
        <v>1566</v>
      </c>
      <c r="G61" s="1220">
        <v>1</v>
      </c>
      <c r="H61" s="1221" t="s">
        <v>1567</v>
      </c>
      <c r="I61" s="1222" t="s">
        <v>1538</v>
      </c>
      <c r="J61" s="2306">
        <f t="shared" si="0"/>
        <v>0.016</v>
      </c>
      <c r="K61" s="1221" t="s">
        <v>1568</v>
      </c>
      <c r="L61" s="1221">
        <v>43101</v>
      </c>
      <c r="M61" s="1221">
        <v>43131</v>
      </c>
      <c r="N61" s="2310">
        <v>1</v>
      </c>
      <c r="O61" s="2310"/>
      <c r="P61" s="2310"/>
      <c r="Q61" s="2310"/>
      <c r="R61" s="2310"/>
      <c r="S61" s="2310"/>
      <c r="T61" s="2310"/>
      <c r="U61" s="2310"/>
      <c r="V61" s="2310"/>
      <c r="W61" s="2310"/>
      <c r="X61" s="2310"/>
      <c r="Y61" s="2310"/>
      <c r="Z61" s="1224">
        <v>1</v>
      </c>
      <c r="AA61" s="2309"/>
      <c r="AB61" s="2309"/>
      <c r="AC61" s="1218"/>
      <c r="AD61" s="1471"/>
      <c r="AE61" s="2609">
        <f t="shared" si="1"/>
        <v>1</v>
      </c>
      <c r="AF61" s="2615">
        <f>AE61/Z61</f>
        <v>1</v>
      </c>
      <c r="AG61" s="2652">
        <v>1</v>
      </c>
      <c r="AH61" s="2655">
        <f t="shared" si="3"/>
        <v>1</v>
      </c>
      <c r="AI61" s="2655">
        <f t="shared" si="2"/>
        <v>1</v>
      </c>
      <c r="AJ61" s="2652"/>
      <c r="AK61" s="2653"/>
      <c r="AL61" s="2652"/>
      <c r="AM61" s="2652"/>
    </row>
    <row r="62" spans="1:39" ht="38.25">
      <c r="A62" s="3491"/>
      <c r="B62" s="3493"/>
      <c r="C62" s="3525"/>
      <c r="D62" s="3491"/>
      <c r="E62" s="355" t="s">
        <v>1569</v>
      </c>
      <c r="F62" s="1218" t="s">
        <v>1570</v>
      </c>
      <c r="G62" s="1224">
        <v>1</v>
      </c>
      <c r="H62" s="1223" t="s">
        <v>1571</v>
      </c>
      <c r="I62" s="1222" t="s">
        <v>1538</v>
      </c>
      <c r="J62" s="2306">
        <f t="shared" si="0"/>
        <v>0.016</v>
      </c>
      <c r="K62" s="1223" t="s">
        <v>1570</v>
      </c>
      <c r="L62" s="1221">
        <v>43101</v>
      </c>
      <c r="M62" s="1221">
        <v>43131</v>
      </c>
      <c r="N62" s="2310">
        <v>1</v>
      </c>
      <c r="O62" s="2310"/>
      <c r="P62" s="2310"/>
      <c r="Q62" s="2310"/>
      <c r="R62" s="2310"/>
      <c r="S62" s="2310"/>
      <c r="T62" s="2310"/>
      <c r="U62" s="2310"/>
      <c r="V62" s="2310"/>
      <c r="W62" s="2310"/>
      <c r="X62" s="2310"/>
      <c r="Y62" s="2310"/>
      <c r="Z62" s="1224">
        <v>1</v>
      </c>
      <c r="AA62" s="2309"/>
      <c r="AB62" s="2309"/>
      <c r="AC62" s="1218"/>
      <c r="AD62" s="1471"/>
      <c r="AE62" s="2609">
        <f t="shared" si="1"/>
        <v>1</v>
      </c>
      <c r="AF62" s="2615">
        <f>AE62/Z62</f>
        <v>1</v>
      </c>
      <c r="AG62" s="2652">
        <v>1</v>
      </c>
      <c r="AH62" s="2655">
        <f t="shared" si="3"/>
        <v>1</v>
      </c>
      <c r="AI62" s="2655">
        <f t="shared" si="2"/>
        <v>1</v>
      </c>
      <c r="AJ62" s="2652"/>
      <c r="AK62" s="2653"/>
      <c r="AL62" s="2652"/>
      <c r="AM62" s="2652"/>
    </row>
    <row r="63" spans="1:39" s="2323" customFormat="1" ht="51">
      <c r="A63" s="3491"/>
      <c r="B63" s="3493"/>
      <c r="C63" s="3525"/>
      <c r="D63" s="3491"/>
      <c r="E63" s="355" t="s">
        <v>1784</v>
      </c>
      <c r="F63" s="618" t="s">
        <v>1572</v>
      </c>
      <c r="G63" s="1231">
        <v>10</v>
      </c>
      <c r="H63" s="1226" t="s">
        <v>1528</v>
      </c>
      <c r="I63" s="355" t="s">
        <v>1538</v>
      </c>
      <c r="J63" s="2306">
        <f t="shared" si="0"/>
        <v>0.016</v>
      </c>
      <c r="K63" s="1226" t="s">
        <v>1785</v>
      </c>
      <c r="L63" s="299">
        <v>43132</v>
      </c>
      <c r="M63" s="299">
        <v>43465</v>
      </c>
      <c r="N63" s="2325"/>
      <c r="O63" s="2325">
        <v>0.12</v>
      </c>
      <c r="P63" s="2325">
        <v>0.16</v>
      </c>
      <c r="Q63" s="2325">
        <v>0.16</v>
      </c>
      <c r="R63" s="2325">
        <v>0.08</v>
      </c>
      <c r="S63" s="2325">
        <v>0.12</v>
      </c>
      <c r="T63" s="2325">
        <v>0</v>
      </c>
      <c r="U63" s="2325">
        <v>0.12</v>
      </c>
      <c r="V63" s="2325">
        <v>0.04</v>
      </c>
      <c r="W63" s="2325">
        <v>0.08</v>
      </c>
      <c r="X63" s="2325">
        <v>0.12</v>
      </c>
      <c r="Y63" s="2325"/>
      <c r="Z63" s="369">
        <f>+SUM(O63:X63)</f>
        <v>1</v>
      </c>
      <c r="AA63" s="2309">
        <v>20000000</v>
      </c>
      <c r="AB63" s="2309">
        <v>20000000</v>
      </c>
      <c r="AC63" s="1218" t="s">
        <v>1441</v>
      </c>
      <c r="AD63" s="1471" t="s">
        <v>1786</v>
      </c>
      <c r="AE63" s="2651">
        <f t="shared" si="1"/>
        <v>0.12</v>
      </c>
      <c r="AF63" s="2615">
        <f>AE63/Z63</f>
        <v>0.12</v>
      </c>
      <c r="AG63" s="2652">
        <v>0.12</v>
      </c>
      <c r="AH63" s="2655">
        <f t="shared" si="3"/>
        <v>1</v>
      </c>
      <c r="AI63" s="2655">
        <f t="shared" si="2"/>
        <v>0.12</v>
      </c>
      <c r="AJ63" s="2652"/>
      <c r="AK63" s="2653"/>
      <c r="AL63" s="2652"/>
      <c r="AM63" s="2652"/>
    </row>
    <row r="64" spans="1:39" ht="38.25">
      <c r="A64" s="3491"/>
      <c r="B64" s="3493"/>
      <c r="C64" s="3525"/>
      <c r="D64" s="3491"/>
      <c r="E64" s="355" t="s">
        <v>1574</v>
      </c>
      <c r="F64" s="1219" t="s">
        <v>72</v>
      </c>
      <c r="G64" s="1220">
        <v>1</v>
      </c>
      <c r="H64" s="1221" t="s">
        <v>1575</v>
      </c>
      <c r="I64" s="1222" t="s">
        <v>1538</v>
      </c>
      <c r="J64" s="2306">
        <f t="shared" si="0"/>
        <v>0.016</v>
      </c>
      <c r="K64" s="1221" t="s">
        <v>1576</v>
      </c>
      <c r="L64" s="1223">
        <v>43435</v>
      </c>
      <c r="M64" s="1223">
        <v>43465</v>
      </c>
      <c r="N64" s="2310"/>
      <c r="O64" s="2310"/>
      <c r="P64" s="2310"/>
      <c r="Q64" s="2310"/>
      <c r="R64" s="2310"/>
      <c r="S64" s="2310"/>
      <c r="T64" s="2310"/>
      <c r="U64" s="2310"/>
      <c r="V64" s="2310"/>
      <c r="W64" s="2310"/>
      <c r="X64" s="2310"/>
      <c r="Y64" s="2310">
        <v>1</v>
      </c>
      <c r="Z64" s="1224">
        <v>1</v>
      </c>
      <c r="AA64" s="2309"/>
      <c r="AB64" s="2309"/>
      <c r="AC64" s="1218"/>
      <c r="AD64" s="1471"/>
      <c r="AE64" s="2651">
        <f t="shared" si="1"/>
        <v>0</v>
      </c>
      <c r="AF64" s="2615"/>
      <c r="AG64" s="2652"/>
      <c r="AH64" s="2655"/>
      <c r="AI64" s="2655">
        <f t="shared" si="2"/>
        <v>0</v>
      </c>
      <c r="AJ64" s="2652"/>
      <c r="AK64" s="2653"/>
      <c r="AL64" s="2652"/>
      <c r="AM64" s="2652"/>
    </row>
    <row r="65" spans="1:39" ht="76.5">
      <c r="A65" s="3491"/>
      <c r="B65" s="3493"/>
      <c r="C65" s="3525"/>
      <c r="D65" s="3491"/>
      <c r="E65" s="355" t="s">
        <v>1787</v>
      </c>
      <c r="F65" s="1219" t="s">
        <v>104</v>
      </c>
      <c r="G65" s="1227">
        <v>1</v>
      </c>
      <c r="H65" s="1221" t="s">
        <v>1788</v>
      </c>
      <c r="I65" s="1222" t="s">
        <v>1538</v>
      </c>
      <c r="J65" s="2306">
        <f t="shared" si="0"/>
        <v>0.016</v>
      </c>
      <c r="K65" s="1221" t="s">
        <v>1764</v>
      </c>
      <c r="L65" s="1221">
        <v>43191</v>
      </c>
      <c r="M65" s="1221">
        <v>43465</v>
      </c>
      <c r="N65" s="2310"/>
      <c r="O65" s="2310"/>
      <c r="P65" s="2321"/>
      <c r="Q65" s="2321">
        <v>1</v>
      </c>
      <c r="R65" s="2321">
        <v>1</v>
      </c>
      <c r="S65" s="2321">
        <v>1</v>
      </c>
      <c r="T65" s="2321">
        <v>1</v>
      </c>
      <c r="U65" s="2321">
        <v>1</v>
      </c>
      <c r="V65" s="2321">
        <v>1</v>
      </c>
      <c r="W65" s="2321">
        <v>1</v>
      </c>
      <c r="X65" s="2321">
        <v>1</v>
      </c>
      <c r="Y65" s="2321">
        <v>1</v>
      </c>
      <c r="Z65" s="1227">
        <v>1</v>
      </c>
      <c r="AA65" s="2309"/>
      <c r="AB65" s="2309"/>
      <c r="AC65" s="1218"/>
      <c r="AD65" s="1471"/>
      <c r="AE65" s="2651">
        <f t="shared" si="1"/>
        <v>0</v>
      </c>
      <c r="AF65" s="2615"/>
      <c r="AG65" s="2652"/>
      <c r="AH65" s="2655"/>
      <c r="AI65" s="2655">
        <f t="shared" si="2"/>
        <v>0</v>
      </c>
      <c r="AJ65" s="2652"/>
      <c r="AK65" s="2653"/>
      <c r="AL65" s="2652"/>
      <c r="AM65" s="2652"/>
    </row>
    <row r="66" spans="1:39" ht="15" customHeight="1">
      <c r="A66" s="3508" t="s">
        <v>1577</v>
      </c>
      <c r="B66" s="3527"/>
      <c r="C66" s="3509"/>
      <c r="D66" s="2298"/>
      <c r="E66" s="2298"/>
      <c r="F66" s="1232"/>
      <c r="G66" s="2298"/>
      <c r="H66" s="3508"/>
      <c r="I66" s="3509"/>
      <c r="J66" s="2331">
        <f>+SUM(J16:J65)</f>
        <v>0.8000000000000006</v>
      </c>
      <c r="K66" s="1233"/>
      <c r="L66" s="2298"/>
      <c r="M66" s="2298"/>
      <c r="N66" s="1234"/>
      <c r="O66" s="1234"/>
      <c r="P66" s="1234"/>
      <c r="Q66" s="1234"/>
      <c r="R66" s="1234"/>
      <c r="S66" s="1234"/>
      <c r="T66" s="1234"/>
      <c r="U66" s="1234"/>
      <c r="V66" s="1234"/>
      <c r="W66" s="1234"/>
      <c r="X66" s="1234"/>
      <c r="Y66" s="1234"/>
      <c r="Z66" s="1234"/>
      <c r="AA66" s="2332">
        <f>SUM(AA16:AA64)</f>
        <v>706625189</v>
      </c>
      <c r="AB66" s="2332">
        <f>+SUM(AB16:AB64)</f>
        <v>706625189</v>
      </c>
      <c r="AC66" s="2298"/>
      <c r="AD66" s="2356"/>
      <c r="AE66" s="2650"/>
      <c r="AF66" s="2650"/>
      <c r="AG66" s="2650"/>
      <c r="AH66" s="2650"/>
      <c r="AI66" s="2650"/>
      <c r="AJ66" s="2650"/>
      <c r="AK66" s="2650"/>
      <c r="AL66" s="2650"/>
      <c r="AM66" s="2650"/>
    </row>
    <row r="67" spans="1:39" ht="85.5" customHeight="1">
      <c r="A67" s="2301">
        <v>2</v>
      </c>
      <c r="B67" s="2287" t="s">
        <v>278</v>
      </c>
      <c r="C67" s="2355" t="s">
        <v>279</v>
      </c>
      <c r="D67" s="3510" t="s">
        <v>292</v>
      </c>
      <c r="E67" s="3511"/>
      <c r="F67" s="1219" t="s">
        <v>1789</v>
      </c>
      <c r="G67" s="1220">
        <v>1</v>
      </c>
      <c r="H67" s="1221" t="s">
        <v>1790</v>
      </c>
      <c r="I67" s="1222" t="s">
        <v>1538</v>
      </c>
      <c r="J67" s="2306">
        <v>0.1</v>
      </c>
      <c r="K67" s="1221" t="s">
        <v>1789</v>
      </c>
      <c r="L67" s="141">
        <v>43282</v>
      </c>
      <c r="M67" s="141">
        <v>43312</v>
      </c>
      <c r="N67" s="2333"/>
      <c r="O67" s="2333"/>
      <c r="P67" s="2333"/>
      <c r="Q67" s="2333"/>
      <c r="R67" s="2333"/>
      <c r="S67" s="2333"/>
      <c r="T67" s="2334">
        <v>1</v>
      </c>
      <c r="U67" s="2333"/>
      <c r="V67" s="2333"/>
      <c r="W67" s="2333"/>
      <c r="X67" s="2333"/>
      <c r="Y67" s="2333"/>
      <c r="Z67" s="2335">
        <v>1</v>
      </c>
      <c r="AA67" s="2309"/>
      <c r="AB67" s="2309"/>
      <c r="AC67" s="1218"/>
      <c r="AD67" s="1472"/>
      <c r="AE67" s="2648">
        <f>SUM(N67:O67)</f>
        <v>0</v>
      </c>
      <c r="AF67" s="2615"/>
      <c r="AG67" s="2652"/>
      <c r="AH67" s="2655"/>
      <c r="AI67" s="2655">
        <f>+AG67/Z67</f>
        <v>0</v>
      </c>
      <c r="AJ67" s="2652"/>
      <c r="AK67" s="2653"/>
      <c r="AL67" s="2652"/>
      <c r="AM67" s="2652"/>
    </row>
    <row r="68" spans="1:39" ht="15">
      <c r="A68" s="3512" t="s">
        <v>1577</v>
      </c>
      <c r="B68" s="3512"/>
      <c r="C68" s="3512"/>
      <c r="D68" s="3522"/>
      <c r="E68" s="3523"/>
      <c r="F68" s="2336"/>
      <c r="G68" s="2337"/>
      <c r="H68" s="3512"/>
      <c r="I68" s="3512"/>
      <c r="J68" s="2338">
        <f>+J67</f>
        <v>0.1</v>
      </c>
      <c r="K68" s="2339"/>
      <c r="L68" s="2337"/>
      <c r="M68" s="2337"/>
      <c r="N68" s="2340"/>
      <c r="O68" s="2340"/>
      <c r="P68" s="2340"/>
      <c r="Q68" s="2340"/>
      <c r="R68" s="2340"/>
      <c r="S68" s="2340"/>
      <c r="T68" s="2340"/>
      <c r="U68" s="2340"/>
      <c r="V68" s="2340"/>
      <c r="W68" s="2340"/>
      <c r="X68" s="2340"/>
      <c r="Y68" s="2340"/>
      <c r="Z68" s="2340"/>
      <c r="AA68" s="2332">
        <v>0</v>
      </c>
      <c r="AB68" s="2341"/>
      <c r="AC68" s="2337"/>
      <c r="AD68" s="2357"/>
      <c r="AE68" s="2650"/>
      <c r="AF68" s="2650"/>
      <c r="AG68" s="2650"/>
      <c r="AH68" s="2650"/>
      <c r="AI68" s="2650"/>
      <c r="AJ68" s="2650"/>
      <c r="AK68" s="2650"/>
      <c r="AL68" s="2650"/>
      <c r="AM68" s="2650"/>
    </row>
    <row r="69" spans="1:39" ht="38.25">
      <c r="A69" s="3514">
        <v>3</v>
      </c>
      <c r="B69" s="3514" t="s">
        <v>282</v>
      </c>
      <c r="C69" s="2355" t="s">
        <v>1791</v>
      </c>
      <c r="D69" s="3510" t="s">
        <v>288</v>
      </c>
      <c r="E69" s="3511"/>
      <c r="F69" s="143" t="s">
        <v>1792</v>
      </c>
      <c r="G69" s="1220">
        <v>4</v>
      </c>
      <c r="H69" s="144" t="s">
        <v>1573</v>
      </c>
      <c r="I69" s="1222" t="s">
        <v>1538</v>
      </c>
      <c r="J69" s="2306">
        <v>0.02</v>
      </c>
      <c r="K69" s="1221" t="s">
        <v>1793</v>
      </c>
      <c r="L69" s="141">
        <v>43160</v>
      </c>
      <c r="M69" s="141">
        <v>43465</v>
      </c>
      <c r="N69" s="2333"/>
      <c r="O69" s="2333"/>
      <c r="P69" s="2334">
        <v>2</v>
      </c>
      <c r="Q69" s="2333"/>
      <c r="R69" s="2333"/>
      <c r="S69" s="2333"/>
      <c r="T69" s="2334">
        <v>1</v>
      </c>
      <c r="U69" s="2333"/>
      <c r="V69" s="2333"/>
      <c r="W69" s="2333"/>
      <c r="X69" s="2333"/>
      <c r="Y69" s="2334">
        <v>1</v>
      </c>
      <c r="Z69" s="2335">
        <v>4</v>
      </c>
      <c r="AA69" s="2309"/>
      <c r="AB69" s="2309"/>
      <c r="AC69" s="1218"/>
      <c r="AD69" s="1472"/>
      <c r="AE69" s="2648">
        <f>SUM(N69:O69)</f>
        <v>0</v>
      </c>
      <c r="AF69" s="2615"/>
      <c r="AG69" s="2652"/>
      <c r="AH69" s="2655"/>
      <c r="AI69" s="2655">
        <f>+AG69/Z69</f>
        <v>0</v>
      </c>
      <c r="AJ69" s="2652"/>
      <c r="AK69" s="2653"/>
      <c r="AL69" s="2652"/>
      <c r="AM69" s="2652"/>
    </row>
    <row r="70" spans="1:39" ht="25.5">
      <c r="A70" s="3514"/>
      <c r="B70" s="3514"/>
      <c r="C70" s="3330" t="s">
        <v>525</v>
      </c>
      <c r="D70" s="3515" t="s">
        <v>1578</v>
      </c>
      <c r="E70" s="3516"/>
      <c r="F70" s="2342" t="s">
        <v>296</v>
      </c>
      <c r="G70" s="2342">
        <v>6</v>
      </c>
      <c r="H70" s="2342" t="s">
        <v>1794</v>
      </c>
      <c r="I70" s="1222" t="s">
        <v>1538</v>
      </c>
      <c r="J70" s="2306">
        <v>0.02</v>
      </c>
      <c r="K70" s="2342" t="s">
        <v>1795</v>
      </c>
      <c r="L70" s="141">
        <v>43160</v>
      </c>
      <c r="M70" s="141">
        <v>43465</v>
      </c>
      <c r="N70" s="2333"/>
      <c r="O70" s="2333">
        <v>1</v>
      </c>
      <c r="P70" s="2333"/>
      <c r="Q70" s="2333">
        <v>1</v>
      </c>
      <c r="R70" s="2333"/>
      <c r="S70" s="2333">
        <v>1</v>
      </c>
      <c r="T70" s="2333"/>
      <c r="U70" s="2333">
        <v>1</v>
      </c>
      <c r="V70" s="2333"/>
      <c r="W70" s="2333">
        <v>1</v>
      </c>
      <c r="X70" s="2333"/>
      <c r="Y70" s="2333">
        <v>1</v>
      </c>
      <c r="Z70" s="2343">
        <f>+SUM(N70:Y70)</f>
        <v>6</v>
      </c>
      <c r="AA70" s="2309"/>
      <c r="AB70" s="2309"/>
      <c r="AC70" s="1218"/>
      <c r="AD70" s="1472"/>
      <c r="AE70" s="2648">
        <f>SUM(N70:O70)</f>
        <v>1</v>
      </c>
      <c r="AF70" s="2615">
        <f>AE70/Z70</f>
        <v>0.16666666666666666</v>
      </c>
      <c r="AG70" s="2652">
        <v>1</v>
      </c>
      <c r="AH70" s="2655">
        <f>+AG70/AE70</f>
        <v>1</v>
      </c>
      <c r="AI70" s="2655">
        <f>+AG70/Z70</f>
        <v>0.16666666666666666</v>
      </c>
      <c r="AJ70" s="2652"/>
      <c r="AK70" s="2653"/>
      <c r="AL70" s="2652"/>
      <c r="AM70" s="2652"/>
    </row>
    <row r="71" spans="1:39" ht="25.5">
      <c r="A71" s="3514"/>
      <c r="B71" s="3514"/>
      <c r="C71" s="3330"/>
      <c r="D71" s="3517" t="s">
        <v>350</v>
      </c>
      <c r="E71" s="3518"/>
      <c r="F71" s="2342" t="s">
        <v>296</v>
      </c>
      <c r="G71" s="1220">
        <v>6</v>
      </c>
      <c r="H71" s="1219" t="s">
        <v>1794</v>
      </c>
      <c r="I71" s="1222" t="s">
        <v>1538</v>
      </c>
      <c r="J71" s="2306">
        <v>0.02</v>
      </c>
      <c r="K71" s="2342" t="s">
        <v>1796</v>
      </c>
      <c r="L71" s="141">
        <v>43160</v>
      </c>
      <c r="M71" s="141">
        <v>43465</v>
      </c>
      <c r="N71" s="2333"/>
      <c r="O71" s="2333">
        <v>1</v>
      </c>
      <c r="P71" s="2333"/>
      <c r="Q71" s="2333">
        <v>1</v>
      </c>
      <c r="R71" s="2333"/>
      <c r="S71" s="2333">
        <v>1</v>
      </c>
      <c r="T71" s="2333"/>
      <c r="U71" s="2333">
        <v>1</v>
      </c>
      <c r="V71" s="2333"/>
      <c r="W71" s="2333">
        <v>1</v>
      </c>
      <c r="X71" s="2333"/>
      <c r="Y71" s="2333">
        <v>1</v>
      </c>
      <c r="Z71" s="2343">
        <f>+SUM(N71:Y71)</f>
        <v>6</v>
      </c>
      <c r="AA71" s="2309"/>
      <c r="AB71" s="2309"/>
      <c r="AC71" s="1218"/>
      <c r="AD71" s="1472"/>
      <c r="AE71" s="2648">
        <f>SUM(N71:O71)</f>
        <v>1</v>
      </c>
      <c r="AF71" s="2615">
        <f>AE71/Z71</f>
        <v>0.16666666666666666</v>
      </c>
      <c r="AG71" s="2652">
        <v>1</v>
      </c>
      <c r="AH71" s="2655">
        <f>+AG71/AE71</f>
        <v>1</v>
      </c>
      <c r="AI71" s="2655">
        <f>+AG71/Z71</f>
        <v>0.16666666666666666</v>
      </c>
      <c r="AJ71" s="2652"/>
      <c r="AK71" s="2653"/>
      <c r="AL71" s="2652"/>
      <c r="AM71" s="2652"/>
    </row>
    <row r="72" spans="1:39" ht="76.5">
      <c r="A72" s="3514"/>
      <c r="B72" s="3514"/>
      <c r="C72" s="3330"/>
      <c r="D72" s="3515" t="s">
        <v>1579</v>
      </c>
      <c r="E72" s="3516"/>
      <c r="F72" s="2344" t="s">
        <v>1797</v>
      </c>
      <c r="G72" s="1220">
        <v>4</v>
      </c>
      <c r="H72" s="2342" t="s">
        <v>1798</v>
      </c>
      <c r="I72" s="1222" t="s">
        <v>1799</v>
      </c>
      <c r="J72" s="2306">
        <v>0.02</v>
      </c>
      <c r="K72" s="2342" t="s">
        <v>1800</v>
      </c>
      <c r="L72" s="718">
        <v>43160</v>
      </c>
      <c r="M72" s="718">
        <v>43465</v>
      </c>
      <c r="N72" s="2345"/>
      <c r="O72" s="2345"/>
      <c r="P72" s="2346">
        <v>1</v>
      </c>
      <c r="Q72" s="2346"/>
      <c r="R72" s="2346"/>
      <c r="S72" s="2346">
        <v>1</v>
      </c>
      <c r="T72" s="2346"/>
      <c r="U72" s="2346"/>
      <c r="V72" s="2347">
        <v>1</v>
      </c>
      <c r="W72" s="2347"/>
      <c r="X72" s="2347"/>
      <c r="Y72" s="2347">
        <v>1</v>
      </c>
      <c r="Z72" s="2335">
        <v>4</v>
      </c>
      <c r="AA72" s="2309"/>
      <c r="AB72" s="2309"/>
      <c r="AC72" s="1218"/>
      <c r="AD72" s="1472"/>
      <c r="AE72" s="2648">
        <f>SUM(N72:O72)</f>
        <v>0</v>
      </c>
      <c r="AF72" s="2615"/>
      <c r="AG72" s="2652"/>
      <c r="AH72" s="2655"/>
      <c r="AI72" s="2655">
        <f>+AG72/Z72</f>
        <v>0</v>
      </c>
      <c r="AJ72" s="2652"/>
      <c r="AK72" s="2653"/>
      <c r="AL72" s="2652"/>
      <c r="AM72" s="2652"/>
    </row>
    <row r="73" spans="1:39" ht="38.25">
      <c r="A73" s="3514"/>
      <c r="B73" s="3514"/>
      <c r="C73" s="2293" t="s">
        <v>283</v>
      </c>
      <c r="D73" s="3519" t="s">
        <v>1801</v>
      </c>
      <c r="E73" s="3520"/>
      <c r="F73" s="187" t="s">
        <v>1802</v>
      </c>
      <c r="G73" s="618">
        <v>3</v>
      </c>
      <c r="H73" s="1221" t="s">
        <v>1573</v>
      </c>
      <c r="I73" s="1222" t="s">
        <v>1538</v>
      </c>
      <c r="J73" s="2306">
        <v>0.02</v>
      </c>
      <c r="K73" s="187" t="s">
        <v>1803</v>
      </c>
      <c r="L73" s="718">
        <v>43191</v>
      </c>
      <c r="M73" s="718">
        <v>43465</v>
      </c>
      <c r="N73" s="2348"/>
      <c r="O73" s="2348"/>
      <c r="P73" s="2348"/>
      <c r="Q73" s="2349">
        <v>1</v>
      </c>
      <c r="R73" s="2349"/>
      <c r="S73" s="2349"/>
      <c r="T73" s="2349"/>
      <c r="U73" s="2349">
        <v>1</v>
      </c>
      <c r="V73" s="2349"/>
      <c r="W73" s="2349"/>
      <c r="X73" s="2349"/>
      <c r="Y73" s="2349">
        <v>1</v>
      </c>
      <c r="Z73" s="2335">
        <v>3</v>
      </c>
      <c r="AA73" s="2309"/>
      <c r="AB73" s="2309"/>
      <c r="AC73" s="1218"/>
      <c r="AD73" s="1472"/>
      <c r="AE73" s="2648">
        <f>SUM(N73:O73)</f>
        <v>0</v>
      </c>
      <c r="AF73" s="2615"/>
      <c r="AG73" s="2652"/>
      <c r="AH73" s="2655"/>
      <c r="AI73" s="2655">
        <f>+AG73/Z73</f>
        <v>0</v>
      </c>
      <c r="AJ73" s="2652"/>
      <c r="AK73" s="2653"/>
      <c r="AL73" s="2652"/>
      <c r="AM73" s="2652"/>
    </row>
    <row r="74" spans="1:39" ht="15">
      <c r="A74" s="3526" t="s">
        <v>1577</v>
      </c>
      <c r="B74" s="3526"/>
      <c r="C74" s="3526"/>
      <c r="D74" s="3508"/>
      <c r="E74" s="3509"/>
      <c r="F74" s="1233"/>
      <c r="G74" s="1233"/>
      <c r="H74" s="1233"/>
      <c r="I74" s="1233"/>
      <c r="J74" s="2331">
        <f>+SUM(J69:J73)</f>
        <v>0.1</v>
      </c>
      <c r="K74" s="1233"/>
      <c r="L74" s="2298"/>
      <c r="M74" s="2298"/>
      <c r="N74" s="1234"/>
      <c r="O74" s="1234"/>
      <c r="P74" s="1234"/>
      <c r="Q74" s="1234"/>
      <c r="R74" s="1234"/>
      <c r="S74" s="1234"/>
      <c r="T74" s="1234"/>
      <c r="U74" s="1234"/>
      <c r="V74" s="1234"/>
      <c r="W74" s="1234"/>
      <c r="X74" s="1234"/>
      <c r="Y74" s="1234"/>
      <c r="Z74" s="1234"/>
      <c r="AA74" s="2332">
        <f>SUM(AA67:AA69)</f>
        <v>0</v>
      </c>
      <c r="AB74" s="2332">
        <v>0</v>
      </c>
      <c r="AC74" s="2298"/>
      <c r="AD74" s="2356"/>
      <c r="AE74" s="2360"/>
      <c r="AF74" s="2298"/>
      <c r="AG74" s="2298"/>
      <c r="AH74" s="2298"/>
      <c r="AI74" s="2298"/>
      <c r="AJ74" s="2298"/>
      <c r="AK74" s="2298"/>
      <c r="AL74" s="2298"/>
      <c r="AM74" s="2361"/>
    </row>
    <row r="75" spans="1:39" ht="15">
      <c r="A75" s="3513" t="s">
        <v>57</v>
      </c>
      <c r="B75" s="3513"/>
      <c r="C75" s="3513"/>
      <c r="D75" s="3513"/>
      <c r="E75" s="3513"/>
      <c r="F75" s="3513"/>
      <c r="G75" s="3513"/>
      <c r="H75" s="3513"/>
      <c r="I75" s="2299"/>
      <c r="J75" s="2350">
        <f>+J66+J68+J74</f>
        <v>1.0000000000000007</v>
      </c>
      <c r="K75" s="2299"/>
      <c r="L75" s="2299"/>
      <c r="M75" s="2299"/>
      <c r="N75" s="1235"/>
      <c r="O75" s="1235"/>
      <c r="P75" s="1235"/>
      <c r="Q75" s="1235"/>
      <c r="R75" s="1235"/>
      <c r="S75" s="1235"/>
      <c r="T75" s="1235"/>
      <c r="U75" s="1235"/>
      <c r="V75" s="1235"/>
      <c r="W75" s="1235"/>
      <c r="X75" s="1235"/>
      <c r="Y75" s="1235"/>
      <c r="Z75" s="1235"/>
      <c r="AA75" s="2351">
        <f>+AA66+AA68+AA74</f>
        <v>706625189</v>
      </c>
      <c r="AB75" s="2351">
        <f>+AB66+AB68+AB74</f>
        <v>706625189</v>
      </c>
      <c r="AC75" s="2299"/>
      <c r="AD75" s="2358"/>
      <c r="AE75" s="2303"/>
      <c r="AF75" s="2299"/>
      <c r="AG75" s="2299"/>
      <c r="AH75" s="2299"/>
      <c r="AI75" s="2299"/>
      <c r="AJ75" s="2299"/>
      <c r="AK75" s="2299"/>
      <c r="AL75" s="2299"/>
      <c r="AM75" s="2265"/>
    </row>
    <row r="76" spans="1:39" ht="16.5" customHeight="1" thickBot="1">
      <c r="A76" s="3521" t="s">
        <v>1580</v>
      </c>
      <c r="B76" s="3521"/>
      <c r="C76" s="3521"/>
      <c r="D76" s="3521"/>
      <c r="E76" s="3521"/>
      <c r="F76" s="3521"/>
      <c r="G76" s="3521"/>
      <c r="H76" s="1236"/>
      <c r="I76" s="2297"/>
      <c r="J76" s="2352"/>
      <c r="K76" s="2297"/>
      <c r="L76" s="2297"/>
      <c r="M76" s="2297"/>
      <c r="N76" s="2297"/>
      <c r="O76" s="2297"/>
      <c r="P76" s="2297"/>
      <c r="Q76" s="2297"/>
      <c r="R76" s="2297"/>
      <c r="S76" s="2297"/>
      <c r="T76" s="2297"/>
      <c r="U76" s="2297"/>
      <c r="V76" s="2297"/>
      <c r="W76" s="2297"/>
      <c r="X76" s="2297"/>
      <c r="Y76" s="1237"/>
      <c r="Z76" s="1238"/>
      <c r="AA76" s="2353">
        <f>+AA75</f>
        <v>706625189</v>
      </c>
      <c r="AB76" s="2353">
        <f>+AB75</f>
        <v>706625189</v>
      </c>
      <c r="AC76" s="2297"/>
      <c r="AD76" s="2359"/>
      <c r="AE76" s="2362"/>
      <c r="AF76" s="2656">
        <f>AVERAGE(AF16:AF73)</f>
        <v>0.3222251974516097</v>
      </c>
      <c r="AG76" s="2363"/>
      <c r="AH76" s="2656">
        <f>AVERAGE(AH16:AH73)</f>
        <v>1</v>
      </c>
      <c r="AI76" s="2656">
        <f>AVERAGE(AI16:AI73)</f>
        <v>0.31805725568663423</v>
      </c>
      <c r="AJ76" s="2658">
        <f>SUM(AJ16:AJ73)</f>
        <v>22988633</v>
      </c>
      <c r="AK76" s="2363"/>
      <c r="AL76" s="2363"/>
      <c r="AM76" s="2364"/>
    </row>
    <row r="77" spans="1:29" ht="15">
      <c r="A77" s="384"/>
      <c r="B77" s="384"/>
      <c r="C77" s="384"/>
      <c r="D77" s="384"/>
      <c r="E77" s="2295"/>
      <c r="F77" s="384"/>
      <c r="G77" s="1239"/>
      <c r="H77" s="384"/>
      <c r="I77" s="384"/>
      <c r="J77" s="2354"/>
      <c r="K77" s="384"/>
      <c r="L77" s="1240"/>
      <c r="M77" s="1240"/>
      <c r="N77" s="1241"/>
      <c r="O77" s="1241"/>
      <c r="P77" s="1241"/>
      <c r="Q77" s="1241"/>
      <c r="R77" s="1241"/>
      <c r="S77" s="1241"/>
      <c r="T77" s="1241"/>
      <c r="U77" s="1241"/>
      <c r="V77" s="1241"/>
      <c r="W77" s="1241"/>
      <c r="X77" s="1241"/>
      <c r="Y77" s="1241"/>
      <c r="Z77" s="1241"/>
      <c r="AA77" s="1242"/>
      <c r="AB77" s="1242"/>
      <c r="AC77" s="384"/>
    </row>
    <row r="78" spans="5:6" ht="15">
      <c r="E78" s="306"/>
      <c r="F78" s="306"/>
    </row>
    <row r="79" spans="5:6" ht="15">
      <c r="E79" s="306"/>
      <c r="F79" s="306"/>
    </row>
    <row r="80" spans="5:6" ht="15">
      <c r="E80" s="306"/>
      <c r="F80" s="306"/>
    </row>
    <row r="81" spans="5:6" ht="15">
      <c r="E81" s="306"/>
      <c r="F81" s="306"/>
    </row>
    <row r="82" spans="5:6" ht="15">
      <c r="E82" s="306"/>
      <c r="F82" s="306"/>
    </row>
    <row r="83" spans="5:6" ht="15">
      <c r="E83" s="306"/>
      <c r="F83" s="306"/>
    </row>
    <row r="84" spans="5:6" ht="15">
      <c r="E84" s="306"/>
      <c r="F84" s="306"/>
    </row>
    <row r="85" spans="5:6" ht="15">
      <c r="E85" s="306"/>
      <c r="F85" s="306"/>
    </row>
    <row r="86" spans="5:6" ht="15">
      <c r="E86" s="306"/>
      <c r="F86" s="306"/>
    </row>
    <row r="87" spans="5:6" ht="15">
      <c r="E87" s="306"/>
      <c r="F87" s="306"/>
    </row>
    <row r="88" spans="5:6" ht="15">
      <c r="E88" s="306"/>
      <c r="F88" s="306"/>
    </row>
    <row r="89" spans="5:6" ht="15">
      <c r="E89" s="306"/>
      <c r="F89" s="306"/>
    </row>
    <row r="90" spans="5:6" ht="15">
      <c r="E90" s="306"/>
      <c r="F90" s="306"/>
    </row>
    <row r="91" spans="5:6" ht="15">
      <c r="E91" s="306"/>
      <c r="F91" s="306"/>
    </row>
    <row r="92" spans="5:6" ht="15">
      <c r="E92" s="306"/>
      <c r="F92" s="306"/>
    </row>
    <row r="93" spans="5:6" ht="15">
      <c r="E93" s="306"/>
      <c r="F93" s="306"/>
    </row>
    <row r="94" spans="5:6" ht="15">
      <c r="E94" s="306"/>
      <c r="F94" s="306"/>
    </row>
    <row r="95" spans="5:6" ht="15">
      <c r="E95" s="306"/>
      <c r="F95" s="306"/>
    </row>
    <row r="96" spans="5:6" ht="15">
      <c r="E96" s="306"/>
      <c r="F96" s="306"/>
    </row>
    <row r="97" spans="5:6" ht="15">
      <c r="E97" s="306"/>
      <c r="F97" s="306"/>
    </row>
    <row r="98" spans="5:6" ht="15">
      <c r="E98" s="306"/>
      <c r="F98" s="306"/>
    </row>
    <row r="99" spans="5:6" ht="15">
      <c r="E99" s="306"/>
      <c r="F99" s="306"/>
    </row>
    <row r="100" spans="5:6" ht="15">
      <c r="E100" s="306"/>
      <c r="F100" s="306"/>
    </row>
    <row r="101" spans="5:6" ht="15">
      <c r="E101" s="306"/>
      <c r="F101" s="306"/>
    </row>
    <row r="102" spans="5:6" ht="15">
      <c r="E102" s="306"/>
      <c r="F102" s="306"/>
    </row>
    <row r="103" spans="5:6" ht="15">
      <c r="E103" s="306"/>
      <c r="F103" s="306"/>
    </row>
    <row r="104" spans="5:6" ht="15">
      <c r="E104" s="306"/>
      <c r="F104" s="306"/>
    </row>
    <row r="105" spans="5:6" ht="15">
      <c r="E105" s="306"/>
      <c r="F105" s="306"/>
    </row>
    <row r="106" spans="5:6" ht="15">
      <c r="E106" s="306"/>
      <c r="F106" s="306"/>
    </row>
    <row r="107" spans="5:6" ht="15">
      <c r="E107" s="306"/>
      <c r="F107" s="306"/>
    </row>
    <row r="108" spans="5:6" ht="15">
      <c r="E108" s="306"/>
      <c r="F108" s="306"/>
    </row>
    <row r="109" spans="5:6" ht="15">
      <c r="E109" s="306"/>
      <c r="F109" s="306"/>
    </row>
    <row r="110" spans="5:6" ht="15">
      <c r="E110" s="306"/>
      <c r="F110" s="306"/>
    </row>
    <row r="111" spans="5:6" ht="15">
      <c r="E111" s="306"/>
      <c r="F111" s="306"/>
    </row>
  </sheetData>
  <sheetProtection/>
  <mergeCells count="54">
    <mergeCell ref="A76:G76"/>
    <mergeCell ref="AD1:AD2"/>
    <mergeCell ref="AD3:AD4"/>
    <mergeCell ref="AC1:AC2"/>
    <mergeCell ref="AC3:AC4"/>
    <mergeCell ref="D68:E68"/>
    <mergeCell ref="H68:I68"/>
    <mergeCell ref="D40:D48"/>
    <mergeCell ref="C49:C52"/>
    <mergeCell ref="D49:D52"/>
    <mergeCell ref="C53:C65"/>
    <mergeCell ref="D53:D60"/>
    <mergeCell ref="D61:D65"/>
    <mergeCell ref="AB1:AB4"/>
    <mergeCell ref="A74:C74"/>
    <mergeCell ref="A66:C66"/>
    <mergeCell ref="D67:E67"/>
    <mergeCell ref="A68:C68"/>
    <mergeCell ref="A75:H75"/>
    <mergeCell ref="A69:A73"/>
    <mergeCell ref="B69:B73"/>
    <mergeCell ref="D69:E69"/>
    <mergeCell ref="C70:C72"/>
    <mergeCell ref="D70:E70"/>
    <mergeCell ref="D71:E71"/>
    <mergeCell ref="D72:E72"/>
    <mergeCell ref="D73:E73"/>
    <mergeCell ref="D74:E74"/>
    <mergeCell ref="D16:D18"/>
    <mergeCell ref="D19:D26"/>
    <mergeCell ref="D28:D34"/>
    <mergeCell ref="D35:D37"/>
    <mergeCell ref="H66:I66"/>
    <mergeCell ref="AE5:AM6"/>
    <mergeCell ref="AE7:AM9"/>
    <mergeCell ref="AE11:AM11"/>
    <mergeCell ref="AE13:AM13"/>
    <mergeCell ref="D15:E15"/>
    <mergeCell ref="A16:A65"/>
    <mergeCell ref="B16:B65"/>
    <mergeCell ref="C16:C48"/>
    <mergeCell ref="E1:Z2"/>
    <mergeCell ref="E3:Z4"/>
    <mergeCell ref="A1:C4"/>
    <mergeCell ref="A11:C11"/>
    <mergeCell ref="A13:C13"/>
    <mergeCell ref="E11:AC11"/>
    <mergeCell ref="E13:AC13"/>
    <mergeCell ref="A5:AC5"/>
    <mergeCell ref="A6:AC6"/>
    <mergeCell ref="A7:AC7"/>
    <mergeCell ref="A8:AC8"/>
    <mergeCell ref="A9:AC9"/>
    <mergeCell ref="D38:D39"/>
  </mergeCells>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tabColor theme="6" tint="-0.24997000396251678"/>
  </sheetPr>
  <dimension ref="A1:AM41"/>
  <sheetViews>
    <sheetView view="pageBreakPreview" zoomScale="80" zoomScaleNormal="55" zoomScaleSheetLayoutView="80" zoomScalePageLayoutView="70" workbookViewId="0" topLeftCell="W31">
      <selection activeCell="W41" sqref="W41"/>
    </sheetView>
  </sheetViews>
  <sheetFormatPr defaultColWidth="11.421875" defaultRowHeight="38.25" customHeight="1"/>
  <cols>
    <col min="1" max="1" width="11.57421875" style="159" bestFit="1" customWidth="1"/>
    <col min="2" max="2" width="25.28125" style="159" customWidth="1"/>
    <col min="3" max="3" width="38.28125" style="159" customWidth="1"/>
    <col min="4" max="5" width="8.00390625" style="159" hidden="1" customWidth="1"/>
    <col min="6" max="6" width="49.421875" style="159" hidden="1" customWidth="1"/>
    <col min="7" max="7" width="49.421875" style="159" customWidth="1"/>
    <col min="8" max="8" width="18.00390625" style="159" customWidth="1"/>
    <col min="9" max="9" width="11.57421875" style="159" customWidth="1"/>
    <col min="10" max="10" width="26.7109375" style="159" customWidth="1"/>
    <col min="11" max="11" width="23.421875" style="159" customWidth="1"/>
    <col min="12" max="12" width="28.57421875" style="159" bestFit="1" customWidth="1"/>
    <col min="13" max="13" width="12.28125" style="159" customWidth="1"/>
    <col min="14" max="14" width="18.8515625" style="159" customWidth="1"/>
    <col min="15" max="26" width="7.140625" style="159" bestFit="1" customWidth="1"/>
    <col min="27" max="27" width="14.140625" style="159" customWidth="1"/>
    <col min="28" max="28" width="24.140625" style="159" customWidth="1"/>
    <col min="29" max="29" width="20.57421875" style="159" customWidth="1"/>
    <col min="30" max="30" width="24.7109375" style="159" customWidth="1"/>
    <col min="31" max="31" width="19.8515625" style="159" customWidth="1"/>
    <col min="32" max="32" width="21.421875" style="159" customWidth="1"/>
    <col min="33" max="33" width="17.00390625" style="159" customWidth="1"/>
    <col min="34" max="39" width="21.421875" style="159" customWidth="1"/>
    <col min="40" max="16384" width="11.421875" style="159" customWidth="1"/>
  </cols>
  <sheetData>
    <row r="1" spans="1:30" ht="15.75" customHeight="1" thickBot="1">
      <c r="A1" s="3462"/>
      <c r="B1" s="3462"/>
      <c r="C1" s="3462"/>
      <c r="D1" s="3463" t="s">
        <v>346</v>
      </c>
      <c r="E1" s="3464"/>
      <c r="F1" s="3464"/>
      <c r="G1" s="3464"/>
      <c r="H1" s="3464"/>
      <c r="I1" s="3464"/>
      <c r="J1" s="3464"/>
      <c r="K1" s="3464"/>
      <c r="L1" s="3464"/>
      <c r="M1" s="3464"/>
      <c r="N1" s="3464"/>
      <c r="O1" s="3464"/>
      <c r="P1" s="3464"/>
      <c r="Q1" s="3464"/>
      <c r="R1" s="3464"/>
      <c r="S1" s="3464"/>
      <c r="T1" s="3464"/>
      <c r="U1" s="3464"/>
      <c r="V1" s="3464"/>
      <c r="W1" s="3464"/>
      <c r="X1" s="3464"/>
      <c r="Y1" s="3464"/>
      <c r="Z1" s="3464"/>
      <c r="AA1" s="3464"/>
      <c r="AB1" s="3465"/>
      <c r="AC1" s="3226" t="s">
        <v>60</v>
      </c>
      <c r="AD1" s="2756" t="s">
        <v>1727</v>
      </c>
    </row>
    <row r="2" spans="1:30" ht="15.75" customHeight="1" thickBot="1">
      <c r="A2" s="3462"/>
      <c r="B2" s="3462"/>
      <c r="C2" s="3462"/>
      <c r="D2" s="3466"/>
      <c r="E2" s="3467"/>
      <c r="F2" s="3467"/>
      <c r="G2" s="3467"/>
      <c r="H2" s="3467"/>
      <c r="I2" s="3467"/>
      <c r="J2" s="3467"/>
      <c r="K2" s="3467"/>
      <c r="L2" s="3467"/>
      <c r="M2" s="3467"/>
      <c r="N2" s="3467"/>
      <c r="O2" s="3467"/>
      <c r="P2" s="3467"/>
      <c r="Q2" s="3467"/>
      <c r="R2" s="3467"/>
      <c r="S2" s="3467"/>
      <c r="T2" s="3467"/>
      <c r="U2" s="3467"/>
      <c r="V2" s="3467"/>
      <c r="W2" s="3467"/>
      <c r="X2" s="3467"/>
      <c r="Y2" s="3467"/>
      <c r="Z2" s="3467"/>
      <c r="AA2" s="3467"/>
      <c r="AB2" s="3468"/>
      <c r="AC2" s="3227"/>
      <c r="AD2" s="2757"/>
    </row>
    <row r="3" spans="1:30" ht="15.75" customHeight="1" thickBot="1">
      <c r="A3" s="3462"/>
      <c r="B3" s="3462"/>
      <c r="C3" s="3462"/>
      <c r="D3" s="3463" t="s">
        <v>1</v>
      </c>
      <c r="E3" s="3464"/>
      <c r="F3" s="3464"/>
      <c r="G3" s="3464"/>
      <c r="H3" s="3464"/>
      <c r="I3" s="3464"/>
      <c r="J3" s="3464"/>
      <c r="K3" s="3464"/>
      <c r="L3" s="3464"/>
      <c r="M3" s="3464"/>
      <c r="N3" s="3464"/>
      <c r="O3" s="3464"/>
      <c r="P3" s="3464"/>
      <c r="Q3" s="3464"/>
      <c r="R3" s="3464"/>
      <c r="S3" s="3464"/>
      <c r="T3" s="3464"/>
      <c r="U3" s="3464"/>
      <c r="V3" s="3464"/>
      <c r="W3" s="3464"/>
      <c r="X3" s="3464"/>
      <c r="Y3" s="3464"/>
      <c r="Z3" s="3464"/>
      <c r="AA3" s="3464"/>
      <c r="AB3" s="3465"/>
      <c r="AC3" s="3227"/>
      <c r="AD3" s="2761">
        <v>43153</v>
      </c>
    </row>
    <row r="4" spans="1:30" ht="15.75" customHeight="1" thickBot="1">
      <c r="A4" s="3462"/>
      <c r="B4" s="3462"/>
      <c r="C4" s="3462"/>
      <c r="D4" s="3466"/>
      <c r="E4" s="3467"/>
      <c r="F4" s="3467"/>
      <c r="G4" s="3467"/>
      <c r="H4" s="3467"/>
      <c r="I4" s="3467"/>
      <c r="J4" s="3467"/>
      <c r="K4" s="3467"/>
      <c r="L4" s="3467"/>
      <c r="M4" s="3467"/>
      <c r="N4" s="3467"/>
      <c r="O4" s="3467"/>
      <c r="P4" s="3467"/>
      <c r="Q4" s="3467"/>
      <c r="R4" s="3467"/>
      <c r="S4" s="3467"/>
      <c r="T4" s="3467"/>
      <c r="U4" s="3467"/>
      <c r="V4" s="3467"/>
      <c r="W4" s="3467"/>
      <c r="X4" s="3467"/>
      <c r="Y4" s="3467"/>
      <c r="Z4" s="3467"/>
      <c r="AA4" s="3467"/>
      <c r="AB4" s="3468"/>
      <c r="AC4" s="3228"/>
      <c r="AD4" s="2762"/>
    </row>
    <row r="5" spans="1:39" ht="12.75" customHeight="1">
      <c r="A5" s="3458" t="s">
        <v>2</v>
      </c>
      <c r="B5" s="3459"/>
      <c r="C5" s="3459"/>
      <c r="D5" s="3460"/>
      <c r="E5" s="3460"/>
      <c r="F5" s="3460"/>
      <c r="G5" s="3460"/>
      <c r="H5" s="3460"/>
      <c r="I5" s="3460"/>
      <c r="J5" s="3460"/>
      <c r="K5" s="3460"/>
      <c r="L5" s="3460"/>
      <c r="M5" s="3460"/>
      <c r="N5" s="3460"/>
      <c r="O5" s="3460"/>
      <c r="P5" s="3460"/>
      <c r="Q5" s="3460"/>
      <c r="R5" s="3460"/>
      <c r="S5" s="3460"/>
      <c r="T5" s="3460"/>
      <c r="U5" s="3460"/>
      <c r="V5" s="3460"/>
      <c r="W5" s="3460"/>
      <c r="X5" s="3460"/>
      <c r="Y5" s="3460"/>
      <c r="Z5" s="3460"/>
      <c r="AA5" s="3460"/>
      <c r="AB5" s="3460"/>
      <c r="AC5" s="3460"/>
      <c r="AD5" s="3461"/>
      <c r="AE5" s="2767" t="s">
        <v>2</v>
      </c>
      <c r="AF5" s="2768"/>
      <c r="AG5" s="2768"/>
      <c r="AH5" s="2768"/>
      <c r="AI5" s="2768"/>
      <c r="AJ5" s="2768"/>
      <c r="AK5" s="2768"/>
      <c r="AL5" s="2768"/>
      <c r="AM5" s="2769"/>
    </row>
    <row r="6" spans="1:39" ht="13.5" thickBot="1">
      <c r="A6" s="3470" t="s">
        <v>5</v>
      </c>
      <c r="B6" s="3460"/>
      <c r="C6" s="3460"/>
      <c r="D6" s="3460"/>
      <c r="E6" s="3460"/>
      <c r="F6" s="3460"/>
      <c r="G6" s="3460"/>
      <c r="H6" s="3460"/>
      <c r="I6" s="3460"/>
      <c r="J6" s="3460"/>
      <c r="K6" s="3460"/>
      <c r="L6" s="3460"/>
      <c r="M6" s="3460"/>
      <c r="N6" s="3460"/>
      <c r="O6" s="3460"/>
      <c r="P6" s="3460"/>
      <c r="Q6" s="3460"/>
      <c r="R6" s="3460"/>
      <c r="S6" s="3460"/>
      <c r="T6" s="3460"/>
      <c r="U6" s="3460"/>
      <c r="V6" s="3460"/>
      <c r="W6" s="3460"/>
      <c r="X6" s="3460"/>
      <c r="Y6" s="3460"/>
      <c r="Z6" s="3460"/>
      <c r="AA6" s="3460"/>
      <c r="AB6" s="3460"/>
      <c r="AC6" s="3460"/>
      <c r="AD6" s="3461"/>
      <c r="AE6" s="2770"/>
      <c r="AF6" s="2771"/>
      <c r="AG6" s="2771"/>
      <c r="AH6" s="2771"/>
      <c r="AI6" s="2771"/>
      <c r="AJ6" s="2771"/>
      <c r="AK6" s="2771"/>
      <c r="AL6" s="2771"/>
      <c r="AM6" s="2772"/>
    </row>
    <row r="7" spans="1:39" ht="12.75">
      <c r="A7" s="3470"/>
      <c r="B7" s="3460"/>
      <c r="C7" s="3460"/>
      <c r="D7" s="3460"/>
      <c r="E7" s="3460"/>
      <c r="F7" s="3460"/>
      <c r="G7" s="3460"/>
      <c r="H7" s="3460"/>
      <c r="I7" s="3460"/>
      <c r="J7" s="3460"/>
      <c r="K7" s="3460"/>
      <c r="L7" s="3460"/>
      <c r="M7" s="3460"/>
      <c r="N7" s="3460"/>
      <c r="O7" s="3460"/>
      <c r="P7" s="3460"/>
      <c r="Q7" s="3460"/>
      <c r="R7" s="3460"/>
      <c r="S7" s="3460"/>
      <c r="T7" s="3460"/>
      <c r="U7" s="3460"/>
      <c r="V7" s="3460"/>
      <c r="W7" s="3460"/>
      <c r="X7" s="3460"/>
      <c r="Y7" s="3460"/>
      <c r="Z7" s="3460"/>
      <c r="AA7" s="3460"/>
      <c r="AB7" s="3460"/>
      <c r="AC7" s="3460"/>
      <c r="AD7" s="3461"/>
      <c r="AE7" s="2773" t="s">
        <v>1723</v>
      </c>
      <c r="AF7" s="2774"/>
      <c r="AG7" s="2774"/>
      <c r="AH7" s="2774"/>
      <c r="AI7" s="2774"/>
      <c r="AJ7" s="2774"/>
      <c r="AK7" s="2774"/>
      <c r="AL7" s="2774"/>
      <c r="AM7" s="2775"/>
    </row>
    <row r="8" spans="1:39" ht="12.75">
      <c r="A8" s="3470" t="s">
        <v>6</v>
      </c>
      <c r="B8" s="3460"/>
      <c r="C8" s="3460"/>
      <c r="D8" s="3460"/>
      <c r="E8" s="3460"/>
      <c r="F8" s="3460"/>
      <c r="G8" s="3460"/>
      <c r="H8" s="3460"/>
      <c r="I8" s="3460"/>
      <c r="J8" s="3460"/>
      <c r="K8" s="3460"/>
      <c r="L8" s="3460"/>
      <c r="M8" s="3460"/>
      <c r="N8" s="3460"/>
      <c r="O8" s="3460"/>
      <c r="P8" s="3460"/>
      <c r="Q8" s="3460"/>
      <c r="R8" s="3460"/>
      <c r="S8" s="3460"/>
      <c r="T8" s="3460"/>
      <c r="U8" s="3460"/>
      <c r="V8" s="3460"/>
      <c r="W8" s="3460"/>
      <c r="X8" s="3460"/>
      <c r="Y8" s="3460"/>
      <c r="Z8" s="3460"/>
      <c r="AA8" s="3460"/>
      <c r="AB8" s="3460"/>
      <c r="AC8" s="3460"/>
      <c r="AD8" s="3461"/>
      <c r="AE8" s="2776"/>
      <c r="AF8" s="2777"/>
      <c r="AG8" s="2777"/>
      <c r="AH8" s="2777"/>
      <c r="AI8" s="2777"/>
      <c r="AJ8" s="2777"/>
      <c r="AK8" s="2777"/>
      <c r="AL8" s="2777"/>
      <c r="AM8" s="2778"/>
    </row>
    <row r="9" spans="1:39" ht="13.5" thickBot="1">
      <c r="A9" s="3471" t="s">
        <v>1726</v>
      </c>
      <c r="B9" s="3472"/>
      <c r="C9" s="3472"/>
      <c r="D9" s="3472"/>
      <c r="E9" s="3472"/>
      <c r="F9" s="3472"/>
      <c r="G9" s="3472"/>
      <c r="H9" s="3472"/>
      <c r="I9" s="3472"/>
      <c r="J9" s="3472"/>
      <c r="K9" s="3472"/>
      <c r="L9" s="3472"/>
      <c r="M9" s="3472"/>
      <c r="N9" s="3472"/>
      <c r="O9" s="3472"/>
      <c r="P9" s="3472"/>
      <c r="Q9" s="3472"/>
      <c r="R9" s="3472"/>
      <c r="S9" s="3472"/>
      <c r="T9" s="3472"/>
      <c r="U9" s="3472"/>
      <c r="V9" s="3472"/>
      <c r="W9" s="3472"/>
      <c r="X9" s="3472"/>
      <c r="Y9" s="3472"/>
      <c r="Z9" s="3472"/>
      <c r="AA9" s="3472"/>
      <c r="AB9" s="3472"/>
      <c r="AC9" s="3472"/>
      <c r="AD9" s="3473"/>
      <c r="AE9" s="2779"/>
      <c r="AF9" s="2780"/>
      <c r="AG9" s="2780"/>
      <c r="AH9" s="2780"/>
      <c r="AI9" s="2780"/>
      <c r="AJ9" s="2780"/>
      <c r="AK9" s="2780"/>
      <c r="AL9" s="2780"/>
      <c r="AM9" s="2781"/>
    </row>
    <row r="10" spans="1:30" ht="3.75" customHeight="1" thickBot="1">
      <c r="A10" s="222"/>
      <c r="B10" s="221"/>
      <c r="C10" s="218"/>
      <c r="D10" s="218"/>
      <c r="E10" s="218"/>
      <c r="F10" s="218"/>
      <c r="G10" s="218"/>
      <c r="H10" s="218"/>
      <c r="I10" s="220"/>
      <c r="J10" s="218"/>
      <c r="K10" s="218"/>
      <c r="L10" s="218"/>
      <c r="M10" s="219"/>
      <c r="N10" s="219"/>
      <c r="O10" s="218"/>
      <c r="P10" s="218"/>
      <c r="Q10" s="218"/>
      <c r="R10" s="218"/>
      <c r="S10" s="218"/>
      <c r="T10" s="218"/>
      <c r="U10" s="218"/>
      <c r="V10" s="218"/>
      <c r="W10" s="218"/>
      <c r="X10" s="218"/>
      <c r="Y10" s="218"/>
      <c r="Z10" s="218"/>
      <c r="AA10" s="225"/>
      <c r="AB10" s="217"/>
      <c r="AC10" s="217"/>
      <c r="AD10" s="216"/>
    </row>
    <row r="11" spans="1:39" ht="16.5" thickBot="1">
      <c r="A11" s="3474" t="s">
        <v>7</v>
      </c>
      <c r="B11" s="3475"/>
      <c r="C11" s="3475"/>
      <c r="D11" s="224"/>
      <c r="E11" s="224"/>
      <c r="F11" s="110"/>
      <c r="G11" s="110"/>
      <c r="H11" s="3541" t="s">
        <v>345</v>
      </c>
      <c r="I11" s="3476"/>
      <c r="J11" s="3476"/>
      <c r="K11" s="3476"/>
      <c r="L11" s="3476"/>
      <c r="M11" s="3476"/>
      <c r="N11" s="3476"/>
      <c r="O11" s="3476"/>
      <c r="P11" s="3476"/>
      <c r="Q11" s="3476"/>
      <c r="R11" s="3476"/>
      <c r="S11" s="3476"/>
      <c r="T11" s="3476"/>
      <c r="U11" s="3476"/>
      <c r="V11" s="3476"/>
      <c r="W11" s="3476"/>
      <c r="X11" s="3476"/>
      <c r="Y11" s="3476"/>
      <c r="Z11" s="3476"/>
      <c r="AA11" s="3476"/>
      <c r="AB11" s="3476"/>
      <c r="AC11" s="3476"/>
      <c r="AD11" s="3477"/>
      <c r="AE11" s="3541" t="s">
        <v>345</v>
      </c>
      <c r="AF11" s="3476"/>
      <c r="AG11" s="3476"/>
      <c r="AH11" s="3476"/>
      <c r="AI11" s="3476"/>
      <c r="AJ11" s="3476"/>
      <c r="AK11" s="3476"/>
      <c r="AL11" s="3476"/>
      <c r="AM11" s="3476"/>
    </row>
    <row r="12" spans="1:30" ht="7.5" customHeight="1" thickBot="1">
      <c r="A12" s="222"/>
      <c r="B12" s="221"/>
      <c r="C12" s="218"/>
      <c r="D12" s="218"/>
      <c r="E12" s="218"/>
      <c r="F12" s="218"/>
      <c r="G12" s="218"/>
      <c r="H12" s="218"/>
      <c r="I12" s="220"/>
      <c r="J12" s="218"/>
      <c r="K12" s="218"/>
      <c r="L12" s="218"/>
      <c r="M12" s="219"/>
      <c r="N12" s="219"/>
      <c r="O12" s="218"/>
      <c r="P12" s="218"/>
      <c r="Q12" s="218"/>
      <c r="R12" s="218"/>
      <c r="S12" s="218"/>
      <c r="T12" s="218"/>
      <c r="U12" s="218"/>
      <c r="V12" s="218"/>
      <c r="W12" s="218"/>
      <c r="X12" s="218"/>
      <c r="Y12" s="218"/>
      <c r="Z12" s="218"/>
      <c r="AA12" s="218"/>
      <c r="AB12" s="217"/>
      <c r="AC12" s="217"/>
      <c r="AD12" s="216"/>
    </row>
    <row r="13" spans="1:39" ht="13.5" thickBot="1">
      <c r="A13" s="3478" t="s">
        <v>8</v>
      </c>
      <c r="B13" s="3479"/>
      <c r="C13" s="3479"/>
      <c r="D13" s="223"/>
      <c r="E13" s="223"/>
      <c r="F13" s="223"/>
      <c r="G13" s="223"/>
      <c r="H13" s="3454" t="s">
        <v>344</v>
      </c>
      <c r="I13" s="3455"/>
      <c r="J13" s="3455"/>
      <c r="K13" s="3455"/>
      <c r="L13" s="3455"/>
      <c r="M13" s="3455"/>
      <c r="N13" s="3455"/>
      <c r="O13" s="3455"/>
      <c r="P13" s="3455"/>
      <c r="Q13" s="3455"/>
      <c r="R13" s="3455"/>
      <c r="S13" s="3455"/>
      <c r="T13" s="3455"/>
      <c r="U13" s="3455"/>
      <c r="V13" s="3455"/>
      <c r="W13" s="3455"/>
      <c r="X13" s="3455"/>
      <c r="Y13" s="3455"/>
      <c r="Z13" s="3455"/>
      <c r="AA13" s="3455"/>
      <c r="AB13" s="3455"/>
      <c r="AC13" s="3455"/>
      <c r="AD13" s="3480"/>
      <c r="AE13" s="3454"/>
      <c r="AF13" s="3455"/>
      <c r="AG13" s="3455"/>
      <c r="AH13" s="3455"/>
      <c r="AI13" s="3455"/>
      <c r="AJ13" s="3455"/>
      <c r="AK13" s="3455"/>
      <c r="AL13" s="3455"/>
      <c r="AM13" s="3455"/>
    </row>
    <row r="14" spans="1:30" ht="3.75" customHeight="1" thickBot="1">
      <c r="A14" s="222"/>
      <c r="B14" s="221"/>
      <c r="C14" s="218"/>
      <c r="D14" s="218"/>
      <c r="E14" s="218"/>
      <c r="F14" s="218"/>
      <c r="G14" s="218"/>
      <c r="H14" s="218"/>
      <c r="I14" s="220"/>
      <c r="J14" s="218"/>
      <c r="K14" s="218"/>
      <c r="L14" s="218"/>
      <c r="M14" s="219"/>
      <c r="N14" s="219"/>
      <c r="O14" s="218"/>
      <c r="P14" s="218"/>
      <c r="Q14" s="218"/>
      <c r="R14" s="218"/>
      <c r="S14" s="218"/>
      <c r="T14" s="218"/>
      <c r="U14" s="218"/>
      <c r="V14" s="218"/>
      <c r="W14" s="218"/>
      <c r="X14" s="218"/>
      <c r="Y14" s="218"/>
      <c r="Z14" s="218"/>
      <c r="AA14" s="218"/>
      <c r="AB14" s="217"/>
      <c r="AC14" s="217"/>
      <c r="AD14" s="216"/>
    </row>
    <row r="15" spans="1:39" ht="38.25" customHeight="1" thickBot="1">
      <c r="A15" s="34" t="s">
        <v>9</v>
      </c>
      <c r="B15" s="8" t="s">
        <v>10</v>
      </c>
      <c r="C15" s="7" t="s">
        <v>11</v>
      </c>
      <c r="D15" s="3254" t="s">
        <v>328</v>
      </c>
      <c r="E15" s="3255"/>
      <c r="F15" s="14" t="s">
        <v>327</v>
      </c>
      <c r="G15" s="14" t="s">
        <v>326</v>
      </c>
      <c r="H15" s="14" t="s">
        <v>13</v>
      </c>
      <c r="I15" s="14" t="s">
        <v>14</v>
      </c>
      <c r="J15" s="14" t="s">
        <v>15</v>
      </c>
      <c r="K15" s="14" t="s">
        <v>16</v>
      </c>
      <c r="L15" s="14" t="s">
        <v>18</v>
      </c>
      <c r="M15" s="14" t="s">
        <v>19</v>
      </c>
      <c r="N15" s="14" t="s">
        <v>20</v>
      </c>
      <c r="O15" s="215" t="s">
        <v>21</v>
      </c>
      <c r="P15" s="215" t="s">
        <v>22</v>
      </c>
      <c r="Q15" s="215" t="s">
        <v>23</v>
      </c>
      <c r="R15" s="215" t="s">
        <v>24</v>
      </c>
      <c r="S15" s="215" t="s">
        <v>25</v>
      </c>
      <c r="T15" s="215" t="s">
        <v>26</v>
      </c>
      <c r="U15" s="215" t="s">
        <v>27</v>
      </c>
      <c r="V15" s="215" t="s">
        <v>28</v>
      </c>
      <c r="W15" s="215" t="s">
        <v>29</v>
      </c>
      <c r="X15" s="215" t="s">
        <v>30</v>
      </c>
      <c r="Y15" s="215" t="s">
        <v>31</v>
      </c>
      <c r="Z15" s="215" t="s">
        <v>32</v>
      </c>
      <c r="AA15" s="14" t="s">
        <v>33</v>
      </c>
      <c r="AB15" s="214" t="s">
        <v>34</v>
      </c>
      <c r="AC15" s="214" t="s">
        <v>244</v>
      </c>
      <c r="AD15" s="14" t="s">
        <v>35</v>
      </c>
      <c r="AE15" s="2145" t="s">
        <v>36</v>
      </c>
      <c r="AF15" s="2146" t="s">
        <v>37</v>
      </c>
      <c r="AG15" s="2147" t="s">
        <v>38</v>
      </c>
      <c r="AH15" s="2148" t="s">
        <v>1724</v>
      </c>
      <c r="AI15" s="2148" t="s">
        <v>1725</v>
      </c>
      <c r="AJ15" s="2149" t="s">
        <v>42</v>
      </c>
      <c r="AK15" s="2150" t="s">
        <v>43</v>
      </c>
      <c r="AL15" s="2149" t="s">
        <v>44</v>
      </c>
      <c r="AM15" s="2151" t="s">
        <v>45</v>
      </c>
    </row>
    <row r="16" spans="1:39" ht="62.25" customHeight="1" thickBot="1">
      <c r="A16" s="2980">
        <v>1</v>
      </c>
      <c r="B16" s="2980" t="s">
        <v>343</v>
      </c>
      <c r="C16" s="442" t="s">
        <v>342</v>
      </c>
      <c r="D16" s="171"/>
      <c r="E16" s="171"/>
      <c r="F16" s="213" t="s">
        <v>341</v>
      </c>
      <c r="G16" s="213" t="s">
        <v>340</v>
      </c>
      <c r="H16" s="96" t="s">
        <v>332</v>
      </c>
      <c r="I16" s="212">
        <v>1</v>
      </c>
      <c r="J16" s="212" t="s">
        <v>339</v>
      </c>
      <c r="K16" s="96" t="s">
        <v>330</v>
      </c>
      <c r="L16" s="96" t="s">
        <v>329</v>
      </c>
      <c r="M16" s="207">
        <v>43101</v>
      </c>
      <c r="N16" s="207">
        <v>43281</v>
      </c>
      <c r="O16" s="417"/>
      <c r="P16" s="417"/>
      <c r="Q16" s="417">
        <v>0.5</v>
      </c>
      <c r="R16" s="417"/>
      <c r="S16" s="417"/>
      <c r="T16" s="417">
        <v>0.5</v>
      </c>
      <c r="U16" s="417"/>
      <c r="V16" s="1931"/>
      <c r="W16" s="1932"/>
      <c r="X16" s="1932"/>
      <c r="Y16" s="1932"/>
      <c r="Z16" s="1932"/>
      <c r="AA16" s="1647">
        <v>1</v>
      </c>
      <c r="AB16" s="452">
        <v>0</v>
      </c>
      <c r="AC16" s="452">
        <v>0</v>
      </c>
      <c r="AD16" s="2255"/>
      <c r="AE16" s="2157">
        <f>SUM(O16:P16)</f>
        <v>0</v>
      </c>
      <c r="AF16" s="2157"/>
      <c r="AG16" s="2619">
        <v>0.35</v>
      </c>
      <c r="AH16" s="2615"/>
      <c r="AI16" s="2615">
        <f>+AG16/AA16</f>
        <v>0.35</v>
      </c>
      <c r="AJ16" s="2459"/>
      <c r="AK16" s="2609"/>
      <c r="AL16" s="2459" t="s">
        <v>1998</v>
      </c>
      <c r="AM16" s="2459" t="s">
        <v>1999</v>
      </c>
    </row>
    <row r="17" spans="1:39" ht="90.75" customHeight="1" thickBot="1">
      <c r="A17" s="2980"/>
      <c r="B17" s="2980"/>
      <c r="C17" s="443" t="s">
        <v>338</v>
      </c>
      <c r="D17" s="211"/>
      <c r="E17" s="211"/>
      <c r="F17" s="210" t="s">
        <v>337</v>
      </c>
      <c r="G17" s="210" t="s">
        <v>336</v>
      </c>
      <c r="H17" s="209" t="s">
        <v>332</v>
      </c>
      <c r="I17" s="208">
        <v>1</v>
      </c>
      <c r="J17" s="190" t="s">
        <v>335</v>
      </c>
      <c r="K17" s="96" t="s">
        <v>330</v>
      </c>
      <c r="L17" s="96" t="s">
        <v>329</v>
      </c>
      <c r="M17" s="207">
        <v>43101</v>
      </c>
      <c r="N17" s="207">
        <v>43281</v>
      </c>
      <c r="O17" s="417"/>
      <c r="P17" s="417"/>
      <c r="Q17" s="417">
        <v>0.5</v>
      </c>
      <c r="R17" s="417"/>
      <c r="S17" s="417"/>
      <c r="T17" s="417">
        <v>0.5</v>
      </c>
      <c r="U17" s="417"/>
      <c r="V17" s="1931"/>
      <c r="W17" s="1932"/>
      <c r="X17" s="1932"/>
      <c r="Y17" s="1932"/>
      <c r="Z17" s="1932"/>
      <c r="AA17" s="1647">
        <v>1</v>
      </c>
      <c r="AB17" s="452">
        <v>0</v>
      </c>
      <c r="AC17" s="452">
        <v>0</v>
      </c>
      <c r="AD17" s="2255"/>
      <c r="AE17" s="2157">
        <f>SUM(O17:P17)</f>
        <v>0</v>
      </c>
      <c r="AF17" s="2157"/>
      <c r="AG17" s="2619">
        <v>1</v>
      </c>
      <c r="AH17" s="2615"/>
      <c r="AI17" s="2615">
        <f>+AG17/AA17</f>
        <v>1</v>
      </c>
      <c r="AJ17" s="2459"/>
      <c r="AK17" s="2609"/>
      <c r="AL17" s="2459" t="s">
        <v>2000</v>
      </c>
      <c r="AM17" s="2459" t="s">
        <v>1999</v>
      </c>
    </row>
    <row r="18" spans="1:39" ht="94.5" customHeight="1" thickBot="1">
      <c r="A18" s="2980"/>
      <c r="B18" s="2980"/>
      <c r="C18" s="443" t="s">
        <v>334</v>
      </c>
      <c r="D18" s="211"/>
      <c r="E18" s="211"/>
      <c r="F18" s="210"/>
      <c r="G18" s="210" t="s">
        <v>333</v>
      </c>
      <c r="H18" s="209" t="s">
        <v>332</v>
      </c>
      <c r="I18" s="208">
        <v>1</v>
      </c>
      <c r="J18" s="190" t="s">
        <v>331</v>
      </c>
      <c r="K18" s="96" t="s">
        <v>330</v>
      </c>
      <c r="L18" s="96" t="s">
        <v>329</v>
      </c>
      <c r="M18" s="207">
        <v>43101</v>
      </c>
      <c r="N18" s="207">
        <v>43281</v>
      </c>
      <c r="O18" s="417"/>
      <c r="P18" s="417"/>
      <c r="Q18" s="417">
        <v>0.5</v>
      </c>
      <c r="R18" s="417"/>
      <c r="S18" s="417"/>
      <c r="T18" s="417">
        <v>0.5</v>
      </c>
      <c r="U18" s="417"/>
      <c r="V18" s="1931"/>
      <c r="W18" s="1932"/>
      <c r="X18" s="1932"/>
      <c r="Y18" s="1932"/>
      <c r="Z18" s="1932"/>
      <c r="AA18" s="1647">
        <v>1</v>
      </c>
      <c r="AB18" s="452">
        <v>0</v>
      </c>
      <c r="AC18" s="452">
        <v>0</v>
      </c>
      <c r="AD18" s="2255"/>
      <c r="AE18" s="2157">
        <f>SUM(O18:P18)</f>
        <v>0</v>
      </c>
      <c r="AF18" s="2157"/>
      <c r="AG18" s="2619">
        <v>1</v>
      </c>
      <c r="AH18" s="2615"/>
      <c r="AI18" s="2615">
        <f>+AG18/AA18</f>
        <v>1</v>
      </c>
      <c r="AJ18" s="2459"/>
      <c r="AK18" s="2609"/>
      <c r="AL18" s="2459" t="s">
        <v>2000</v>
      </c>
      <c r="AM18" s="2459" t="s">
        <v>1999</v>
      </c>
    </row>
    <row r="19" spans="1:39" ht="13.5" thickBot="1">
      <c r="A19" s="3529" t="s">
        <v>56</v>
      </c>
      <c r="B19" s="3530"/>
      <c r="C19" s="3531"/>
      <c r="D19" s="170"/>
      <c r="E19" s="170"/>
      <c r="F19" s="170"/>
      <c r="G19" s="170"/>
      <c r="H19" s="170"/>
      <c r="I19" s="170"/>
      <c r="J19" s="170"/>
      <c r="K19" s="170"/>
      <c r="L19" s="170"/>
      <c r="M19" s="170"/>
      <c r="N19" s="170"/>
      <c r="O19" s="170"/>
      <c r="P19" s="170"/>
      <c r="Q19" s="170"/>
      <c r="R19" s="170"/>
      <c r="S19" s="170"/>
      <c r="T19" s="170"/>
      <c r="U19" s="170"/>
      <c r="V19" s="170"/>
      <c r="W19" s="170"/>
      <c r="X19" s="170"/>
      <c r="Y19" s="170"/>
      <c r="Z19" s="170"/>
      <c r="AA19" s="170"/>
      <c r="AB19" s="1473">
        <f>SUM(AB16:AB18)</f>
        <v>0</v>
      </c>
      <c r="AC19" s="1473">
        <f>SUM(AC16:AC18)</f>
        <v>0</v>
      </c>
      <c r="AD19" s="2078"/>
      <c r="AE19" s="2078"/>
      <c r="AF19" s="2078"/>
      <c r="AG19" s="2078"/>
      <c r="AH19" s="2078"/>
      <c r="AI19" s="2078"/>
      <c r="AJ19" s="2078"/>
      <c r="AK19" s="2078"/>
      <c r="AL19" s="2078"/>
      <c r="AM19" s="2078"/>
    </row>
    <row r="20" spans="1:39" ht="13.5" thickBot="1">
      <c r="A20" s="3532" t="s">
        <v>57</v>
      </c>
      <c r="B20" s="3533"/>
      <c r="C20" s="3533"/>
      <c r="D20" s="167"/>
      <c r="E20" s="167"/>
      <c r="F20" s="167"/>
      <c r="G20" s="167"/>
      <c r="H20" s="168"/>
      <c r="I20" s="167"/>
      <c r="J20" s="167"/>
      <c r="K20" s="167"/>
      <c r="L20" s="167"/>
      <c r="M20" s="167"/>
      <c r="N20" s="167"/>
      <c r="O20" s="167"/>
      <c r="P20" s="167"/>
      <c r="Q20" s="167"/>
      <c r="R20" s="167"/>
      <c r="S20" s="167"/>
      <c r="T20" s="167"/>
      <c r="U20" s="167"/>
      <c r="V20" s="167"/>
      <c r="W20" s="167"/>
      <c r="X20" s="167"/>
      <c r="Y20" s="167"/>
      <c r="Z20" s="167"/>
      <c r="AA20" s="167"/>
      <c r="AB20" s="1475">
        <f>SUM(AB19)</f>
        <v>0</v>
      </c>
      <c r="AC20" s="1475">
        <f>SUM(AC19)</f>
        <v>0</v>
      </c>
      <c r="AD20" s="2256"/>
      <c r="AE20" s="2256"/>
      <c r="AF20" s="2256"/>
      <c r="AG20" s="2256"/>
      <c r="AH20" s="2256"/>
      <c r="AI20" s="2256"/>
      <c r="AJ20" s="2256"/>
      <c r="AK20" s="2256"/>
      <c r="AL20" s="2256"/>
      <c r="AM20" s="2256"/>
    </row>
    <row r="21" spans="1:39" ht="3.75" customHeight="1" thickBot="1">
      <c r="A21" s="205"/>
      <c r="B21" s="204"/>
      <c r="C21" s="201"/>
      <c r="D21" s="201"/>
      <c r="E21" s="201"/>
      <c r="F21" s="201"/>
      <c r="G21" s="201"/>
      <c r="H21" s="201"/>
      <c r="I21" s="203"/>
      <c r="J21" s="201"/>
      <c r="K21" s="201"/>
      <c r="L21" s="201"/>
      <c r="M21" s="202"/>
      <c r="N21" s="202"/>
      <c r="O21" s="201"/>
      <c r="P21" s="201"/>
      <c r="Q21" s="201"/>
      <c r="R21" s="201"/>
      <c r="S21" s="201"/>
      <c r="T21" s="201"/>
      <c r="U21" s="201"/>
      <c r="V21" s="201"/>
      <c r="W21" s="201"/>
      <c r="X21" s="201"/>
      <c r="Y21" s="201"/>
      <c r="Z21" s="201"/>
      <c r="AA21" s="200"/>
      <c r="AB21" s="199"/>
      <c r="AC21" s="199"/>
      <c r="AD21" s="201"/>
      <c r="AE21" s="2260"/>
      <c r="AF21" s="2259"/>
      <c r="AG21" s="2259"/>
      <c r="AH21" s="2259"/>
      <c r="AI21" s="2259"/>
      <c r="AJ21" s="2259"/>
      <c r="AK21" s="2259"/>
      <c r="AL21" s="2259"/>
      <c r="AM21" s="2261"/>
    </row>
    <row r="22" spans="1:39" ht="13.5" thickBot="1">
      <c r="A22" s="3534" t="s">
        <v>8</v>
      </c>
      <c r="B22" s="3535"/>
      <c r="C22" s="3535"/>
      <c r="D22" s="206"/>
      <c r="E22" s="206"/>
      <c r="F22" s="206"/>
      <c r="G22" s="206"/>
      <c r="H22" s="3536" t="s">
        <v>242</v>
      </c>
      <c r="I22" s="3537"/>
      <c r="J22" s="3537"/>
      <c r="K22" s="3537"/>
      <c r="L22" s="3537"/>
      <c r="M22" s="3537"/>
      <c r="N22" s="3537"/>
      <c r="O22" s="3537"/>
      <c r="P22" s="3537"/>
      <c r="Q22" s="3537"/>
      <c r="R22" s="3537"/>
      <c r="S22" s="3537"/>
      <c r="T22" s="3537"/>
      <c r="U22" s="3537"/>
      <c r="V22" s="3537"/>
      <c r="W22" s="3537"/>
      <c r="X22" s="3537"/>
      <c r="Y22" s="3537"/>
      <c r="Z22" s="3537"/>
      <c r="AA22" s="3537"/>
      <c r="AB22" s="3537"/>
      <c r="AC22" s="3537"/>
      <c r="AD22" s="3537"/>
      <c r="AE22" s="3536"/>
      <c r="AF22" s="3537"/>
      <c r="AG22" s="3537"/>
      <c r="AH22" s="3537"/>
      <c r="AI22" s="3537"/>
      <c r="AJ22" s="3537"/>
      <c r="AK22" s="3537"/>
      <c r="AL22" s="3537"/>
      <c r="AM22" s="3537"/>
    </row>
    <row r="23" spans="1:39" ht="9" customHeight="1" thickBot="1">
      <c r="A23" s="205"/>
      <c r="B23" s="204"/>
      <c r="C23" s="201"/>
      <c r="D23" s="201"/>
      <c r="E23" s="201"/>
      <c r="F23" s="201"/>
      <c r="G23" s="201"/>
      <c r="H23" s="201"/>
      <c r="I23" s="203"/>
      <c r="J23" s="201"/>
      <c r="K23" s="201"/>
      <c r="L23" s="201"/>
      <c r="M23" s="202"/>
      <c r="N23" s="202"/>
      <c r="O23" s="201"/>
      <c r="P23" s="201"/>
      <c r="Q23" s="201"/>
      <c r="R23" s="201"/>
      <c r="S23" s="201"/>
      <c r="T23" s="201"/>
      <c r="U23" s="201"/>
      <c r="V23" s="201"/>
      <c r="W23" s="201"/>
      <c r="X23" s="201"/>
      <c r="Y23" s="201"/>
      <c r="Z23" s="201"/>
      <c r="AA23" s="200"/>
      <c r="AB23" s="199"/>
      <c r="AC23" s="199"/>
      <c r="AD23" s="201"/>
      <c r="AE23" s="2260"/>
      <c r="AF23" s="2259"/>
      <c r="AG23" s="2259"/>
      <c r="AH23" s="2259"/>
      <c r="AI23" s="2259"/>
      <c r="AJ23" s="2259"/>
      <c r="AK23" s="2259"/>
      <c r="AL23" s="2259"/>
      <c r="AM23" s="2261"/>
    </row>
    <row r="24" spans="1:39" ht="41.25" customHeight="1" thickBot="1">
      <c r="A24" s="7" t="s">
        <v>9</v>
      </c>
      <c r="B24" s="8" t="s">
        <v>10</v>
      </c>
      <c r="C24" s="7" t="s">
        <v>11</v>
      </c>
      <c r="D24" s="3254" t="s">
        <v>328</v>
      </c>
      <c r="E24" s="3255"/>
      <c r="F24" s="14" t="s">
        <v>327</v>
      </c>
      <c r="G24" s="14" t="s">
        <v>326</v>
      </c>
      <c r="H24" s="34" t="s">
        <v>13</v>
      </c>
      <c r="I24" s="197" t="s">
        <v>14</v>
      </c>
      <c r="J24" s="34" t="s">
        <v>15</v>
      </c>
      <c r="K24" s="34" t="s">
        <v>16</v>
      </c>
      <c r="L24" s="34" t="s">
        <v>18</v>
      </c>
      <c r="M24" s="34" t="s">
        <v>19</v>
      </c>
      <c r="N24" s="34" t="s">
        <v>20</v>
      </c>
      <c r="O24" s="196" t="s">
        <v>21</v>
      </c>
      <c r="P24" s="196" t="s">
        <v>22</v>
      </c>
      <c r="Q24" s="196" t="s">
        <v>23</v>
      </c>
      <c r="R24" s="196" t="s">
        <v>24</v>
      </c>
      <c r="S24" s="196" t="s">
        <v>25</v>
      </c>
      <c r="T24" s="196" t="s">
        <v>26</v>
      </c>
      <c r="U24" s="196" t="s">
        <v>27</v>
      </c>
      <c r="V24" s="196" t="s">
        <v>28</v>
      </c>
      <c r="W24" s="196" t="s">
        <v>29</v>
      </c>
      <c r="X24" s="196" t="s">
        <v>30</v>
      </c>
      <c r="Y24" s="196" t="s">
        <v>31</v>
      </c>
      <c r="Z24" s="196" t="s">
        <v>32</v>
      </c>
      <c r="AA24" s="195" t="s">
        <v>33</v>
      </c>
      <c r="AB24" s="34" t="s">
        <v>34</v>
      </c>
      <c r="AC24" s="34" t="s">
        <v>244</v>
      </c>
      <c r="AD24" s="2065" t="s">
        <v>35</v>
      </c>
      <c r="AE24" s="2145" t="s">
        <v>36</v>
      </c>
      <c r="AF24" s="2146" t="s">
        <v>37</v>
      </c>
      <c r="AG24" s="2147" t="s">
        <v>38</v>
      </c>
      <c r="AH24" s="2148" t="s">
        <v>1724</v>
      </c>
      <c r="AI24" s="2148" t="s">
        <v>1725</v>
      </c>
      <c r="AJ24" s="2149" t="s">
        <v>42</v>
      </c>
      <c r="AK24" s="2150" t="s">
        <v>43</v>
      </c>
      <c r="AL24" s="2149" t="s">
        <v>44</v>
      </c>
      <c r="AM24" s="2151" t="s">
        <v>45</v>
      </c>
    </row>
    <row r="25" spans="1:39" ht="97.5" customHeight="1" thickBot="1">
      <c r="A25" s="3363">
        <v>2</v>
      </c>
      <c r="B25" s="3363" t="s">
        <v>325</v>
      </c>
      <c r="C25" s="189" t="s">
        <v>324</v>
      </c>
      <c r="D25" s="171"/>
      <c r="E25" s="171"/>
      <c r="F25" s="194" t="s">
        <v>323</v>
      </c>
      <c r="G25" s="194" t="s">
        <v>323</v>
      </c>
      <c r="H25" s="96" t="s">
        <v>322</v>
      </c>
      <c r="I25" s="193">
        <v>1</v>
      </c>
      <c r="J25" s="96" t="s">
        <v>321</v>
      </c>
      <c r="K25" s="96" t="s">
        <v>301</v>
      </c>
      <c r="L25" s="96" t="s">
        <v>320</v>
      </c>
      <c r="M25" s="180">
        <v>43101</v>
      </c>
      <c r="N25" s="180">
        <v>43465</v>
      </c>
      <c r="O25" s="1933">
        <v>1</v>
      </c>
      <c r="P25" s="1933">
        <v>1</v>
      </c>
      <c r="Q25" s="1933">
        <v>1</v>
      </c>
      <c r="R25" s="1933">
        <v>1</v>
      </c>
      <c r="S25" s="1933">
        <v>1</v>
      </c>
      <c r="T25" s="1933">
        <v>1</v>
      </c>
      <c r="U25" s="1933">
        <v>1</v>
      </c>
      <c r="V25" s="1933">
        <v>1</v>
      </c>
      <c r="W25" s="1933">
        <v>1</v>
      </c>
      <c r="X25" s="1933">
        <v>1</v>
      </c>
      <c r="Y25" s="1933">
        <v>1</v>
      </c>
      <c r="Z25" s="1933">
        <v>1</v>
      </c>
      <c r="AA25" s="1638">
        <v>1</v>
      </c>
      <c r="AB25" s="452">
        <v>0</v>
      </c>
      <c r="AC25" s="452">
        <v>0</v>
      </c>
      <c r="AD25" s="176"/>
      <c r="AE25" s="2156">
        <v>1</v>
      </c>
      <c r="AF25" s="2603">
        <f>2/12</f>
        <v>0.16666666666666666</v>
      </c>
      <c r="AG25" s="2619">
        <v>1</v>
      </c>
      <c r="AH25" s="2615">
        <f>+AG25/AE25</f>
        <v>1</v>
      </c>
      <c r="AI25" s="2615">
        <f>+AG25/AA25</f>
        <v>1</v>
      </c>
      <c r="AJ25" s="2459"/>
      <c r="AK25" s="2609"/>
      <c r="AL25" s="2459" t="s">
        <v>2001</v>
      </c>
      <c r="AM25" s="2459" t="s">
        <v>1999</v>
      </c>
    </row>
    <row r="26" spans="1:39" ht="92.25" customHeight="1" thickBot="1">
      <c r="A26" s="3364"/>
      <c r="B26" s="3364"/>
      <c r="C26" s="189" t="s">
        <v>319</v>
      </c>
      <c r="D26" s="192"/>
      <c r="E26" s="192"/>
      <c r="F26" s="191" t="s">
        <v>318</v>
      </c>
      <c r="G26" s="191" t="s">
        <v>318</v>
      </c>
      <c r="H26" s="190" t="s">
        <v>317</v>
      </c>
      <c r="I26" s="182">
        <v>1</v>
      </c>
      <c r="J26" s="190" t="s">
        <v>316</v>
      </c>
      <c r="K26" s="96" t="s">
        <v>301</v>
      </c>
      <c r="L26" s="96" t="s">
        <v>305</v>
      </c>
      <c r="M26" s="180">
        <v>43101</v>
      </c>
      <c r="N26" s="180">
        <v>43465</v>
      </c>
      <c r="O26" s="1933">
        <v>1</v>
      </c>
      <c r="P26" s="1933">
        <v>1</v>
      </c>
      <c r="Q26" s="1933">
        <v>1</v>
      </c>
      <c r="R26" s="1933">
        <v>1</v>
      </c>
      <c r="S26" s="1933">
        <v>1</v>
      </c>
      <c r="T26" s="1933">
        <v>1</v>
      </c>
      <c r="U26" s="1933">
        <v>1</v>
      </c>
      <c r="V26" s="1933">
        <v>1</v>
      </c>
      <c r="W26" s="1933">
        <v>1</v>
      </c>
      <c r="X26" s="1933">
        <v>1</v>
      </c>
      <c r="Y26" s="1933">
        <v>1</v>
      </c>
      <c r="Z26" s="1933">
        <v>1</v>
      </c>
      <c r="AA26" s="1638">
        <v>1</v>
      </c>
      <c r="AB26" s="452">
        <v>0</v>
      </c>
      <c r="AC26" s="452">
        <v>0</v>
      </c>
      <c r="AD26" s="176"/>
      <c r="AE26" s="2156">
        <v>1</v>
      </c>
      <c r="AF26" s="2603">
        <f>2/12</f>
        <v>0.16666666666666666</v>
      </c>
      <c r="AG26" s="2619">
        <v>1</v>
      </c>
      <c r="AH26" s="2615">
        <f>+AG26/AE26</f>
        <v>1</v>
      </c>
      <c r="AI26" s="2615">
        <f>+AG26/AA26</f>
        <v>1</v>
      </c>
      <c r="AJ26" s="2459"/>
      <c r="AK26" s="2609"/>
      <c r="AL26" s="2459" t="s">
        <v>2002</v>
      </c>
      <c r="AM26" s="2459" t="s">
        <v>1999</v>
      </c>
    </row>
    <row r="27" spans="1:39" s="185" customFormat="1" ht="92.25" customHeight="1" thickBot="1">
      <c r="A27" s="3364"/>
      <c r="B27" s="3364"/>
      <c r="C27" s="189" t="s">
        <v>315</v>
      </c>
      <c r="D27" s="171"/>
      <c r="E27" s="171"/>
      <c r="F27" s="184" t="s">
        <v>314</v>
      </c>
      <c r="G27" s="184" t="s">
        <v>314</v>
      </c>
      <c r="H27" s="188" t="s">
        <v>313</v>
      </c>
      <c r="I27" s="188">
        <v>1</v>
      </c>
      <c r="J27" s="188" t="s">
        <v>312</v>
      </c>
      <c r="K27" s="187" t="s">
        <v>311</v>
      </c>
      <c r="L27" s="187" t="s">
        <v>310</v>
      </c>
      <c r="M27" s="180">
        <v>43101</v>
      </c>
      <c r="N27" s="180">
        <v>43465</v>
      </c>
      <c r="O27" s="1934"/>
      <c r="P27" s="1934"/>
      <c r="Q27" s="1934"/>
      <c r="R27" s="1934"/>
      <c r="S27" s="1934"/>
      <c r="T27" s="1935">
        <v>1</v>
      </c>
      <c r="U27" s="1934"/>
      <c r="V27" s="1934"/>
      <c r="W27" s="1936"/>
      <c r="X27" s="1936"/>
      <c r="Y27" s="1936"/>
      <c r="Z27" s="1937"/>
      <c r="AA27" s="385">
        <f>SUM(O27:Z27)</f>
        <v>1</v>
      </c>
      <c r="AB27" s="1411">
        <v>0</v>
      </c>
      <c r="AC27" s="1411">
        <v>0</v>
      </c>
      <c r="AD27" s="186"/>
      <c r="AE27" s="2155">
        <f>SUM(O27:P27)</f>
        <v>0</v>
      </c>
      <c r="AF27" s="2603"/>
      <c r="AG27" s="2459">
        <v>0</v>
      </c>
      <c r="AH27" s="2615"/>
      <c r="AI27" s="2615">
        <f>+AG27/AA27</f>
        <v>0</v>
      </c>
      <c r="AJ27" s="2459"/>
      <c r="AK27" s="2609"/>
      <c r="AL27" s="2459" t="s">
        <v>1999</v>
      </c>
      <c r="AM27" s="2459" t="s">
        <v>1999</v>
      </c>
    </row>
    <row r="28" spans="1:39" ht="96.75" customHeight="1">
      <c r="A28" s="3364"/>
      <c r="B28" s="3364"/>
      <c r="C28" s="3339" t="s">
        <v>309</v>
      </c>
      <c r="D28" s="3457"/>
      <c r="E28" s="3457"/>
      <c r="F28" s="184" t="s">
        <v>308</v>
      </c>
      <c r="G28" s="184" t="s">
        <v>308</v>
      </c>
      <c r="H28" s="181" t="s">
        <v>307</v>
      </c>
      <c r="I28" s="182">
        <v>1</v>
      </c>
      <c r="J28" s="181" t="s">
        <v>306</v>
      </c>
      <c r="K28" s="96" t="s">
        <v>301</v>
      </c>
      <c r="L28" s="96" t="s">
        <v>305</v>
      </c>
      <c r="M28" s="180">
        <v>43101</v>
      </c>
      <c r="N28" s="180">
        <v>43465</v>
      </c>
      <c r="O28" s="1933">
        <v>1</v>
      </c>
      <c r="P28" s="1933">
        <v>1</v>
      </c>
      <c r="Q28" s="1933">
        <v>1</v>
      </c>
      <c r="R28" s="1933">
        <v>1</v>
      </c>
      <c r="S28" s="1933">
        <v>1</v>
      </c>
      <c r="T28" s="1933">
        <v>1</v>
      </c>
      <c r="U28" s="1933">
        <v>1</v>
      </c>
      <c r="V28" s="1933">
        <v>1</v>
      </c>
      <c r="W28" s="1933">
        <v>1</v>
      </c>
      <c r="X28" s="1933">
        <v>1</v>
      </c>
      <c r="Y28" s="1933">
        <v>1</v>
      </c>
      <c r="Z28" s="1933">
        <v>1</v>
      </c>
      <c r="AA28" s="1638">
        <v>1</v>
      </c>
      <c r="AB28" s="452">
        <v>0</v>
      </c>
      <c r="AC28" s="452">
        <v>0</v>
      </c>
      <c r="AD28" s="176"/>
      <c r="AE28" s="2156">
        <v>1</v>
      </c>
      <c r="AF28" s="2603">
        <f>2/12</f>
        <v>0.16666666666666666</v>
      </c>
      <c r="AG28" s="2619">
        <v>1</v>
      </c>
      <c r="AH28" s="2615">
        <f>+AG28/AE28</f>
        <v>1</v>
      </c>
      <c r="AI28" s="2615">
        <f>+AG28/AA28</f>
        <v>1</v>
      </c>
      <c r="AJ28" s="2459"/>
      <c r="AK28" s="2609"/>
      <c r="AL28" s="2459" t="s">
        <v>2003</v>
      </c>
      <c r="AM28" s="2459" t="s">
        <v>1999</v>
      </c>
    </row>
    <row r="29" spans="1:39" ht="89.25" customHeight="1" thickBot="1">
      <c r="A29" s="3364"/>
      <c r="B29" s="3364"/>
      <c r="C29" s="3540"/>
      <c r="D29" s="3528"/>
      <c r="E29" s="3528"/>
      <c r="F29" s="183" t="s">
        <v>304</v>
      </c>
      <c r="G29" s="183" t="s">
        <v>304</v>
      </c>
      <c r="H29" s="181" t="s">
        <v>303</v>
      </c>
      <c r="I29" s="182">
        <v>1</v>
      </c>
      <c r="J29" s="181" t="s">
        <v>302</v>
      </c>
      <c r="K29" s="96" t="s">
        <v>301</v>
      </c>
      <c r="L29" s="96" t="s">
        <v>300</v>
      </c>
      <c r="M29" s="180">
        <v>43101</v>
      </c>
      <c r="N29" s="180">
        <v>43465</v>
      </c>
      <c r="O29" s="1933">
        <v>1</v>
      </c>
      <c r="P29" s="1933">
        <v>1</v>
      </c>
      <c r="Q29" s="1933">
        <v>1</v>
      </c>
      <c r="R29" s="1933">
        <v>1</v>
      </c>
      <c r="S29" s="1933">
        <v>1</v>
      </c>
      <c r="T29" s="1933">
        <v>1</v>
      </c>
      <c r="U29" s="1933">
        <v>1</v>
      </c>
      <c r="V29" s="1933">
        <v>1</v>
      </c>
      <c r="W29" s="1933">
        <v>1</v>
      </c>
      <c r="X29" s="1933">
        <v>1</v>
      </c>
      <c r="Y29" s="1933">
        <v>1</v>
      </c>
      <c r="Z29" s="1933">
        <v>1</v>
      </c>
      <c r="AA29" s="1638">
        <v>1</v>
      </c>
      <c r="AB29" s="452">
        <v>0</v>
      </c>
      <c r="AC29" s="452">
        <v>0</v>
      </c>
      <c r="AD29" s="176"/>
      <c r="AE29" s="2156">
        <v>1</v>
      </c>
      <c r="AF29" s="2603">
        <f>2/12</f>
        <v>0.16666666666666666</v>
      </c>
      <c r="AG29" s="2619">
        <v>1</v>
      </c>
      <c r="AH29" s="2615">
        <f>+AG29/AE29</f>
        <v>1</v>
      </c>
      <c r="AI29" s="2615">
        <f>+AG29/AA29</f>
        <v>1</v>
      </c>
      <c r="AJ29" s="2459"/>
      <c r="AK29" s="2609"/>
      <c r="AL29" s="2459" t="s">
        <v>2004</v>
      </c>
      <c r="AM29" s="2459" t="s">
        <v>1999</v>
      </c>
    </row>
    <row r="30" spans="1:39" ht="13.5" thickBot="1">
      <c r="A30" s="3538" t="s">
        <v>56</v>
      </c>
      <c r="B30" s="3531"/>
      <c r="C30" s="3531"/>
      <c r="D30" s="173"/>
      <c r="E30" s="173"/>
      <c r="F30" s="173"/>
      <c r="G30" s="173"/>
      <c r="H30" s="175"/>
      <c r="I30" s="173"/>
      <c r="J30" s="173"/>
      <c r="K30" s="173"/>
      <c r="L30" s="173"/>
      <c r="M30" s="173"/>
      <c r="N30" s="173"/>
      <c r="O30" s="172"/>
      <c r="P30" s="172"/>
      <c r="Q30" s="172"/>
      <c r="R30" s="172"/>
      <c r="S30" s="172"/>
      <c r="T30" s="172"/>
      <c r="U30" s="172"/>
      <c r="V30" s="172"/>
      <c r="W30" s="172"/>
      <c r="X30" s="172"/>
      <c r="Y30" s="172"/>
      <c r="Z30" s="172"/>
      <c r="AA30" s="172"/>
      <c r="AB30" s="1477">
        <f>SUM(AB25:AB29)</f>
        <v>0</v>
      </c>
      <c r="AC30" s="1477">
        <f>SUM(AC25:AC29)</f>
        <v>0</v>
      </c>
      <c r="AD30" s="2077"/>
      <c r="AE30" s="2077"/>
      <c r="AF30" s="2077"/>
      <c r="AG30" s="2077"/>
      <c r="AH30" s="2077"/>
      <c r="AI30" s="2077"/>
      <c r="AJ30" s="2077"/>
      <c r="AK30" s="2077"/>
      <c r="AL30" s="2420"/>
      <c r="AM30" s="2420"/>
    </row>
    <row r="31" spans="1:39" ht="13.5" thickBot="1">
      <c r="A31" s="3532" t="s">
        <v>57</v>
      </c>
      <c r="B31" s="3533"/>
      <c r="C31" s="3533"/>
      <c r="D31" s="1370"/>
      <c r="E31" s="1370"/>
      <c r="F31" s="1370"/>
      <c r="G31" s="1370"/>
      <c r="H31" s="1369"/>
      <c r="I31" s="1370"/>
      <c r="J31" s="1370"/>
      <c r="K31" s="1370"/>
      <c r="L31" s="1370"/>
      <c r="M31" s="1370"/>
      <c r="N31" s="1370"/>
      <c r="O31" s="1370"/>
      <c r="P31" s="1370"/>
      <c r="Q31" s="1370"/>
      <c r="R31" s="1370"/>
      <c r="S31" s="1370"/>
      <c r="T31" s="1370"/>
      <c r="U31" s="1370"/>
      <c r="V31" s="1370"/>
      <c r="W31" s="1370"/>
      <c r="X31" s="1370"/>
      <c r="Y31" s="1370"/>
      <c r="Z31" s="1370"/>
      <c r="AA31" s="166"/>
      <c r="AB31" s="1478">
        <f>+AB30</f>
        <v>0</v>
      </c>
      <c r="AC31" s="1478">
        <f>+AC30</f>
        <v>0</v>
      </c>
      <c r="AD31" s="2257"/>
      <c r="AE31" s="2257"/>
      <c r="AF31" s="2257"/>
      <c r="AG31" s="2257"/>
      <c r="AH31" s="2257"/>
      <c r="AI31" s="2257"/>
      <c r="AJ31" s="2257"/>
      <c r="AK31" s="2257"/>
      <c r="AL31" s="2257"/>
      <c r="AM31" s="2257"/>
    </row>
    <row r="32" spans="1:39" ht="9" customHeight="1" thickBot="1">
      <c r="A32" s="205"/>
      <c r="B32" s="204"/>
      <c r="C32" s="201"/>
      <c r="D32" s="201"/>
      <c r="E32" s="201"/>
      <c r="F32" s="201"/>
      <c r="G32" s="201"/>
      <c r="H32" s="201"/>
      <c r="I32" s="203"/>
      <c r="J32" s="201"/>
      <c r="K32" s="201"/>
      <c r="L32" s="201"/>
      <c r="M32" s="202"/>
      <c r="N32" s="202"/>
      <c r="O32" s="201"/>
      <c r="P32" s="201"/>
      <c r="Q32" s="201"/>
      <c r="R32" s="201"/>
      <c r="S32" s="201"/>
      <c r="T32" s="201"/>
      <c r="U32" s="201"/>
      <c r="V32" s="201"/>
      <c r="W32" s="201"/>
      <c r="X32" s="201"/>
      <c r="Y32" s="201"/>
      <c r="Z32" s="201"/>
      <c r="AA32" s="200"/>
      <c r="AB32" s="199"/>
      <c r="AC32" s="199"/>
      <c r="AD32" s="201"/>
      <c r="AE32" s="2260"/>
      <c r="AF32" s="2259"/>
      <c r="AG32" s="2259"/>
      <c r="AH32" s="2259"/>
      <c r="AI32" s="2259"/>
      <c r="AJ32" s="2259"/>
      <c r="AK32" s="2259"/>
      <c r="AL32" s="2259"/>
      <c r="AM32" s="2261"/>
    </row>
    <row r="33" spans="1:39" ht="13.5" thickBot="1">
      <c r="A33" s="3534" t="s">
        <v>8</v>
      </c>
      <c r="B33" s="3535"/>
      <c r="C33" s="3535"/>
      <c r="D33" s="1285"/>
      <c r="E33" s="1285"/>
      <c r="F33" s="1285"/>
      <c r="G33" s="1285"/>
      <c r="H33" s="3536" t="s">
        <v>242</v>
      </c>
      <c r="I33" s="3537"/>
      <c r="J33" s="3537"/>
      <c r="K33" s="3537"/>
      <c r="L33" s="3537"/>
      <c r="M33" s="3537"/>
      <c r="N33" s="3537"/>
      <c r="O33" s="3537"/>
      <c r="P33" s="3537"/>
      <c r="Q33" s="3537"/>
      <c r="R33" s="3537"/>
      <c r="S33" s="3537"/>
      <c r="T33" s="3537"/>
      <c r="U33" s="3537"/>
      <c r="V33" s="3537"/>
      <c r="W33" s="3537"/>
      <c r="X33" s="3537"/>
      <c r="Y33" s="3537"/>
      <c r="Z33" s="3537"/>
      <c r="AA33" s="3537"/>
      <c r="AB33" s="3537"/>
      <c r="AC33" s="3537"/>
      <c r="AD33" s="3537"/>
      <c r="AE33" s="3536"/>
      <c r="AF33" s="3537"/>
      <c r="AG33" s="3537"/>
      <c r="AH33" s="3537"/>
      <c r="AI33" s="3537"/>
      <c r="AJ33" s="3537"/>
      <c r="AK33" s="3537"/>
      <c r="AL33" s="3537"/>
      <c r="AM33" s="3537"/>
    </row>
    <row r="34" spans="1:39" ht="9" customHeight="1" thickBot="1">
      <c r="A34" s="205"/>
      <c r="B34" s="204"/>
      <c r="C34" s="201"/>
      <c r="D34" s="201"/>
      <c r="E34" s="201"/>
      <c r="F34" s="201"/>
      <c r="G34" s="201"/>
      <c r="H34" s="201"/>
      <c r="I34" s="203"/>
      <c r="J34" s="201"/>
      <c r="K34" s="201"/>
      <c r="L34" s="201"/>
      <c r="M34" s="202"/>
      <c r="N34" s="202"/>
      <c r="O34" s="201"/>
      <c r="P34" s="201"/>
      <c r="Q34" s="201"/>
      <c r="R34" s="201"/>
      <c r="S34" s="201"/>
      <c r="T34" s="201"/>
      <c r="U34" s="201"/>
      <c r="V34" s="201"/>
      <c r="W34" s="201"/>
      <c r="X34" s="201"/>
      <c r="Y34" s="201"/>
      <c r="Z34" s="201"/>
      <c r="AA34" s="200"/>
      <c r="AB34" s="199"/>
      <c r="AC34" s="199"/>
      <c r="AD34" s="201"/>
      <c r="AE34" s="2260"/>
      <c r="AF34" s="2259"/>
      <c r="AG34" s="2259"/>
      <c r="AH34" s="2259"/>
      <c r="AI34" s="2259"/>
      <c r="AJ34" s="2259"/>
      <c r="AK34" s="2259"/>
      <c r="AL34" s="2259"/>
      <c r="AM34" s="2261"/>
    </row>
    <row r="35" spans="1:39" ht="41.25" customHeight="1" thickBot="1">
      <c r="A35" s="7" t="s">
        <v>9</v>
      </c>
      <c r="B35" s="8" t="s">
        <v>10</v>
      </c>
      <c r="C35" s="7" t="s">
        <v>11</v>
      </c>
      <c r="D35" s="3254" t="s">
        <v>328</v>
      </c>
      <c r="E35" s="3255"/>
      <c r="F35" s="14" t="s">
        <v>327</v>
      </c>
      <c r="G35" s="14" t="s">
        <v>326</v>
      </c>
      <c r="H35" s="34" t="s">
        <v>13</v>
      </c>
      <c r="I35" s="197" t="s">
        <v>14</v>
      </c>
      <c r="J35" s="34" t="s">
        <v>15</v>
      </c>
      <c r="K35" s="34" t="s">
        <v>16</v>
      </c>
      <c r="L35" s="34" t="s">
        <v>18</v>
      </c>
      <c r="M35" s="34" t="s">
        <v>19</v>
      </c>
      <c r="N35" s="34" t="s">
        <v>20</v>
      </c>
      <c r="O35" s="196" t="s">
        <v>21</v>
      </c>
      <c r="P35" s="196" t="s">
        <v>22</v>
      </c>
      <c r="Q35" s="196" t="s">
        <v>23</v>
      </c>
      <c r="R35" s="196" t="s">
        <v>24</v>
      </c>
      <c r="S35" s="196" t="s">
        <v>25</v>
      </c>
      <c r="T35" s="196" t="s">
        <v>26</v>
      </c>
      <c r="U35" s="196" t="s">
        <v>27</v>
      </c>
      <c r="V35" s="196" t="s">
        <v>28</v>
      </c>
      <c r="W35" s="196" t="s">
        <v>29</v>
      </c>
      <c r="X35" s="196" t="s">
        <v>30</v>
      </c>
      <c r="Y35" s="196" t="s">
        <v>31</v>
      </c>
      <c r="Z35" s="196" t="s">
        <v>32</v>
      </c>
      <c r="AA35" s="195" t="s">
        <v>33</v>
      </c>
      <c r="AB35" s="34" t="s">
        <v>34</v>
      </c>
      <c r="AC35" s="34" t="s">
        <v>244</v>
      </c>
      <c r="AD35" s="2065" t="s">
        <v>35</v>
      </c>
      <c r="AE35" s="2145" t="s">
        <v>36</v>
      </c>
      <c r="AF35" s="2146" t="s">
        <v>37</v>
      </c>
      <c r="AG35" s="2147" t="s">
        <v>38</v>
      </c>
      <c r="AH35" s="2148" t="s">
        <v>1724</v>
      </c>
      <c r="AI35" s="2148" t="s">
        <v>1725</v>
      </c>
      <c r="AJ35" s="2149" t="s">
        <v>42</v>
      </c>
      <c r="AK35" s="2150" t="s">
        <v>43</v>
      </c>
      <c r="AL35" s="2149" t="s">
        <v>44</v>
      </c>
      <c r="AM35" s="2151" t="s">
        <v>45</v>
      </c>
    </row>
    <row r="36" spans="1:39" ht="62.25" customHeight="1">
      <c r="A36" s="3364">
        <v>3</v>
      </c>
      <c r="B36" s="3539" t="s">
        <v>282</v>
      </c>
      <c r="C36" s="3339" t="s">
        <v>286</v>
      </c>
      <c r="D36" s="3457"/>
      <c r="E36" s="3457"/>
      <c r="F36" s="178" t="s">
        <v>298</v>
      </c>
      <c r="G36" s="445" t="s">
        <v>848</v>
      </c>
      <c r="H36" s="446" t="s">
        <v>296</v>
      </c>
      <c r="I36" s="447">
        <v>12</v>
      </c>
      <c r="J36" s="447" t="s">
        <v>849</v>
      </c>
      <c r="K36" s="177" t="s">
        <v>290</v>
      </c>
      <c r="L36" s="447" t="s">
        <v>493</v>
      </c>
      <c r="M36" s="448" t="s">
        <v>255</v>
      </c>
      <c r="N36" s="448">
        <v>43465</v>
      </c>
      <c r="O36" s="3052">
        <v>2</v>
      </c>
      <c r="P36" s="3053"/>
      <c r="Q36" s="3052">
        <v>2</v>
      </c>
      <c r="R36" s="3053"/>
      <c r="S36" s="3052">
        <v>2</v>
      </c>
      <c r="T36" s="3053"/>
      <c r="U36" s="3052">
        <v>2</v>
      </c>
      <c r="V36" s="3053"/>
      <c r="W36" s="3052">
        <v>2</v>
      </c>
      <c r="X36" s="3053"/>
      <c r="Y36" s="3052">
        <v>2</v>
      </c>
      <c r="Z36" s="3053"/>
      <c r="AA36" s="1641">
        <f>SUM(O36:Z36)</f>
        <v>12</v>
      </c>
      <c r="AB36" s="452">
        <v>0</v>
      </c>
      <c r="AC36" s="452">
        <v>0</v>
      </c>
      <c r="AD36" s="176"/>
      <c r="AE36" s="2439">
        <f>SUM(O36)</f>
        <v>2</v>
      </c>
      <c r="AF36" s="2157">
        <f>AE36/AA36</f>
        <v>0.16666666666666666</v>
      </c>
      <c r="AG36" s="2459">
        <v>2</v>
      </c>
      <c r="AH36" s="2615">
        <f>+AG36/AE36</f>
        <v>1</v>
      </c>
      <c r="AI36" s="2615">
        <f>+AG36/AA36</f>
        <v>0.16666666666666666</v>
      </c>
      <c r="AJ36" s="2608"/>
      <c r="AK36" s="2607"/>
      <c r="AL36" s="2459" t="s">
        <v>2005</v>
      </c>
      <c r="AM36" s="2459" t="s">
        <v>1999</v>
      </c>
    </row>
    <row r="37" spans="1:39" ht="69.75" customHeight="1">
      <c r="A37" s="3364"/>
      <c r="B37" s="3539"/>
      <c r="C37" s="3540"/>
      <c r="D37" s="3528"/>
      <c r="E37" s="3528"/>
      <c r="F37" s="178" t="s">
        <v>297</v>
      </c>
      <c r="G37" s="194" t="s">
        <v>845</v>
      </c>
      <c r="H37" s="187" t="s">
        <v>846</v>
      </c>
      <c r="I37" s="416">
        <v>4</v>
      </c>
      <c r="J37" s="187" t="s">
        <v>850</v>
      </c>
      <c r="K37" s="177" t="s">
        <v>290</v>
      </c>
      <c r="L37" s="187" t="s">
        <v>490</v>
      </c>
      <c r="M37" s="433">
        <v>43160</v>
      </c>
      <c r="N37" s="433">
        <v>43465</v>
      </c>
      <c r="O37" s="434"/>
      <c r="P37" s="434"/>
      <c r="Q37" s="434">
        <v>2</v>
      </c>
      <c r="R37" s="434"/>
      <c r="S37" s="434"/>
      <c r="T37" s="434"/>
      <c r="U37" s="434">
        <v>1</v>
      </c>
      <c r="V37" s="434"/>
      <c r="W37" s="434"/>
      <c r="X37" s="434"/>
      <c r="Y37" s="434"/>
      <c r="Z37" s="434">
        <v>1</v>
      </c>
      <c r="AA37" s="1641">
        <f>SUM(O37:Z37)</f>
        <v>4</v>
      </c>
      <c r="AB37" s="452">
        <v>0</v>
      </c>
      <c r="AC37" s="452">
        <v>0</v>
      </c>
      <c r="AD37" s="176"/>
      <c r="AE37" s="2439">
        <f>SUM(O37)</f>
        <v>0</v>
      </c>
      <c r="AF37" s="2157"/>
      <c r="AG37" s="2459">
        <v>0</v>
      </c>
      <c r="AH37" s="2615"/>
      <c r="AI37" s="2615">
        <f>+AG37/AA37</f>
        <v>0</v>
      </c>
      <c r="AJ37" s="2608"/>
      <c r="AK37" s="2607"/>
      <c r="AL37" s="2459" t="s">
        <v>1999</v>
      </c>
      <c r="AM37" s="2459" t="s">
        <v>1999</v>
      </c>
    </row>
    <row r="38" spans="1:39" ht="87" customHeight="1" thickBot="1">
      <c r="A38" s="3364"/>
      <c r="B38" s="3539"/>
      <c r="C38" s="3540"/>
      <c r="D38" s="3528"/>
      <c r="E38" s="3528"/>
      <c r="F38" s="178" t="s">
        <v>295</v>
      </c>
      <c r="G38" s="453" t="s">
        <v>851</v>
      </c>
      <c r="H38" s="454" t="s">
        <v>489</v>
      </c>
      <c r="I38" s="455">
        <v>1</v>
      </c>
      <c r="J38" s="454" t="s">
        <v>852</v>
      </c>
      <c r="K38" s="177" t="s">
        <v>290</v>
      </c>
      <c r="L38" s="454" t="s">
        <v>294</v>
      </c>
      <c r="M38" s="457">
        <v>43101</v>
      </c>
      <c r="N38" s="457">
        <v>43465</v>
      </c>
      <c r="O38" s="2925">
        <v>1</v>
      </c>
      <c r="P38" s="2926"/>
      <c r="Q38" s="2925">
        <v>1</v>
      </c>
      <c r="R38" s="2926"/>
      <c r="S38" s="2925">
        <v>1</v>
      </c>
      <c r="T38" s="2926"/>
      <c r="U38" s="2925">
        <v>1</v>
      </c>
      <c r="V38" s="2926"/>
      <c r="W38" s="2925">
        <v>1</v>
      </c>
      <c r="X38" s="2926"/>
      <c r="Y38" s="2925">
        <v>1</v>
      </c>
      <c r="Z38" s="2926"/>
      <c r="AA38" s="1641">
        <v>100</v>
      </c>
      <c r="AB38" s="452">
        <v>0</v>
      </c>
      <c r="AC38" s="452">
        <v>0</v>
      </c>
      <c r="AD38" s="176"/>
      <c r="AE38" s="2157">
        <f>SUM(O38)</f>
        <v>1</v>
      </c>
      <c r="AF38" s="2157">
        <f>2/12</f>
        <v>0.16666666666666666</v>
      </c>
      <c r="AG38" s="2619">
        <v>1</v>
      </c>
      <c r="AH38" s="2615">
        <f>+AG38/AE38</f>
        <v>1</v>
      </c>
      <c r="AI38" s="2615">
        <f>+AG38/AA38</f>
        <v>0.01</v>
      </c>
      <c r="AJ38" s="2608"/>
      <c r="AK38" s="2607"/>
      <c r="AL38" s="2459" t="s">
        <v>2006</v>
      </c>
      <c r="AM38" s="2459" t="s">
        <v>2007</v>
      </c>
    </row>
    <row r="39" spans="1:39" ht="13.5" thickBot="1">
      <c r="A39" s="3538" t="s">
        <v>56</v>
      </c>
      <c r="B39" s="3531"/>
      <c r="C39" s="3531"/>
      <c r="D39" s="173"/>
      <c r="E39" s="173"/>
      <c r="F39" s="173"/>
      <c r="G39" s="173"/>
      <c r="H39" s="175"/>
      <c r="I39" s="173"/>
      <c r="J39" s="173"/>
      <c r="K39" s="174"/>
      <c r="L39" s="173"/>
      <c r="M39" s="173"/>
      <c r="N39" s="173"/>
      <c r="O39" s="173"/>
      <c r="P39" s="173"/>
      <c r="Q39" s="173"/>
      <c r="R39" s="173"/>
      <c r="S39" s="173"/>
      <c r="T39" s="173"/>
      <c r="U39" s="173"/>
      <c r="V39" s="173"/>
      <c r="W39" s="173"/>
      <c r="X39" s="173"/>
      <c r="Y39" s="173"/>
      <c r="Z39" s="173"/>
      <c r="AA39" s="172">
        <f>SUM(AA36:AA38)</f>
        <v>116</v>
      </c>
      <c r="AB39" s="1477">
        <f>SUM(AB36:AB38)</f>
        <v>0</v>
      </c>
      <c r="AC39" s="1477">
        <f>SUM(AC36:AC38)</f>
        <v>0</v>
      </c>
      <c r="AD39" s="2077"/>
      <c r="AE39" s="2420"/>
      <c r="AF39" s="2420"/>
      <c r="AG39" s="2420"/>
      <c r="AH39" s="2420"/>
      <c r="AI39" s="2420"/>
      <c r="AJ39" s="2420"/>
      <c r="AK39" s="2420"/>
      <c r="AL39" s="2420"/>
      <c r="AM39" s="2420"/>
    </row>
    <row r="40" spans="1:39" ht="13.5" thickBot="1">
      <c r="A40" s="3532" t="s">
        <v>57</v>
      </c>
      <c r="B40" s="3533"/>
      <c r="C40" s="3533"/>
      <c r="D40" s="167"/>
      <c r="E40" s="167"/>
      <c r="F40" s="167"/>
      <c r="G40" s="167"/>
      <c r="H40" s="168"/>
      <c r="I40" s="167"/>
      <c r="J40" s="167"/>
      <c r="K40" s="167"/>
      <c r="L40" s="167"/>
      <c r="M40" s="167"/>
      <c r="N40" s="167"/>
      <c r="O40" s="167"/>
      <c r="P40" s="167"/>
      <c r="Q40" s="167"/>
      <c r="R40" s="167"/>
      <c r="S40" s="167"/>
      <c r="T40" s="167"/>
      <c r="U40" s="167"/>
      <c r="V40" s="167"/>
      <c r="W40" s="167"/>
      <c r="X40" s="167"/>
      <c r="Y40" s="167"/>
      <c r="Z40" s="167"/>
      <c r="AA40" s="166"/>
      <c r="AB40" s="1478">
        <f>+AB39</f>
        <v>0</v>
      </c>
      <c r="AC40" s="1478">
        <f>+AC39</f>
        <v>0</v>
      </c>
      <c r="AD40" s="2257"/>
      <c r="AE40" s="2257"/>
      <c r="AF40" s="2257"/>
      <c r="AG40" s="2257"/>
      <c r="AH40" s="2257"/>
      <c r="AI40" s="2257"/>
      <c r="AJ40" s="2257"/>
      <c r="AK40" s="2257"/>
      <c r="AL40" s="2257"/>
      <c r="AM40" s="2257"/>
    </row>
    <row r="41" spans="1:39" ht="24.75" customHeight="1" thickBot="1">
      <c r="A41" s="165"/>
      <c r="B41" s="164"/>
      <c r="C41" s="161"/>
      <c r="D41" s="161"/>
      <c r="E41" s="161"/>
      <c r="F41" s="161"/>
      <c r="G41" s="161"/>
      <c r="H41" s="161"/>
      <c r="I41" s="163"/>
      <c r="J41" s="161"/>
      <c r="K41" s="161"/>
      <c r="L41" s="161"/>
      <c r="M41" s="162"/>
      <c r="N41" s="162"/>
      <c r="O41" s="161"/>
      <c r="P41" s="161"/>
      <c r="Q41" s="161"/>
      <c r="R41" s="161"/>
      <c r="S41" s="161"/>
      <c r="T41" s="161"/>
      <c r="U41" s="161"/>
      <c r="V41" s="161"/>
      <c r="W41" s="161"/>
      <c r="X41" s="161"/>
      <c r="Y41" s="161"/>
      <c r="Z41" s="161"/>
      <c r="AA41" s="160"/>
      <c r="AB41" s="1479">
        <f>+AB40+AB31+AB20</f>
        <v>0</v>
      </c>
      <c r="AC41" s="1479">
        <f>+AC40+AC31+AC20</f>
        <v>0</v>
      </c>
      <c r="AD41" s="2258"/>
      <c r="AE41" s="2258"/>
      <c r="AF41" s="2660">
        <f>AVERAGE(AF16:AF38)</f>
        <v>0.16666666666666666</v>
      </c>
      <c r="AG41" s="2258"/>
      <c r="AH41" s="2660">
        <f>AVERAGE(AH16:AH38)</f>
        <v>1</v>
      </c>
      <c r="AI41" s="2660">
        <f>AVERAGE(AI16:AI38)</f>
        <v>0.5933333333333333</v>
      </c>
      <c r="AJ41" s="2660">
        <f>SUM(AJ16:AJ38)</f>
        <v>0</v>
      </c>
      <c r="AK41" s="2258"/>
      <c r="AL41" s="2258"/>
      <c r="AM41" s="2258"/>
    </row>
  </sheetData>
  <sheetProtection/>
  <mergeCells count="58">
    <mergeCell ref="AE33:AM33"/>
    <mergeCell ref="AD1:AD2"/>
    <mergeCell ref="AD3:AD4"/>
    <mergeCell ref="AE5:AM6"/>
    <mergeCell ref="AE7:AM9"/>
    <mergeCell ref="AE11:AM11"/>
    <mergeCell ref="AE13:AM13"/>
    <mergeCell ref="AE22:AM22"/>
    <mergeCell ref="A6:AD6"/>
    <mergeCell ref="E28:E29"/>
    <mergeCell ref="H11:AD11"/>
    <mergeCell ref="H13:AD13"/>
    <mergeCell ref="H33:AD33"/>
    <mergeCell ref="A25:A29"/>
    <mergeCell ref="B25:B29"/>
    <mergeCell ref="C28:C29"/>
    <mergeCell ref="A40:C40"/>
    <mergeCell ref="A30:C30"/>
    <mergeCell ref="A39:C39"/>
    <mergeCell ref="A36:A38"/>
    <mergeCell ref="B36:B38"/>
    <mergeCell ref="A33:C33"/>
    <mergeCell ref="A31:C31"/>
    <mergeCell ref="C36:C38"/>
    <mergeCell ref="A22:C22"/>
    <mergeCell ref="H22:AD22"/>
    <mergeCell ref="A1:C4"/>
    <mergeCell ref="AC1:AC4"/>
    <mergeCell ref="A5:AD5"/>
    <mergeCell ref="D1:AB2"/>
    <mergeCell ref="D3:AB4"/>
    <mergeCell ref="D36:D38"/>
    <mergeCell ref="E36:E38"/>
    <mergeCell ref="A16:A18"/>
    <mergeCell ref="B16:B18"/>
    <mergeCell ref="A7:AD7"/>
    <mergeCell ref="A8:AD8"/>
    <mergeCell ref="A9:AD9"/>
    <mergeCell ref="A13:C13"/>
    <mergeCell ref="A19:C19"/>
    <mergeCell ref="A20:C20"/>
    <mergeCell ref="D15:E15"/>
    <mergeCell ref="D24:E24"/>
    <mergeCell ref="A11:C11"/>
    <mergeCell ref="D28:D29"/>
    <mergeCell ref="D35:E35"/>
    <mergeCell ref="Y36:Z36"/>
    <mergeCell ref="Y38:Z38"/>
    <mergeCell ref="O36:P36"/>
    <mergeCell ref="Q36:R36"/>
    <mergeCell ref="S36:T36"/>
    <mergeCell ref="U36:V36"/>
    <mergeCell ref="W36:X36"/>
    <mergeCell ref="O38:P38"/>
    <mergeCell ref="Q38:R38"/>
    <mergeCell ref="S38:T38"/>
    <mergeCell ref="U38:V38"/>
    <mergeCell ref="W38:X38"/>
  </mergeCells>
  <printOptions/>
  <pageMargins left="0.7" right="0.7" top="0.75" bottom="0.75" header="0.3" footer="0.3"/>
  <pageSetup horizontalDpi="600" verticalDpi="600" orientation="landscape" scale="26" r:id="rId4"/>
  <drawing r:id="rId3"/>
  <legacyDrawing r:id="rId2"/>
</worksheet>
</file>

<file path=xl/worksheets/sheet12.xml><?xml version="1.0" encoding="utf-8"?>
<worksheet xmlns="http://schemas.openxmlformats.org/spreadsheetml/2006/main" xmlns:r="http://schemas.openxmlformats.org/officeDocument/2006/relationships">
  <sheetPr>
    <tabColor rgb="FF00B050"/>
  </sheetPr>
  <dimension ref="A1:AV52"/>
  <sheetViews>
    <sheetView view="pageBreakPreview" zoomScale="80" zoomScaleNormal="40" zoomScaleSheetLayoutView="80" zoomScalePageLayoutView="80" workbookViewId="0" topLeftCell="C12">
      <pane xSplit="9" ySplit="4" topLeftCell="L20" activePane="bottomRight" state="frozen"/>
      <selection pane="topLeft" activeCell="C12" sqref="C12"/>
      <selection pane="topRight" activeCell="L12" sqref="L12"/>
      <selection pane="bottomLeft" activeCell="C16" sqref="C16"/>
      <selection pane="bottomRight" activeCell="K24" sqref="K24"/>
    </sheetView>
  </sheetViews>
  <sheetFormatPr defaultColWidth="11.421875" defaultRowHeight="15"/>
  <cols>
    <col min="1" max="1" width="6.421875" style="399" customWidth="1"/>
    <col min="2" max="2" width="18.28125" style="431" customWidth="1"/>
    <col min="3" max="3" width="31.7109375" style="399" customWidth="1"/>
    <col min="4" max="5" width="8.140625" style="399" hidden="1" customWidth="1"/>
    <col min="6" max="6" width="24.00390625" style="399" hidden="1" customWidth="1"/>
    <col min="7" max="9" width="8.140625" style="399" hidden="1" customWidth="1"/>
    <col min="10" max="10" width="30.8515625" style="399" hidden="1" customWidth="1"/>
    <col min="11" max="11" width="35.57421875" style="399" customWidth="1"/>
    <col min="12" max="12" width="19.00390625" style="399" customWidth="1"/>
    <col min="13" max="13" width="12.7109375" style="399" customWidth="1"/>
    <col min="14" max="14" width="33.140625" style="399" customWidth="1"/>
    <col min="15" max="15" width="24.421875" style="405" customWidth="1"/>
    <col min="16" max="16" width="33.7109375" style="399" customWidth="1"/>
    <col min="17" max="17" width="14.421875" style="399" customWidth="1"/>
    <col min="18" max="18" width="13.7109375" style="399" customWidth="1"/>
    <col min="19" max="30" width="7.421875" style="399" customWidth="1"/>
    <col min="31" max="31" width="16.28125" style="432" customWidth="1"/>
    <col min="32" max="32" width="24.140625" style="399" customWidth="1"/>
    <col min="33" max="33" width="23.00390625" style="399" customWidth="1"/>
    <col min="34" max="34" width="22.140625" style="399" customWidth="1"/>
    <col min="35" max="41" width="18.421875" style="399" customWidth="1"/>
    <col min="42" max="42" width="29.8515625" style="399" customWidth="1"/>
    <col min="43" max="43" width="18.421875" style="399" customWidth="1"/>
    <col min="44" max="255" width="11.421875" style="399" customWidth="1"/>
    <col min="256" max="16384" width="6.421875" style="399" customWidth="1"/>
  </cols>
  <sheetData>
    <row r="1" spans="1:34" ht="15" customHeight="1">
      <c r="A1" s="3564"/>
      <c r="B1" s="3565"/>
      <c r="C1" s="3566"/>
      <c r="D1" s="398"/>
      <c r="E1" s="398"/>
      <c r="F1" s="398"/>
      <c r="G1" s="398"/>
      <c r="H1" s="398"/>
      <c r="I1" s="398"/>
      <c r="J1" s="3574" t="s">
        <v>0</v>
      </c>
      <c r="K1" s="3575"/>
      <c r="L1" s="3575"/>
      <c r="M1" s="3575"/>
      <c r="N1" s="3575"/>
      <c r="O1" s="3575"/>
      <c r="P1" s="3575"/>
      <c r="Q1" s="3575"/>
      <c r="R1" s="3575"/>
      <c r="S1" s="3575"/>
      <c r="T1" s="3575"/>
      <c r="U1" s="3575"/>
      <c r="V1" s="3575"/>
      <c r="W1" s="3575"/>
      <c r="X1" s="3575"/>
      <c r="Y1" s="3575"/>
      <c r="Z1" s="3575"/>
      <c r="AA1" s="3575"/>
      <c r="AB1" s="3575"/>
      <c r="AC1" s="3575"/>
      <c r="AD1" s="3575"/>
      <c r="AE1" s="3575"/>
      <c r="AF1" s="3576"/>
      <c r="AG1" s="3226" t="s">
        <v>60</v>
      </c>
      <c r="AH1" s="2756" t="s">
        <v>1727</v>
      </c>
    </row>
    <row r="2" spans="1:34" ht="15.75" customHeight="1" thickBot="1">
      <c r="A2" s="3567"/>
      <c r="B2" s="3568"/>
      <c r="C2" s="3569"/>
      <c r="D2" s="400"/>
      <c r="E2" s="400"/>
      <c r="F2" s="400"/>
      <c r="G2" s="400"/>
      <c r="H2" s="400"/>
      <c r="I2" s="400"/>
      <c r="J2" s="3577"/>
      <c r="K2" s="3578"/>
      <c r="L2" s="3578"/>
      <c r="M2" s="3578"/>
      <c r="N2" s="3578"/>
      <c r="O2" s="3578"/>
      <c r="P2" s="3578"/>
      <c r="Q2" s="3578"/>
      <c r="R2" s="3578"/>
      <c r="S2" s="3578"/>
      <c r="T2" s="3578"/>
      <c r="U2" s="3578"/>
      <c r="V2" s="3578"/>
      <c r="W2" s="3578"/>
      <c r="X2" s="3578"/>
      <c r="Y2" s="3578"/>
      <c r="Z2" s="3578"/>
      <c r="AA2" s="3578"/>
      <c r="AB2" s="3578"/>
      <c r="AC2" s="3578"/>
      <c r="AD2" s="3578"/>
      <c r="AE2" s="3578"/>
      <c r="AF2" s="3579"/>
      <c r="AG2" s="3573"/>
      <c r="AH2" s="2757"/>
    </row>
    <row r="3" spans="1:34" ht="15" customHeight="1">
      <c r="A3" s="3567"/>
      <c r="B3" s="3568"/>
      <c r="C3" s="3569"/>
      <c r="D3" s="400"/>
      <c r="E3" s="400"/>
      <c r="F3" s="400"/>
      <c r="G3" s="400"/>
      <c r="H3" s="400"/>
      <c r="I3" s="400"/>
      <c r="J3" s="3574" t="s">
        <v>1</v>
      </c>
      <c r="K3" s="3575"/>
      <c r="L3" s="3575"/>
      <c r="M3" s="3575"/>
      <c r="N3" s="3575"/>
      <c r="O3" s="3575"/>
      <c r="P3" s="3575"/>
      <c r="Q3" s="3575"/>
      <c r="R3" s="3575"/>
      <c r="S3" s="3575"/>
      <c r="T3" s="3575"/>
      <c r="U3" s="3575"/>
      <c r="V3" s="3575"/>
      <c r="W3" s="3575"/>
      <c r="X3" s="3575"/>
      <c r="Y3" s="3575"/>
      <c r="Z3" s="3575"/>
      <c r="AA3" s="3575"/>
      <c r="AB3" s="3575"/>
      <c r="AC3" s="3575"/>
      <c r="AD3" s="3575"/>
      <c r="AE3" s="3575"/>
      <c r="AF3" s="3576"/>
      <c r="AG3" s="3573"/>
      <c r="AH3" s="2761">
        <v>43153</v>
      </c>
    </row>
    <row r="4" spans="1:34" ht="15.75" customHeight="1" thickBot="1">
      <c r="A4" s="3570"/>
      <c r="B4" s="3571"/>
      <c r="C4" s="3572"/>
      <c r="D4" s="401"/>
      <c r="E4" s="401"/>
      <c r="F4" s="401"/>
      <c r="G4" s="401"/>
      <c r="H4" s="401"/>
      <c r="I4" s="401"/>
      <c r="J4" s="3577"/>
      <c r="K4" s="3578"/>
      <c r="L4" s="3578"/>
      <c r="M4" s="3578"/>
      <c r="N4" s="3578"/>
      <c r="O4" s="3578"/>
      <c r="P4" s="3578"/>
      <c r="Q4" s="3578"/>
      <c r="R4" s="3578"/>
      <c r="S4" s="3578"/>
      <c r="T4" s="3578"/>
      <c r="U4" s="3578"/>
      <c r="V4" s="3578"/>
      <c r="W4" s="3578"/>
      <c r="X4" s="3578"/>
      <c r="Y4" s="3578"/>
      <c r="Z4" s="3578"/>
      <c r="AA4" s="3578"/>
      <c r="AB4" s="3578"/>
      <c r="AC4" s="3578"/>
      <c r="AD4" s="3578"/>
      <c r="AE4" s="3578"/>
      <c r="AF4" s="3579"/>
      <c r="AG4" s="3228"/>
      <c r="AH4" s="2762"/>
    </row>
    <row r="5" spans="1:43" ht="20.25" customHeight="1">
      <c r="A5" s="3560" t="s">
        <v>2</v>
      </c>
      <c r="B5" s="3561"/>
      <c r="C5" s="3561"/>
      <c r="D5" s="3562"/>
      <c r="E5" s="3562"/>
      <c r="F5" s="3562"/>
      <c r="G5" s="3562"/>
      <c r="H5" s="3562"/>
      <c r="I5" s="3562"/>
      <c r="J5" s="3562"/>
      <c r="K5" s="3562"/>
      <c r="L5" s="3562"/>
      <c r="M5" s="3562"/>
      <c r="N5" s="3562"/>
      <c r="O5" s="3562"/>
      <c r="P5" s="3562"/>
      <c r="Q5" s="3562"/>
      <c r="R5" s="3562"/>
      <c r="S5" s="3562"/>
      <c r="T5" s="3562"/>
      <c r="U5" s="3562"/>
      <c r="V5" s="3562"/>
      <c r="W5" s="3562"/>
      <c r="X5" s="3562"/>
      <c r="Y5" s="3562"/>
      <c r="Z5" s="3562"/>
      <c r="AA5" s="3562"/>
      <c r="AB5" s="3562"/>
      <c r="AC5" s="3562"/>
      <c r="AD5" s="3562"/>
      <c r="AE5" s="3562"/>
      <c r="AF5" s="3562"/>
      <c r="AG5" s="3562"/>
      <c r="AH5" s="3563"/>
      <c r="AI5" s="2767" t="s">
        <v>2</v>
      </c>
      <c r="AJ5" s="2768"/>
      <c r="AK5" s="2768"/>
      <c r="AL5" s="2768"/>
      <c r="AM5" s="2768"/>
      <c r="AN5" s="2768"/>
      <c r="AO5" s="2768"/>
      <c r="AP5" s="2768"/>
      <c r="AQ5" s="2769"/>
    </row>
    <row r="6" spans="1:43" ht="15.75" customHeight="1" thickBot="1">
      <c r="A6" s="3580" t="s">
        <v>5</v>
      </c>
      <c r="B6" s="3562"/>
      <c r="C6" s="3562"/>
      <c r="D6" s="3562"/>
      <c r="E6" s="3562"/>
      <c r="F6" s="3562"/>
      <c r="G6" s="3562"/>
      <c r="H6" s="3562"/>
      <c r="I6" s="3562"/>
      <c r="J6" s="3562"/>
      <c r="K6" s="3562"/>
      <c r="L6" s="3562"/>
      <c r="M6" s="3562"/>
      <c r="N6" s="3562"/>
      <c r="O6" s="3562"/>
      <c r="P6" s="3562"/>
      <c r="Q6" s="3562"/>
      <c r="R6" s="3562"/>
      <c r="S6" s="3562"/>
      <c r="T6" s="3562"/>
      <c r="U6" s="3562"/>
      <c r="V6" s="3562"/>
      <c r="W6" s="3562"/>
      <c r="X6" s="3562"/>
      <c r="Y6" s="3562"/>
      <c r="Z6" s="3562"/>
      <c r="AA6" s="3562"/>
      <c r="AB6" s="3562"/>
      <c r="AC6" s="3562"/>
      <c r="AD6" s="3562"/>
      <c r="AE6" s="3562"/>
      <c r="AF6" s="3562"/>
      <c r="AG6" s="3562"/>
      <c r="AH6" s="3563"/>
      <c r="AI6" s="2770"/>
      <c r="AJ6" s="2771"/>
      <c r="AK6" s="2771"/>
      <c r="AL6" s="2771"/>
      <c r="AM6" s="2771"/>
      <c r="AN6" s="2771"/>
      <c r="AO6" s="2771"/>
      <c r="AP6" s="2771"/>
      <c r="AQ6" s="2772"/>
    </row>
    <row r="7" spans="1:43" ht="15.75" customHeight="1">
      <c r="A7" s="3580"/>
      <c r="B7" s="3562"/>
      <c r="C7" s="3562"/>
      <c r="D7" s="3562"/>
      <c r="E7" s="3562"/>
      <c r="F7" s="3562"/>
      <c r="G7" s="3562"/>
      <c r="H7" s="3562"/>
      <c r="I7" s="3562"/>
      <c r="J7" s="3562"/>
      <c r="K7" s="3562"/>
      <c r="L7" s="3562"/>
      <c r="M7" s="3562"/>
      <c r="N7" s="3562"/>
      <c r="O7" s="3562"/>
      <c r="P7" s="3562"/>
      <c r="Q7" s="3562"/>
      <c r="R7" s="3562"/>
      <c r="S7" s="3562"/>
      <c r="T7" s="3562"/>
      <c r="U7" s="3562"/>
      <c r="V7" s="3562"/>
      <c r="W7" s="3562"/>
      <c r="X7" s="3562"/>
      <c r="Y7" s="3562"/>
      <c r="Z7" s="3562"/>
      <c r="AA7" s="3562"/>
      <c r="AB7" s="3562"/>
      <c r="AC7" s="3562"/>
      <c r="AD7" s="3562"/>
      <c r="AE7" s="3562"/>
      <c r="AF7" s="3562"/>
      <c r="AG7" s="3562"/>
      <c r="AH7" s="3563"/>
      <c r="AI7" s="2773" t="s">
        <v>1723</v>
      </c>
      <c r="AJ7" s="2774"/>
      <c r="AK7" s="2774"/>
      <c r="AL7" s="2774"/>
      <c r="AM7" s="2774"/>
      <c r="AN7" s="2774"/>
      <c r="AO7" s="2774"/>
      <c r="AP7" s="2774"/>
      <c r="AQ7" s="2775"/>
    </row>
    <row r="8" spans="1:43" ht="15.75" customHeight="1">
      <c r="A8" s="3580" t="s">
        <v>6</v>
      </c>
      <c r="B8" s="3562"/>
      <c r="C8" s="3562"/>
      <c r="D8" s="3562"/>
      <c r="E8" s="3562"/>
      <c r="F8" s="3562"/>
      <c r="G8" s="3562"/>
      <c r="H8" s="3562"/>
      <c r="I8" s="3562"/>
      <c r="J8" s="3562"/>
      <c r="K8" s="3562"/>
      <c r="L8" s="3562"/>
      <c r="M8" s="3562"/>
      <c r="N8" s="3562"/>
      <c r="O8" s="3562"/>
      <c r="P8" s="3562"/>
      <c r="Q8" s="3562"/>
      <c r="R8" s="3562"/>
      <c r="S8" s="3562"/>
      <c r="T8" s="3562"/>
      <c r="U8" s="3562"/>
      <c r="V8" s="3562"/>
      <c r="W8" s="3562"/>
      <c r="X8" s="3562"/>
      <c r="Y8" s="3562"/>
      <c r="Z8" s="3562"/>
      <c r="AA8" s="3562"/>
      <c r="AB8" s="3562"/>
      <c r="AC8" s="3562"/>
      <c r="AD8" s="3562"/>
      <c r="AE8" s="3562"/>
      <c r="AF8" s="3562"/>
      <c r="AG8" s="3562"/>
      <c r="AH8" s="3563"/>
      <c r="AI8" s="2776"/>
      <c r="AJ8" s="2777"/>
      <c r="AK8" s="2777"/>
      <c r="AL8" s="2777"/>
      <c r="AM8" s="2777"/>
      <c r="AN8" s="2777"/>
      <c r="AO8" s="2777"/>
      <c r="AP8" s="2777"/>
      <c r="AQ8" s="2778"/>
    </row>
    <row r="9" spans="1:43" ht="13.5" thickBot="1">
      <c r="A9" s="3581" t="s">
        <v>1726</v>
      </c>
      <c r="B9" s="3582"/>
      <c r="C9" s="3582"/>
      <c r="D9" s="3582"/>
      <c r="E9" s="3582"/>
      <c r="F9" s="3582"/>
      <c r="G9" s="3582"/>
      <c r="H9" s="3582"/>
      <c r="I9" s="3582"/>
      <c r="J9" s="3582"/>
      <c r="K9" s="3582"/>
      <c r="L9" s="3582"/>
      <c r="M9" s="3582"/>
      <c r="N9" s="3582"/>
      <c r="O9" s="3582"/>
      <c r="P9" s="3582"/>
      <c r="Q9" s="3582"/>
      <c r="R9" s="3582"/>
      <c r="S9" s="3582"/>
      <c r="T9" s="3582"/>
      <c r="U9" s="3582"/>
      <c r="V9" s="3582"/>
      <c r="W9" s="3582"/>
      <c r="X9" s="3582"/>
      <c r="Y9" s="3582"/>
      <c r="Z9" s="3582"/>
      <c r="AA9" s="3582"/>
      <c r="AB9" s="3582"/>
      <c r="AC9" s="3582"/>
      <c r="AD9" s="3582"/>
      <c r="AE9" s="3582"/>
      <c r="AF9" s="3582"/>
      <c r="AG9" s="3582"/>
      <c r="AH9" s="3583"/>
      <c r="AI9" s="2779"/>
      <c r="AJ9" s="2780"/>
      <c r="AK9" s="2780"/>
      <c r="AL9" s="2780"/>
      <c r="AM9" s="2780"/>
      <c r="AN9" s="2780"/>
      <c r="AO9" s="2780"/>
      <c r="AP9" s="2780"/>
      <c r="AQ9" s="2781"/>
    </row>
    <row r="10" spans="1:34" ht="3.75" customHeight="1" thickBot="1">
      <c r="A10" s="205"/>
      <c r="B10" s="204"/>
      <c r="C10" s="201"/>
      <c r="D10" s="201"/>
      <c r="E10" s="201"/>
      <c r="F10" s="201"/>
      <c r="G10" s="201"/>
      <c r="H10" s="201"/>
      <c r="I10" s="201"/>
      <c r="J10" s="201"/>
      <c r="K10" s="201"/>
      <c r="L10" s="201"/>
      <c r="M10" s="203"/>
      <c r="N10" s="201"/>
      <c r="O10" s="201"/>
      <c r="P10" s="201"/>
      <c r="Q10" s="202"/>
      <c r="R10" s="202"/>
      <c r="S10" s="201"/>
      <c r="T10" s="201"/>
      <c r="U10" s="201"/>
      <c r="V10" s="201"/>
      <c r="W10" s="201"/>
      <c r="X10" s="201"/>
      <c r="Y10" s="201"/>
      <c r="Z10" s="201"/>
      <c r="AA10" s="201"/>
      <c r="AB10" s="201"/>
      <c r="AC10" s="201"/>
      <c r="AD10" s="201"/>
      <c r="AE10" s="200"/>
      <c r="AF10" s="199"/>
      <c r="AG10" s="199"/>
      <c r="AH10" s="198"/>
    </row>
    <row r="11" spans="1:43" s="405" customFormat="1" ht="16.5" thickBot="1">
      <c r="A11" s="3584" t="s">
        <v>7</v>
      </c>
      <c r="B11" s="3584"/>
      <c r="C11" s="3585"/>
      <c r="D11" s="402"/>
      <c r="E11" s="403"/>
      <c r="F11" s="403"/>
      <c r="G11" s="403"/>
      <c r="H11" s="403"/>
      <c r="I11" s="404"/>
      <c r="J11" s="391"/>
      <c r="K11" s="390"/>
      <c r="L11" s="3542" t="s">
        <v>719</v>
      </c>
      <c r="M11" s="3543"/>
      <c r="N11" s="3543"/>
      <c r="O11" s="3543"/>
      <c r="P11" s="3543"/>
      <c r="Q11" s="3543"/>
      <c r="R11" s="3543"/>
      <c r="S11" s="3543"/>
      <c r="T11" s="3543"/>
      <c r="U11" s="3543"/>
      <c r="V11" s="3543"/>
      <c r="W11" s="3543"/>
      <c r="X11" s="3543"/>
      <c r="Y11" s="3543"/>
      <c r="Z11" s="3543"/>
      <c r="AA11" s="3543"/>
      <c r="AB11" s="3543"/>
      <c r="AC11" s="3543"/>
      <c r="AD11" s="3543"/>
      <c r="AE11" s="3543"/>
      <c r="AF11" s="3543"/>
      <c r="AG11" s="3543"/>
      <c r="AH11" s="3544"/>
      <c r="AI11" s="3542" t="s">
        <v>719</v>
      </c>
      <c r="AJ11" s="3543"/>
      <c r="AK11" s="3543"/>
      <c r="AL11" s="3543"/>
      <c r="AM11" s="3543"/>
      <c r="AN11" s="3543"/>
      <c r="AO11" s="3543"/>
      <c r="AP11" s="3543"/>
      <c r="AQ11" s="3543"/>
    </row>
    <row r="12" spans="1:34" s="201" customFormat="1" ht="5.25" customHeight="1" thickBot="1">
      <c r="A12" s="205"/>
      <c r="B12" s="204"/>
      <c r="M12" s="203"/>
      <c r="Q12" s="202"/>
      <c r="R12" s="202"/>
      <c r="AE12" s="200"/>
      <c r="AF12" s="199"/>
      <c r="AG12" s="199"/>
      <c r="AH12" s="198"/>
    </row>
    <row r="13" spans="1:43" s="407" customFormat="1" ht="13.5" thickBot="1">
      <c r="A13" s="3548" t="s">
        <v>8</v>
      </c>
      <c r="B13" s="3549"/>
      <c r="C13" s="3549"/>
      <c r="D13" s="406"/>
      <c r="E13" s="406"/>
      <c r="F13" s="406"/>
      <c r="G13" s="406"/>
      <c r="H13" s="406"/>
      <c r="I13" s="406"/>
      <c r="J13" s="406"/>
      <c r="K13" s="406"/>
      <c r="L13" s="3550" t="s">
        <v>242</v>
      </c>
      <c r="M13" s="3551"/>
      <c r="N13" s="3551"/>
      <c r="O13" s="3551"/>
      <c r="P13" s="3551"/>
      <c r="Q13" s="3551"/>
      <c r="R13" s="3551"/>
      <c r="S13" s="3551"/>
      <c r="T13" s="3551"/>
      <c r="U13" s="3551"/>
      <c r="V13" s="3551"/>
      <c r="W13" s="3551"/>
      <c r="X13" s="3551"/>
      <c r="Y13" s="3551"/>
      <c r="Z13" s="3551"/>
      <c r="AA13" s="3551"/>
      <c r="AB13" s="3551"/>
      <c r="AC13" s="3551"/>
      <c r="AD13" s="3551"/>
      <c r="AE13" s="3551"/>
      <c r="AF13" s="3551"/>
      <c r="AG13" s="3551"/>
      <c r="AH13" s="3552"/>
      <c r="AI13" s="3550"/>
      <c r="AJ13" s="3551"/>
      <c r="AK13" s="3551"/>
      <c r="AL13" s="3551"/>
      <c r="AM13" s="3551"/>
      <c r="AN13" s="3551"/>
      <c r="AO13" s="3551"/>
      <c r="AP13" s="3551"/>
      <c r="AQ13" s="3551"/>
    </row>
    <row r="14" spans="1:34" s="201" customFormat="1" ht="7.5" customHeight="1" thickBot="1">
      <c r="A14" s="205"/>
      <c r="B14" s="204"/>
      <c r="M14" s="203"/>
      <c r="Q14" s="202"/>
      <c r="R14" s="202"/>
      <c r="AE14" s="200"/>
      <c r="AF14" s="199"/>
      <c r="AG14" s="199"/>
      <c r="AH14" s="198"/>
    </row>
    <row r="15" spans="1:48" s="405" customFormat="1" ht="39" thickBot="1">
      <c r="A15" s="34" t="s">
        <v>9</v>
      </c>
      <c r="B15" s="8" t="s">
        <v>10</v>
      </c>
      <c r="C15" s="34" t="s">
        <v>11</v>
      </c>
      <c r="D15" s="3254" t="s">
        <v>328</v>
      </c>
      <c r="E15" s="3255"/>
      <c r="F15" s="389" t="s">
        <v>355</v>
      </c>
      <c r="G15" s="254" t="s">
        <v>354</v>
      </c>
      <c r="H15" s="3254" t="s">
        <v>328</v>
      </c>
      <c r="I15" s="3255"/>
      <c r="J15" s="408" t="s">
        <v>327</v>
      </c>
      <c r="K15" s="408" t="s">
        <v>326</v>
      </c>
      <c r="L15" s="409" t="s">
        <v>13</v>
      </c>
      <c r="M15" s="10" t="s">
        <v>14</v>
      </c>
      <c r="N15" s="11" t="s">
        <v>15</v>
      </c>
      <c r="O15" s="14" t="s">
        <v>16</v>
      </c>
      <c r="P15" s="11" t="s">
        <v>18</v>
      </c>
      <c r="Q15" s="11" t="s">
        <v>19</v>
      </c>
      <c r="R15" s="11" t="s">
        <v>20</v>
      </c>
      <c r="S15" s="12" t="s">
        <v>21</v>
      </c>
      <c r="T15" s="12" t="s">
        <v>22</v>
      </c>
      <c r="U15" s="12" t="s">
        <v>23</v>
      </c>
      <c r="V15" s="12" t="s">
        <v>24</v>
      </c>
      <c r="W15" s="12" t="s">
        <v>25</v>
      </c>
      <c r="X15" s="12" t="s">
        <v>26</v>
      </c>
      <c r="Y15" s="12" t="s">
        <v>27</v>
      </c>
      <c r="Z15" s="12" t="s">
        <v>28</v>
      </c>
      <c r="AA15" s="12" t="s">
        <v>29</v>
      </c>
      <c r="AB15" s="12" t="s">
        <v>30</v>
      </c>
      <c r="AC15" s="12" t="s">
        <v>31</v>
      </c>
      <c r="AD15" s="12" t="s">
        <v>32</v>
      </c>
      <c r="AE15" s="13" t="s">
        <v>33</v>
      </c>
      <c r="AF15" s="11" t="s">
        <v>615</v>
      </c>
      <c r="AG15" s="410" t="s">
        <v>720</v>
      </c>
      <c r="AH15" s="14" t="s">
        <v>35</v>
      </c>
      <c r="AI15" s="2145" t="s">
        <v>36</v>
      </c>
      <c r="AJ15" s="2146" t="s">
        <v>37</v>
      </c>
      <c r="AK15" s="2147" t="s">
        <v>38</v>
      </c>
      <c r="AL15" s="2148" t="s">
        <v>1724</v>
      </c>
      <c r="AM15" s="2148" t="s">
        <v>1725</v>
      </c>
      <c r="AN15" s="2149" t="s">
        <v>42</v>
      </c>
      <c r="AO15" s="2150" t="s">
        <v>43</v>
      </c>
      <c r="AP15" s="2149" t="s">
        <v>44</v>
      </c>
      <c r="AQ15" s="2151" t="s">
        <v>45</v>
      </c>
      <c r="AR15" s="411"/>
      <c r="AS15" s="411"/>
      <c r="AT15" s="411"/>
      <c r="AU15" s="411"/>
      <c r="AV15" s="411"/>
    </row>
    <row r="16" spans="1:43" s="411" customFormat="1" ht="89.25">
      <c r="A16" s="3553">
        <v>1</v>
      </c>
      <c r="B16" s="3363"/>
      <c r="C16" s="3339" t="s">
        <v>721</v>
      </c>
      <c r="D16" s="3457"/>
      <c r="E16" s="3457"/>
      <c r="F16" s="393"/>
      <c r="G16" s="393"/>
      <c r="H16" s="248"/>
      <c r="I16" s="393"/>
      <c r="J16" s="1343" t="s">
        <v>722</v>
      </c>
      <c r="K16" s="1347" t="s">
        <v>723</v>
      </c>
      <c r="L16" s="412" t="s">
        <v>724</v>
      </c>
      <c r="M16" s="413">
        <v>12</v>
      </c>
      <c r="N16" s="412" t="s">
        <v>725</v>
      </c>
      <c r="O16" s="412" t="s">
        <v>1696</v>
      </c>
      <c r="P16" s="1348" t="s">
        <v>726</v>
      </c>
      <c r="Q16" s="1349">
        <v>43101</v>
      </c>
      <c r="R16" s="1349">
        <v>43465</v>
      </c>
      <c r="S16" s="414">
        <v>1</v>
      </c>
      <c r="T16" s="414">
        <v>1</v>
      </c>
      <c r="U16" s="414">
        <v>1</v>
      </c>
      <c r="V16" s="414">
        <v>1</v>
      </c>
      <c r="W16" s="414">
        <v>1</v>
      </c>
      <c r="X16" s="414">
        <v>1</v>
      </c>
      <c r="Y16" s="414">
        <v>1</v>
      </c>
      <c r="Z16" s="414">
        <v>1</v>
      </c>
      <c r="AA16" s="414">
        <v>1</v>
      </c>
      <c r="AB16" s="414">
        <v>1</v>
      </c>
      <c r="AC16" s="414">
        <v>1</v>
      </c>
      <c r="AD16" s="414">
        <v>1</v>
      </c>
      <c r="AE16" s="1648">
        <f>SUM(S16:AD16)</f>
        <v>12</v>
      </c>
      <c r="AF16" s="1407">
        <v>0</v>
      </c>
      <c r="AG16" s="1407"/>
      <c r="AH16" s="2262"/>
      <c r="AI16" s="2662">
        <f>SUM(S16:T16)</f>
        <v>2</v>
      </c>
      <c r="AJ16" s="2269">
        <f>AI16/AE16</f>
        <v>0.16666666666666666</v>
      </c>
      <c r="AK16" s="2664">
        <v>2</v>
      </c>
      <c r="AL16" s="2269">
        <f>+AK16/AI16</f>
        <v>1</v>
      </c>
      <c r="AM16" s="2269">
        <f>+AK16/AE16</f>
        <v>0.16666666666666666</v>
      </c>
      <c r="AN16" s="2664"/>
      <c r="AO16" s="2662"/>
      <c r="AP16" s="2664" t="s">
        <v>2008</v>
      </c>
      <c r="AQ16" s="2664"/>
    </row>
    <row r="17" spans="1:43" s="411" customFormat="1" ht="38.25">
      <c r="A17" s="3554"/>
      <c r="B17" s="3555"/>
      <c r="C17" s="3556"/>
      <c r="D17" s="3547"/>
      <c r="E17" s="3547"/>
      <c r="F17" s="415"/>
      <c r="G17" s="415"/>
      <c r="H17" s="243"/>
      <c r="I17" s="415"/>
      <c r="J17" s="1336" t="s">
        <v>727</v>
      </c>
      <c r="K17" s="1350" t="s">
        <v>727</v>
      </c>
      <c r="L17" s="142" t="s">
        <v>728</v>
      </c>
      <c r="M17" s="416">
        <v>2</v>
      </c>
      <c r="N17" s="142" t="s">
        <v>729</v>
      </c>
      <c r="O17" s="142" t="s">
        <v>1696</v>
      </c>
      <c r="P17" s="212" t="s">
        <v>730</v>
      </c>
      <c r="Q17" s="207">
        <v>43252</v>
      </c>
      <c r="R17" s="444">
        <v>43465</v>
      </c>
      <c r="S17" s="360"/>
      <c r="T17" s="360"/>
      <c r="U17" s="360"/>
      <c r="V17" s="360"/>
      <c r="W17" s="360"/>
      <c r="X17" s="360"/>
      <c r="Y17" s="360"/>
      <c r="Z17" s="360"/>
      <c r="AA17" s="360">
        <v>1</v>
      </c>
      <c r="AB17" s="360"/>
      <c r="AC17" s="360"/>
      <c r="AD17" s="360">
        <v>1</v>
      </c>
      <c r="AE17" s="1641">
        <f>SUM(S17:AD17)</f>
        <v>2</v>
      </c>
      <c r="AF17" s="452">
        <v>0</v>
      </c>
      <c r="AG17" s="452"/>
      <c r="AH17" s="176"/>
      <c r="AI17" s="2662">
        <f aca="true" t="shared" si="0" ref="AI17:AI42">SUM(S17:T17)</f>
        <v>0</v>
      </c>
      <c r="AJ17" s="2269"/>
      <c r="AK17" s="2664"/>
      <c r="AL17" s="2269"/>
      <c r="AM17" s="2269">
        <f aca="true" t="shared" si="1" ref="AM17:AM49">+AK17/AE17</f>
        <v>0</v>
      </c>
      <c r="AN17" s="2664"/>
      <c r="AO17" s="2662"/>
      <c r="AP17" s="2664"/>
      <c r="AQ17" s="2664"/>
    </row>
    <row r="18" spans="1:43" s="411" customFormat="1" ht="76.5">
      <c r="A18" s="3554"/>
      <c r="B18" s="3555"/>
      <c r="C18" s="3556"/>
      <c r="D18" s="3547"/>
      <c r="E18" s="3547"/>
      <c r="F18" s="415" t="s">
        <v>731</v>
      </c>
      <c r="G18" s="415" t="s">
        <v>420</v>
      </c>
      <c r="H18" s="243" t="s">
        <v>732</v>
      </c>
      <c r="I18" s="415"/>
      <c r="J18" s="1336" t="s">
        <v>733</v>
      </c>
      <c r="K18" s="1350" t="s">
        <v>733</v>
      </c>
      <c r="L18" s="142" t="s">
        <v>734</v>
      </c>
      <c r="M18" s="369">
        <v>1</v>
      </c>
      <c r="N18" s="142" t="s">
        <v>735</v>
      </c>
      <c r="O18" s="142" t="s">
        <v>736</v>
      </c>
      <c r="P18" s="212" t="s">
        <v>734</v>
      </c>
      <c r="Q18" s="207">
        <v>43101</v>
      </c>
      <c r="R18" s="207">
        <v>43465</v>
      </c>
      <c r="S18" s="3545">
        <v>1</v>
      </c>
      <c r="T18" s="3546"/>
      <c r="U18" s="3545">
        <v>1</v>
      </c>
      <c r="V18" s="3546"/>
      <c r="W18" s="3545">
        <v>1</v>
      </c>
      <c r="X18" s="3546"/>
      <c r="Y18" s="3545">
        <v>1</v>
      </c>
      <c r="Z18" s="3546"/>
      <c r="AA18" s="3545">
        <v>1</v>
      </c>
      <c r="AB18" s="3546"/>
      <c r="AC18" s="3545">
        <v>1</v>
      </c>
      <c r="AD18" s="3546"/>
      <c r="AE18" s="1638">
        <v>1</v>
      </c>
      <c r="AF18" s="452">
        <v>0</v>
      </c>
      <c r="AG18" s="452"/>
      <c r="AH18" s="176"/>
      <c r="AI18" s="2269">
        <v>1</v>
      </c>
      <c r="AJ18" s="2269">
        <f>2/12</f>
        <v>0.16666666666666666</v>
      </c>
      <c r="AK18" s="2664">
        <v>1</v>
      </c>
      <c r="AL18" s="2269">
        <f>+AK18/AI18</f>
        <v>1</v>
      </c>
      <c r="AM18" s="2269">
        <f t="shared" si="1"/>
        <v>1</v>
      </c>
      <c r="AN18" s="2664"/>
      <c r="AO18" s="2662"/>
      <c r="AP18" s="2664" t="s">
        <v>2009</v>
      </c>
      <c r="AQ18" s="2664"/>
    </row>
    <row r="19" spans="1:43" s="411" customFormat="1" ht="48" customHeight="1">
      <c r="A19" s="3554"/>
      <c r="B19" s="3555"/>
      <c r="C19" s="3556"/>
      <c r="D19" s="3547"/>
      <c r="E19" s="3547"/>
      <c r="F19" s="415"/>
      <c r="G19" s="415"/>
      <c r="H19" s="243"/>
      <c r="I19" s="415"/>
      <c r="J19" s="1336" t="s">
        <v>737</v>
      </c>
      <c r="K19" s="1350" t="s">
        <v>738</v>
      </c>
      <c r="L19" s="142" t="s">
        <v>739</v>
      </c>
      <c r="M19" s="416">
        <v>100</v>
      </c>
      <c r="N19" s="142" t="s">
        <v>740</v>
      </c>
      <c r="O19" s="142" t="s">
        <v>741</v>
      </c>
      <c r="P19" s="212" t="s">
        <v>742</v>
      </c>
      <c r="Q19" s="207">
        <v>43101</v>
      </c>
      <c r="R19" s="207">
        <v>43465</v>
      </c>
      <c r="S19" s="3545">
        <v>1</v>
      </c>
      <c r="T19" s="3546"/>
      <c r="U19" s="3545">
        <v>1</v>
      </c>
      <c r="V19" s="3546"/>
      <c r="W19" s="3545">
        <v>1</v>
      </c>
      <c r="X19" s="3546"/>
      <c r="Y19" s="3545">
        <v>1</v>
      </c>
      <c r="Z19" s="3546"/>
      <c r="AA19" s="3545">
        <v>1</v>
      </c>
      <c r="AB19" s="3546"/>
      <c r="AC19" s="3545">
        <v>1</v>
      </c>
      <c r="AD19" s="3546"/>
      <c r="AE19" s="1638">
        <v>1</v>
      </c>
      <c r="AF19" s="452">
        <v>0</v>
      </c>
      <c r="AG19" s="452"/>
      <c r="AH19" s="176"/>
      <c r="AI19" s="2269">
        <v>1</v>
      </c>
      <c r="AJ19" s="2269">
        <f>2/12</f>
        <v>0.16666666666666666</v>
      </c>
      <c r="AK19" s="2665">
        <v>1</v>
      </c>
      <c r="AL19" s="2269">
        <f>+AK19/AI19</f>
        <v>1</v>
      </c>
      <c r="AM19" s="2269">
        <f t="shared" si="1"/>
        <v>1</v>
      </c>
      <c r="AN19" s="2664"/>
      <c r="AO19" s="2662"/>
      <c r="AP19" s="2664" t="s">
        <v>2010</v>
      </c>
      <c r="AQ19" s="2664"/>
    </row>
    <row r="20" spans="1:43" s="411" customFormat="1" ht="76.5">
      <c r="A20" s="3554"/>
      <c r="B20" s="3555"/>
      <c r="C20" s="3556"/>
      <c r="D20" s="3547"/>
      <c r="E20" s="3547"/>
      <c r="F20" s="415" t="s">
        <v>731</v>
      </c>
      <c r="G20" s="415" t="s">
        <v>420</v>
      </c>
      <c r="H20" s="243" t="s">
        <v>732</v>
      </c>
      <c r="I20" s="415"/>
      <c r="J20" s="1336" t="s">
        <v>743</v>
      </c>
      <c r="K20" s="1350" t="s">
        <v>737</v>
      </c>
      <c r="L20" s="142" t="s">
        <v>744</v>
      </c>
      <c r="M20" s="369">
        <v>1</v>
      </c>
      <c r="N20" s="142" t="s">
        <v>745</v>
      </c>
      <c r="O20" s="142" t="s">
        <v>746</v>
      </c>
      <c r="P20" s="212" t="s">
        <v>747</v>
      </c>
      <c r="Q20" s="207">
        <v>43132</v>
      </c>
      <c r="R20" s="207">
        <v>43465</v>
      </c>
      <c r="S20" s="3545">
        <v>1</v>
      </c>
      <c r="T20" s="3546"/>
      <c r="U20" s="3545">
        <v>1</v>
      </c>
      <c r="V20" s="3546"/>
      <c r="W20" s="3545">
        <v>1</v>
      </c>
      <c r="X20" s="3546"/>
      <c r="Y20" s="3545">
        <v>1</v>
      </c>
      <c r="Z20" s="3546"/>
      <c r="AA20" s="3545">
        <v>1</v>
      </c>
      <c r="AB20" s="3546"/>
      <c r="AC20" s="3545">
        <v>1</v>
      </c>
      <c r="AD20" s="3546"/>
      <c r="AE20" s="1638">
        <v>1</v>
      </c>
      <c r="AF20" s="452">
        <v>0</v>
      </c>
      <c r="AG20" s="452"/>
      <c r="AH20" s="176"/>
      <c r="AI20" s="2269">
        <v>1</v>
      </c>
      <c r="AJ20" s="2269">
        <f>2/12</f>
        <v>0.16666666666666666</v>
      </c>
      <c r="AK20" s="2665">
        <v>1</v>
      </c>
      <c r="AL20" s="2269">
        <f>+AK20/AI20</f>
        <v>1</v>
      </c>
      <c r="AM20" s="2269">
        <f t="shared" si="1"/>
        <v>1</v>
      </c>
      <c r="AN20" s="2664"/>
      <c r="AO20" s="2662"/>
      <c r="AP20" s="2664" t="s">
        <v>2011</v>
      </c>
      <c r="AQ20" s="2664"/>
    </row>
    <row r="21" spans="1:43" s="411" customFormat="1" ht="114.75">
      <c r="A21" s="3554"/>
      <c r="B21" s="3555"/>
      <c r="C21" s="3556"/>
      <c r="D21" s="3547"/>
      <c r="E21" s="3547"/>
      <c r="F21" s="415"/>
      <c r="G21" s="415"/>
      <c r="H21" s="243"/>
      <c r="I21" s="415"/>
      <c r="J21" s="1336" t="s">
        <v>748</v>
      </c>
      <c r="K21" s="1350" t="s">
        <v>749</v>
      </c>
      <c r="L21" s="142" t="s">
        <v>750</v>
      </c>
      <c r="M21" s="369">
        <v>1</v>
      </c>
      <c r="N21" s="142" t="s">
        <v>751</v>
      </c>
      <c r="O21" s="142" t="s">
        <v>746</v>
      </c>
      <c r="P21" s="212" t="s">
        <v>752</v>
      </c>
      <c r="Q21" s="207">
        <v>43132</v>
      </c>
      <c r="R21" s="207">
        <v>43465</v>
      </c>
      <c r="S21" s="3545">
        <v>1</v>
      </c>
      <c r="T21" s="3546"/>
      <c r="U21" s="3545">
        <v>1</v>
      </c>
      <c r="V21" s="3546"/>
      <c r="W21" s="3545">
        <v>1</v>
      </c>
      <c r="X21" s="3546"/>
      <c r="Y21" s="3545">
        <v>1</v>
      </c>
      <c r="Z21" s="3546"/>
      <c r="AA21" s="3545">
        <v>1</v>
      </c>
      <c r="AB21" s="3546"/>
      <c r="AC21" s="3545">
        <v>1</v>
      </c>
      <c r="AD21" s="3546"/>
      <c r="AE21" s="1638">
        <v>1</v>
      </c>
      <c r="AF21" s="452">
        <v>0</v>
      </c>
      <c r="AG21" s="452"/>
      <c r="AH21" s="176"/>
      <c r="AI21" s="2269">
        <v>1</v>
      </c>
      <c r="AJ21" s="2269">
        <f>2/12</f>
        <v>0.16666666666666666</v>
      </c>
      <c r="AK21" s="2664">
        <v>1</v>
      </c>
      <c r="AL21" s="2269">
        <f>+AK21/AI21</f>
        <v>1</v>
      </c>
      <c r="AM21" s="2269">
        <f t="shared" si="1"/>
        <v>1</v>
      </c>
      <c r="AN21" s="2664"/>
      <c r="AO21" s="2662"/>
      <c r="AP21" s="2664" t="s">
        <v>2012</v>
      </c>
      <c r="AQ21" s="2664"/>
    </row>
    <row r="22" spans="1:43" s="411" customFormat="1" ht="38.25">
      <c r="A22" s="3554"/>
      <c r="B22" s="3555"/>
      <c r="C22" s="3556"/>
      <c r="D22" s="3547"/>
      <c r="E22" s="3547"/>
      <c r="F22" s="415"/>
      <c r="G22" s="415"/>
      <c r="H22" s="243"/>
      <c r="I22" s="415"/>
      <c r="J22" s="1336" t="s">
        <v>753</v>
      </c>
      <c r="K22" s="1350" t="s">
        <v>748</v>
      </c>
      <c r="L22" s="142" t="s">
        <v>734</v>
      </c>
      <c r="M22" s="416">
        <v>12</v>
      </c>
      <c r="N22" s="142" t="s">
        <v>754</v>
      </c>
      <c r="O22" s="142" t="s">
        <v>741</v>
      </c>
      <c r="P22" s="212" t="s">
        <v>755</v>
      </c>
      <c r="Q22" s="207">
        <v>43101</v>
      </c>
      <c r="R22" s="207">
        <v>43465</v>
      </c>
      <c r="S22" s="360">
        <v>1</v>
      </c>
      <c r="T22" s="360">
        <v>1</v>
      </c>
      <c r="U22" s="360">
        <v>1</v>
      </c>
      <c r="V22" s="360">
        <v>1</v>
      </c>
      <c r="W22" s="360">
        <v>1</v>
      </c>
      <c r="X22" s="360">
        <v>1</v>
      </c>
      <c r="Y22" s="360">
        <v>1</v>
      </c>
      <c r="Z22" s="360">
        <v>1</v>
      </c>
      <c r="AA22" s="360">
        <v>1</v>
      </c>
      <c r="AB22" s="360">
        <v>1</v>
      </c>
      <c r="AC22" s="360">
        <v>1</v>
      </c>
      <c r="AD22" s="360">
        <v>1</v>
      </c>
      <c r="AE22" s="1641">
        <f>SUM(S22:AD22)</f>
        <v>12</v>
      </c>
      <c r="AF22" s="452">
        <v>0</v>
      </c>
      <c r="AG22" s="452"/>
      <c r="AH22" s="176"/>
      <c r="AI22" s="2662">
        <f t="shared" si="0"/>
        <v>2</v>
      </c>
      <c r="AJ22" s="2269">
        <f>AI22/AE22</f>
        <v>0.16666666666666666</v>
      </c>
      <c r="AK22" s="2664">
        <v>2</v>
      </c>
      <c r="AL22" s="2269">
        <f>+AK22/AI22</f>
        <v>1</v>
      </c>
      <c r="AM22" s="2269">
        <f t="shared" si="1"/>
        <v>0.16666666666666666</v>
      </c>
      <c r="AN22" s="2664"/>
      <c r="AO22" s="2662"/>
      <c r="AP22" s="2664" t="s">
        <v>2013</v>
      </c>
      <c r="AQ22" s="2664"/>
    </row>
    <row r="23" spans="1:43" s="411" customFormat="1" ht="76.5">
      <c r="A23" s="3554"/>
      <c r="B23" s="3555"/>
      <c r="C23" s="3556"/>
      <c r="D23" s="3547"/>
      <c r="E23" s="3547"/>
      <c r="F23" s="415" t="s">
        <v>731</v>
      </c>
      <c r="G23" s="415" t="s">
        <v>420</v>
      </c>
      <c r="H23" s="243" t="s">
        <v>732</v>
      </c>
      <c r="I23" s="415"/>
      <c r="J23" s="1336" t="s">
        <v>756</v>
      </c>
      <c r="K23" s="1350" t="s">
        <v>757</v>
      </c>
      <c r="L23" s="142" t="s">
        <v>758</v>
      </c>
      <c r="M23" s="416">
        <v>100</v>
      </c>
      <c r="N23" s="142" t="s">
        <v>759</v>
      </c>
      <c r="O23" s="142" t="s">
        <v>1697</v>
      </c>
      <c r="P23" s="212" t="s">
        <v>760</v>
      </c>
      <c r="Q23" s="207">
        <v>43101</v>
      </c>
      <c r="R23" s="207">
        <v>43465</v>
      </c>
      <c r="S23" s="3545">
        <v>1</v>
      </c>
      <c r="T23" s="3546"/>
      <c r="U23" s="3545">
        <v>1</v>
      </c>
      <c r="V23" s="3546"/>
      <c r="W23" s="3545">
        <v>1</v>
      </c>
      <c r="X23" s="3546"/>
      <c r="Y23" s="3545">
        <v>1</v>
      </c>
      <c r="Z23" s="3546"/>
      <c r="AA23" s="3545">
        <v>1</v>
      </c>
      <c r="AB23" s="3546"/>
      <c r="AC23" s="3545">
        <v>1</v>
      </c>
      <c r="AD23" s="3546"/>
      <c r="AE23" s="1638">
        <v>1</v>
      </c>
      <c r="AF23" s="452">
        <v>0</v>
      </c>
      <c r="AG23" s="452"/>
      <c r="AH23" s="176"/>
      <c r="AI23" s="2269">
        <v>1</v>
      </c>
      <c r="AJ23" s="2269">
        <f>2/12</f>
        <v>0.16666666666666666</v>
      </c>
      <c r="AK23" s="2665">
        <v>1</v>
      </c>
      <c r="AL23" s="2269">
        <f>+AK23/AI23</f>
        <v>1</v>
      </c>
      <c r="AM23" s="2269">
        <f t="shared" si="1"/>
        <v>1</v>
      </c>
      <c r="AN23" s="2664"/>
      <c r="AO23" s="2662"/>
      <c r="AP23" s="2664" t="s">
        <v>2014</v>
      </c>
      <c r="AQ23" s="2664"/>
    </row>
    <row r="24" spans="1:43" s="411" customFormat="1" ht="76.5">
      <c r="A24" s="3554"/>
      <c r="B24" s="3555"/>
      <c r="C24" s="3556"/>
      <c r="D24" s="3547"/>
      <c r="E24" s="3547"/>
      <c r="F24" s="415" t="s">
        <v>731</v>
      </c>
      <c r="G24" s="415" t="s">
        <v>420</v>
      </c>
      <c r="H24" s="243" t="s">
        <v>732</v>
      </c>
      <c r="I24" s="415"/>
      <c r="J24" s="1336" t="s">
        <v>761</v>
      </c>
      <c r="K24" s="1350" t="s">
        <v>756</v>
      </c>
      <c r="L24" s="142" t="s">
        <v>758</v>
      </c>
      <c r="M24" s="416">
        <v>4</v>
      </c>
      <c r="N24" s="142" t="s">
        <v>762</v>
      </c>
      <c r="O24" s="142" t="s">
        <v>763</v>
      </c>
      <c r="P24" s="212" t="s">
        <v>764</v>
      </c>
      <c r="Q24" s="207">
        <v>43132</v>
      </c>
      <c r="R24" s="207">
        <v>43465</v>
      </c>
      <c r="S24" s="360"/>
      <c r="T24" s="360">
        <v>1</v>
      </c>
      <c r="U24" s="360"/>
      <c r="V24" s="360"/>
      <c r="W24" s="360">
        <v>1</v>
      </c>
      <c r="X24" s="360"/>
      <c r="Y24" s="360"/>
      <c r="Z24" s="360">
        <v>1</v>
      </c>
      <c r="AA24" s="360"/>
      <c r="AB24" s="360"/>
      <c r="AC24" s="360">
        <v>1</v>
      </c>
      <c r="AD24" s="360"/>
      <c r="AE24" s="1641">
        <f>SUM(S24:AD24)</f>
        <v>4</v>
      </c>
      <c r="AF24" s="452">
        <v>0</v>
      </c>
      <c r="AG24" s="452"/>
      <c r="AH24" s="176"/>
      <c r="AI24" s="2662">
        <f t="shared" si="0"/>
        <v>1</v>
      </c>
      <c r="AJ24" s="2269">
        <f>AI24/AE24</f>
        <v>0.25</v>
      </c>
      <c r="AK24" s="2664">
        <v>0</v>
      </c>
      <c r="AL24" s="2666">
        <f>+AK24/AI24</f>
        <v>0</v>
      </c>
      <c r="AM24" s="2269">
        <f t="shared" si="1"/>
        <v>0</v>
      </c>
      <c r="AN24" s="2664"/>
      <c r="AO24" s="2662"/>
      <c r="AP24" s="2664"/>
      <c r="AQ24" s="2664"/>
    </row>
    <row r="25" spans="1:43" s="411" customFormat="1" ht="76.5">
      <c r="A25" s="3554"/>
      <c r="B25" s="3555"/>
      <c r="C25" s="3556"/>
      <c r="D25" s="3547"/>
      <c r="E25" s="3547"/>
      <c r="F25" s="415" t="s">
        <v>731</v>
      </c>
      <c r="G25" s="415" t="s">
        <v>420</v>
      </c>
      <c r="H25" s="243" t="s">
        <v>732</v>
      </c>
      <c r="I25" s="415"/>
      <c r="J25" s="1336" t="s">
        <v>765</v>
      </c>
      <c r="K25" s="1350" t="s">
        <v>761</v>
      </c>
      <c r="L25" s="142" t="s">
        <v>758</v>
      </c>
      <c r="M25" s="416">
        <v>4</v>
      </c>
      <c r="N25" s="142" t="s">
        <v>766</v>
      </c>
      <c r="O25" s="142" t="s">
        <v>1696</v>
      </c>
      <c r="P25" s="212" t="s">
        <v>767</v>
      </c>
      <c r="Q25" s="207">
        <v>43160</v>
      </c>
      <c r="R25" s="207">
        <v>43465</v>
      </c>
      <c r="S25" s="360"/>
      <c r="T25" s="360"/>
      <c r="U25" s="360">
        <v>1</v>
      </c>
      <c r="V25" s="360"/>
      <c r="W25" s="360"/>
      <c r="X25" s="360">
        <v>1</v>
      </c>
      <c r="Y25" s="360"/>
      <c r="Z25" s="360"/>
      <c r="AA25" s="360">
        <v>1</v>
      </c>
      <c r="AB25" s="360"/>
      <c r="AC25" s="360"/>
      <c r="AD25" s="360">
        <v>1</v>
      </c>
      <c r="AE25" s="1641">
        <f>SUM(S25:AD25)</f>
        <v>4</v>
      </c>
      <c r="AF25" s="452">
        <v>0</v>
      </c>
      <c r="AG25" s="452"/>
      <c r="AH25" s="176"/>
      <c r="AI25" s="2662">
        <f t="shared" si="0"/>
        <v>0</v>
      </c>
      <c r="AJ25" s="2269"/>
      <c r="AK25" s="2664"/>
      <c r="AL25" s="2269"/>
      <c r="AM25" s="2269">
        <f t="shared" si="1"/>
        <v>0</v>
      </c>
      <c r="AN25" s="2664"/>
      <c r="AO25" s="2662"/>
      <c r="AP25" s="2664"/>
      <c r="AQ25" s="2664"/>
    </row>
    <row r="26" spans="1:43" s="411" customFormat="1" ht="76.5">
      <c r="A26" s="3554"/>
      <c r="B26" s="3555"/>
      <c r="C26" s="3556"/>
      <c r="D26" s="3547"/>
      <c r="E26" s="3547"/>
      <c r="F26" s="415" t="s">
        <v>731</v>
      </c>
      <c r="G26" s="415" t="s">
        <v>420</v>
      </c>
      <c r="H26" s="243" t="s">
        <v>732</v>
      </c>
      <c r="I26" s="415"/>
      <c r="J26" s="1336" t="s">
        <v>768</v>
      </c>
      <c r="K26" s="1350" t="s">
        <v>765</v>
      </c>
      <c r="L26" s="142" t="s">
        <v>769</v>
      </c>
      <c r="M26" s="416">
        <v>1</v>
      </c>
      <c r="N26" s="142" t="s">
        <v>770</v>
      </c>
      <c r="O26" s="142" t="s">
        <v>1698</v>
      </c>
      <c r="P26" s="212" t="s">
        <v>771</v>
      </c>
      <c r="Q26" s="207">
        <v>43313</v>
      </c>
      <c r="R26" s="207">
        <v>43373</v>
      </c>
      <c r="S26" s="417"/>
      <c r="T26" s="417"/>
      <c r="U26" s="417"/>
      <c r="V26" s="417"/>
      <c r="W26" s="417"/>
      <c r="X26" s="417"/>
      <c r="Y26" s="417"/>
      <c r="Z26" s="417"/>
      <c r="AA26" s="360">
        <v>1</v>
      </c>
      <c r="AB26" s="417"/>
      <c r="AC26" s="417"/>
      <c r="AD26" s="417"/>
      <c r="AE26" s="1641">
        <f>SUM(S26:AD26)</f>
        <v>1</v>
      </c>
      <c r="AF26" s="1411">
        <v>50000000</v>
      </c>
      <c r="AG26" s="452">
        <v>50000000</v>
      </c>
      <c r="AH26" s="176" t="s">
        <v>1027</v>
      </c>
      <c r="AI26" s="2662">
        <f t="shared" si="0"/>
        <v>0</v>
      </c>
      <c r="AJ26" s="2269"/>
      <c r="AK26" s="2664"/>
      <c r="AL26" s="2269"/>
      <c r="AM26" s="2269">
        <f t="shared" si="1"/>
        <v>0</v>
      </c>
      <c r="AN26" s="2664"/>
      <c r="AO26" s="2662"/>
      <c r="AP26" s="2664"/>
      <c r="AQ26" s="2664"/>
    </row>
    <row r="27" spans="1:43" s="411" customFormat="1" ht="84.75" customHeight="1" thickBot="1">
      <c r="A27" s="3554"/>
      <c r="B27" s="3555"/>
      <c r="C27" s="3556"/>
      <c r="D27" s="3485"/>
      <c r="E27" s="3485"/>
      <c r="F27" s="415" t="s">
        <v>731</v>
      </c>
      <c r="G27" s="415" t="s">
        <v>420</v>
      </c>
      <c r="H27" s="243" t="s">
        <v>732</v>
      </c>
      <c r="I27" s="394"/>
      <c r="J27" s="1344" t="s">
        <v>772</v>
      </c>
      <c r="K27" s="1350" t="s">
        <v>772</v>
      </c>
      <c r="L27" s="142" t="s">
        <v>773</v>
      </c>
      <c r="M27" s="369">
        <v>1</v>
      </c>
      <c r="N27" s="142" t="s">
        <v>774</v>
      </c>
      <c r="O27" s="142" t="s">
        <v>746</v>
      </c>
      <c r="P27" s="212" t="s">
        <v>773</v>
      </c>
      <c r="Q27" s="207">
        <v>43101</v>
      </c>
      <c r="R27" s="207">
        <v>43465</v>
      </c>
      <c r="S27" s="3545">
        <v>1</v>
      </c>
      <c r="T27" s="3546"/>
      <c r="U27" s="3545">
        <v>1</v>
      </c>
      <c r="V27" s="3546"/>
      <c r="W27" s="3545">
        <v>1</v>
      </c>
      <c r="X27" s="3546"/>
      <c r="Y27" s="3545">
        <v>1</v>
      </c>
      <c r="Z27" s="3546"/>
      <c r="AA27" s="3545">
        <v>1</v>
      </c>
      <c r="AB27" s="3546"/>
      <c r="AC27" s="3545">
        <v>1</v>
      </c>
      <c r="AD27" s="3546"/>
      <c r="AE27" s="1638">
        <v>1</v>
      </c>
      <c r="AF27" s="452">
        <v>0</v>
      </c>
      <c r="AG27" s="452">
        <v>0</v>
      </c>
      <c r="AH27" s="176"/>
      <c r="AI27" s="2269">
        <v>1</v>
      </c>
      <c r="AJ27" s="2269">
        <f>2/12</f>
        <v>0.16666666666666666</v>
      </c>
      <c r="AK27" s="2665">
        <v>1</v>
      </c>
      <c r="AL27" s="2269">
        <f>+AK27/AI27</f>
        <v>1</v>
      </c>
      <c r="AM27" s="2269">
        <f t="shared" si="1"/>
        <v>1</v>
      </c>
      <c r="AN27" s="2664"/>
      <c r="AO27" s="2662"/>
      <c r="AP27" s="2664"/>
      <c r="AQ27" s="2664"/>
    </row>
    <row r="28" spans="1:43" s="411" customFormat="1" ht="40.5" customHeight="1">
      <c r="A28" s="3554"/>
      <c r="B28" s="3555"/>
      <c r="C28" s="3556"/>
      <c r="D28" s="3457"/>
      <c r="E28" s="3457"/>
      <c r="F28" s="393"/>
      <c r="G28" s="243"/>
      <c r="H28" s="393"/>
      <c r="I28" s="393"/>
      <c r="J28" s="1336" t="s">
        <v>775</v>
      </c>
      <c r="K28" s="1350" t="s">
        <v>775</v>
      </c>
      <c r="L28" s="142" t="s">
        <v>776</v>
      </c>
      <c r="M28" s="416">
        <v>365</v>
      </c>
      <c r="N28" s="142" t="s">
        <v>777</v>
      </c>
      <c r="O28" s="142" t="s">
        <v>778</v>
      </c>
      <c r="P28" s="212" t="s">
        <v>779</v>
      </c>
      <c r="Q28" s="207">
        <v>43101</v>
      </c>
      <c r="R28" s="207">
        <v>43465</v>
      </c>
      <c r="S28" s="360">
        <v>31</v>
      </c>
      <c r="T28" s="360">
        <v>28</v>
      </c>
      <c r="U28" s="360">
        <v>31</v>
      </c>
      <c r="V28" s="360">
        <v>30</v>
      </c>
      <c r="W28" s="360">
        <v>31</v>
      </c>
      <c r="X28" s="360">
        <v>30</v>
      </c>
      <c r="Y28" s="360">
        <v>31</v>
      </c>
      <c r="Z28" s="360">
        <v>31</v>
      </c>
      <c r="AA28" s="360">
        <v>30</v>
      </c>
      <c r="AB28" s="360">
        <v>31</v>
      </c>
      <c r="AC28" s="360">
        <v>30</v>
      </c>
      <c r="AD28" s="360">
        <v>31</v>
      </c>
      <c r="AE28" s="1641">
        <f>SUM(S28:AD28)</f>
        <v>365</v>
      </c>
      <c r="AF28" s="452">
        <v>0</v>
      </c>
      <c r="AG28" s="452">
        <v>0</v>
      </c>
      <c r="AH28" s="176"/>
      <c r="AI28" s="2662">
        <f t="shared" si="0"/>
        <v>59</v>
      </c>
      <c r="AJ28" s="2269">
        <f>AI28/AE28</f>
        <v>0.16164383561643836</v>
      </c>
      <c r="AK28" s="2664">
        <v>59</v>
      </c>
      <c r="AL28" s="2269">
        <f>+AK28/AI28</f>
        <v>1</v>
      </c>
      <c r="AM28" s="2269">
        <f t="shared" si="1"/>
        <v>0.16164383561643836</v>
      </c>
      <c r="AN28" s="2664"/>
      <c r="AO28" s="2662"/>
      <c r="AP28" s="2664"/>
      <c r="AQ28" s="2664"/>
    </row>
    <row r="29" spans="1:43" s="411" customFormat="1" ht="61.5" customHeight="1">
      <c r="A29" s="3554"/>
      <c r="B29" s="3555"/>
      <c r="C29" s="3556"/>
      <c r="D29" s="3547"/>
      <c r="E29" s="3547"/>
      <c r="F29" s="415"/>
      <c r="G29" s="243"/>
      <c r="H29" s="415"/>
      <c r="I29" s="415"/>
      <c r="J29" s="1336" t="s">
        <v>780</v>
      </c>
      <c r="K29" s="1350" t="s">
        <v>780</v>
      </c>
      <c r="L29" s="142" t="s">
        <v>781</v>
      </c>
      <c r="M29" s="416">
        <v>12</v>
      </c>
      <c r="N29" s="142" t="s">
        <v>782</v>
      </c>
      <c r="O29" s="142" t="s">
        <v>741</v>
      </c>
      <c r="P29" s="212" t="s">
        <v>783</v>
      </c>
      <c r="Q29" s="207">
        <v>43101</v>
      </c>
      <c r="R29" s="207">
        <v>43465</v>
      </c>
      <c r="S29" s="360">
        <v>1</v>
      </c>
      <c r="T29" s="360">
        <v>1</v>
      </c>
      <c r="U29" s="360">
        <v>1</v>
      </c>
      <c r="V29" s="360">
        <v>1</v>
      </c>
      <c r="W29" s="360">
        <v>1</v>
      </c>
      <c r="X29" s="360">
        <v>1</v>
      </c>
      <c r="Y29" s="360">
        <v>1</v>
      </c>
      <c r="Z29" s="360">
        <v>1</v>
      </c>
      <c r="AA29" s="360">
        <v>1</v>
      </c>
      <c r="AB29" s="360">
        <v>1</v>
      </c>
      <c r="AC29" s="360">
        <v>1</v>
      </c>
      <c r="AD29" s="360">
        <v>1</v>
      </c>
      <c r="AE29" s="1641">
        <f aca="true" t="shared" si="2" ref="AE29:AE38">SUM(S29:AD29)</f>
        <v>12</v>
      </c>
      <c r="AF29" s="452">
        <v>0</v>
      </c>
      <c r="AG29" s="452">
        <v>0</v>
      </c>
      <c r="AH29" s="176"/>
      <c r="AI29" s="2662">
        <f t="shared" si="0"/>
        <v>2</v>
      </c>
      <c r="AJ29" s="2269">
        <f>AI29/AE29</f>
        <v>0.16666666666666666</v>
      </c>
      <c r="AK29" s="2664">
        <v>2</v>
      </c>
      <c r="AL29" s="2269">
        <f>+AK29/AI29</f>
        <v>1</v>
      </c>
      <c r="AM29" s="2269">
        <f t="shared" si="1"/>
        <v>0.16666666666666666</v>
      </c>
      <c r="AN29" s="2664"/>
      <c r="AO29" s="2662"/>
      <c r="AP29" s="2664" t="s">
        <v>2015</v>
      </c>
      <c r="AQ29" s="2664"/>
    </row>
    <row r="30" spans="1:43" s="411" customFormat="1" ht="54.75" customHeight="1">
      <c r="A30" s="3554"/>
      <c r="B30" s="3555"/>
      <c r="C30" s="3556"/>
      <c r="D30" s="3547"/>
      <c r="E30" s="3547"/>
      <c r="F30" s="415" t="s">
        <v>731</v>
      </c>
      <c r="G30" s="415" t="s">
        <v>420</v>
      </c>
      <c r="H30" s="243" t="s">
        <v>732</v>
      </c>
      <c r="I30" s="415"/>
      <c r="J30" s="1336" t="s">
        <v>784</v>
      </c>
      <c r="K30" s="1350" t="s">
        <v>784</v>
      </c>
      <c r="L30" s="142" t="s">
        <v>785</v>
      </c>
      <c r="M30" s="416">
        <v>6</v>
      </c>
      <c r="N30" s="142" t="s">
        <v>786</v>
      </c>
      <c r="O30" s="142" t="s">
        <v>746</v>
      </c>
      <c r="P30" s="212" t="s">
        <v>787</v>
      </c>
      <c r="Q30" s="207">
        <v>43101</v>
      </c>
      <c r="R30" s="207">
        <v>43465</v>
      </c>
      <c r="S30" s="360"/>
      <c r="T30" s="360">
        <v>1</v>
      </c>
      <c r="U30" s="360"/>
      <c r="V30" s="360">
        <v>1</v>
      </c>
      <c r="W30" s="360"/>
      <c r="X30" s="360">
        <v>1</v>
      </c>
      <c r="Y30" s="360"/>
      <c r="Z30" s="360">
        <v>1</v>
      </c>
      <c r="AA30" s="360"/>
      <c r="AB30" s="360">
        <v>1</v>
      </c>
      <c r="AC30" s="360"/>
      <c r="AD30" s="360">
        <v>1</v>
      </c>
      <c r="AE30" s="1641">
        <f t="shared" si="2"/>
        <v>6</v>
      </c>
      <c r="AF30" s="452">
        <v>0</v>
      </c>
      <c r="AG30" s="452">
        <v>0</v>
      </c>
      <c r="AH30" s="176"/>
      <c r="AI30" s="2662">
        <f t="shared" si="0"/>
        <v>1</v>
      </c>
      <c r="AJ30" s="2269">
        <f>AI30/AE30</f>
        <v>0.16666666666666666</v>
      </c>
      <c r="AK30" s="2664">
        <v>3</v>
      </c>
      <c r="AL30" s="2269">
        <v>1</v>
      </c>
      <c r="AM30" s="2269">
        <f t="shared" si="1"/>
        <v>0.5</v>
      </c>
      <c r="AN30" s="2664"/>
      <c r="AO30" s="2662"/>
      <c r="AP30" s="2664" t="s">
        <v>2016</v>
      </c>
      <c r="AQ30" s="2664"/>
    </row>
    <row r="31" spans="1:43" s="411" customFormat="1" ht="114.75">
      <c r="A31" s="3554"/>
      <c r="B31" s="3555"/>
      <c r="C31" s="3556"/>
      <c r="D31" s="3547"/>
      <c r="E31" s="3547"/>
      <c r="F31" s="415" t="s">
        <v>731</v>
      </c>
      <c r="G31" s="415" t="s">
        <v>420</v>
      </c>
      <c r="H31" s="243"/>
      <c r="I31" s="415" t="s">
        <v>415</v>
      </c>
      <c r="J31" s="1336" t="s">
        <v>788</v>
      </c>
      <c r="K31" s="1350" t="s">
        <v>789</v>
      </c>
      <c r="L31" s="142" t="s">
        <v>790</v>
      </c>
      <c r="M31" s="416">
        <v>1</v>
      </c>
      <c r="N31" s="142" t="s">
        <v>791</v>
      </c>
      <c r="O31" s="142" t="s">
        <v>792</v>
      </c>
      <c r="P31" s="212" t="s">
        <v>793</v>
      </c>
      <c r="Q31" s="207">
        <v>43101</v>
      </c>
      <c r="R31" s="207">
        <v>43281</v>
      </c>
      <c r="S31" s="360"/>
      <c r="T31" s="360"/>
      <c r="U31" s="360"/>
      <c r="V31" s="360"/>
      <c r="W31" s="360"/>
      <c r="X31" s="360">
        <v>1</v>
      </c>
      <c r="Y31" s="360"/>
      <c r="Z31" s="360"/>
      <c r="AA31" s="360"/>
      <c r="AB31" s="360"/>
      <c r="AC31" s="360"/>
      <c r="AD31" s="360"/>
      <c r="AE31" s="1641">
        <f t="shared" si="2"/>
        <v>1</v>
      </c>
      <c r="AF31" s="1411">
        <v>0</v>
      </c>
      <c r="AG31" s="452">
        <v>0</v>
      </c>
      <c r="AH31" s="176"/>
      <c r="AI31" s="2662">
        <f t="shared" si="0"/>
        <v>0</v>
      </c>
      <c r="AJ31" s="2269"/>
      <c r="AK31" s="2664">
        <v>1</v>
      </c>
      <c r="AL31" s="2269"/>
      <c r="AM31" s="2269">
        <f t="shared" si="1"/>
        <v>1</v>
      </c>
      <c r="AN31" s="2664"/>
      <c r="AO31" s="2662"/>
      <c r="AP31" s="2664" t="s">
        <v>2017</v>
      </c>
      <c r="AQ31" s="2664"/>
    </row>
    <row r="32" spans="1:43" s="411" customFormat="1" ht="44.25" customHeight="1" thickBot="1">
      <c r="A32" s="3554"/>
      <c r="B32" s="3555"/>
      <c r="C32" s="3341"/>
      <c r="D32" s="1371"/>
      <c r="E32" s="1371"/>
      <c r="F32" s="1371"/>
      <c r="G32" s="1371"/>
      <c r="H32" s="243"/>
      <c r="I32" s="1371"/>
      <c r="J32" s="1336"/>
      <c r="K32" s="1350" t="s">
        <v>1691</v>
      </c>
      <c r="L32" s="142" t="s">
        <v>1692</v>
      </c>
      <c r="M32" s="416">
        <v>1</v>
      </c>
      <c r="N32" s="142" t="s">
        <v>1693</v>
      </c>
      <c r="O32" s="142" t="s">
        <v>1694</v>
      </c>
      <c r="P32" s="212" t="s">
        <v>1695</v>
      </c>
      <c r="Q32" s="207">
        <v>43101</v>
      </c>
      <c r="R32" s="207">
        <v>43465</v>
      </c>
      <c r="S32" s="360"/>
      <c r="T32" s="360"/>
      <c r="U32" s="360"/>
      <c r="V32" s="360"/>
      <c r="W32" s="360"/>
      <c r="X32" s="360"/>
      <c r="Y32" s="360"/>
      <c r="Z32" s="360"/>
      <c r="AA32" s="360"/>
      <c r="AB32" s="360"/>
      <c r="AC32" s="360"/>
      <c r="AD32" s="360">
        <v>1</v>
      </c>
      <c r="AE32" s="1641">
        <f t="shared" si="2"/>
        <v>1</v>
      </c>
      <c r="AF32" s="1411">
        <v>75000000</v>
      </c>
      <c r="AG32" s="452">
        <v>75000000</v>
      </c>
      <c r="AH32" s="176" t="s">
        <v>1441</v>
      </c>
      <c r="AI32" s="2662">
        <f t="shared" si="0"/>
        <v>0</v>
      </c>
      <c r="AJ32" s="2269"/>
      <c r="AK32" s="2664">
        <v>0</v>
      </c>
      <c r="AL32" s="2269"/>
      <c r="AM32" s="2269">
        <f t="shared" si="1"/>
        <v>0</v>
      </c>
      <c r="AN32" s="2664"/>
      <c r="AO32" s="2662"/>
      <c r="AP32" s="2664"/>
      <c r="AQ32" s="2664"/>
    </row>
    <row r="33" spans="1:43" s="411" customFormat="1" ht="77.25" thickBot="1">
      <c r="A33" s="3554"/>
      <c r="B33" s="3555"/>
      <c r="C33" s="418" t="s">
        <v>794</v>
      </c>
      <c r="D33" s="171"/>
      <c r="E33" s="171"/>
      <c r="F33" s="415" t="s">
        <v>731</v>
      </c>
      <c r="G33" s="415" t="s">
        <v>420</v>
      </c>
      <c r="H33" s="243"/>
      <c r="I33" s="415" t="s">
        <v>415</v>
      </c>
      <c r="J33" s="1336" t="s">
        <v>738</v>
      </c>
      <c r="K33" s="1351" t="s">
        <v>795</v>
      </c>
      <c r="L33" s="142" t="s">
        <v>769</v>
      </c>
      <c r="M33" s="1352">
        <v>1</v>
      </c>
      <c r="N33" s="142" t="s">
        <v>770</v>
      </c>
      <c r="O33" s="142" t="s">
        <v>843</v>
      </c>
      <c r="P33" s="212" t="s">
        <v>771</v>
      </c>
      <c r="Q33" s="207">
        <v>43191</v>
      </c>
      <c r="R33" s="207">
        <v>43251</v>
      </c>
      <c r="S33" s="360"/>
      <c r="T33" s="360"/>
      <c r="U33" s="360"/>
      <c r="V33" s="360"/>
      <c r="W33" s="360">
        <v>1</v>
      </c>
      <c r="X33" s="360"/>
      <c r="Y33" s="360"/>
      <c r="Z33" s="360"/>
      <c r="AA33" s="360"/>
      <c r="AB33" s="360"/>
      <c r="AC33" s="360"/>
      <c r="AD33" s="360"/>
      <c r="AE33" s="1641">
        <f t="shared" si="2"/>
        <v>1</v>
      </c>
      <c r="AF33" s="1411">
        <v>0</v>
      </c>
      <c r="AG33" s="452">
        <v>0</v>
      </c>
      <c r="AH33" s="176"/>
      <c r="AI33" s="2662">
        <f t="shared" si="0"/>
        <v>0</v>
      </c>
      <c r="AJ33" s="2269"/>
      <c r="AK33" s="2664">
        <v>0</v>
      </c>
      <c r="AL33" s="2269"/>
      <c r="AM33" s="2269">
        <f t="shared" si="1"/>
        <v>0</v>
      </c>
      <c r="AN33" s="2664"/>
      <c r="AO33" s="2662"/>
      <c r="AP33" s="2664"/>
      <c r="AQ33" s="2664"/>
    </row>
    <row r="34" spans="1:43" s="411" customFormat="1" ht="66.75" customHeight="1">
      <c r="A34" s="3554"/>
      <c r="B34" s="3555"/>
      <c r="C34" s="3412" t="s">
        <v>796</v>
      </c>
      <c r="D34" s="3457"/>
      <c r="E34" s="3457"/>
      <c r="F34" s="415"/>
      <c r="G34" s="243"/>
      <c r="H34" s="415"/>
      <c r="I34" s="415"/>
      <c r="J34" s="1336" t="s">
        <v>797</v>
      </c>
      <c r="K34" s="1353" t="s">
        <v>798</v>
      </c>
      <c r="L34" s="142" t="s">
        <v>799</v>
      </c>
      <c r="M34" s="179">
        <v>6</v>
      </c>
      <c r="N34" s="142" t="s">
        <v>800</v>
      </c>
      <c r="O34" s="142" t="s">
        <v>807</v>
      </c>
      <c r="P34" s="212" t="s">
        <v>801</v>
      </c>
      <c r="Q34" s="207">
        <v>43250</v>
      </c>
      <c r="R34" s="207">
        <v>43426</v>
      </c>
      <c r="S34" s="360"/>
      <c r="T34" s="360"/>
      <c r="U34" s="360"/>
      <c r="V34" s="360"/>
      <c r="W34" s="360">
        <v>2</v>
      </c>
      <c r="X34" s="360"/>
      <c r="Y34" s="360"/>
      <c r="Z34" s="360"/>
      <c r="AA34" s="360">
        <v>2</v>
      </c>
      <c r="AB34" s="360"/>
      <c r="AC34" s="360">
        <v>2</v>
      </c>
      <c r="AD34" s="360"/>
      <c r="AE34" s="1641">
        <f t="shared" si="2"/>
        <v>6</v>
      </c>
      <c r="AF34" s="452">
        <v>0</v>
      </c>
      <c r="AG34" s="1480">
        <v>0</v>
      </c>
      <c r="AH34" s="176"/>
      <c r="AI34" s="2662">
        <f t="shared" si="0"/>
        <v>0</v>
      </c>
      <c r="AJ34" s="2269"/>
      <c r="AK34" s="2664">
        <v>0</v>
      </c>
      <c r="AL34" s="2269"/>
      <c r="AM34" s="2269">
        <f t="shared" si="1"/>
        <v>0</v>
      </c>
      <c r="AN34" s="2664"/>
      <c r="AO34" s="2662"/>
      <c r="AP34" s="2664"/>
      <c r="AQ34" s="2664"/>
    </row>
    <row r="35" spans="1:43" s="411" customFormat="1" ht="64.5" customHeight="1">
      <c r="A35" s="3554"/>
      <c r="B35" s="3555"/>
      <c r="C35" s="3413"/>
      <c r="D35" s="3547"/>
      <c r="E35" s="3547"/>
      <c r="F35" s="415"/>
      <c r="G35" s="243"/>
      <c r="H35" s="415"/>
      <c r="I35" s="415"/>
      <c r="J35" s="1336" t="s">
        <v>802</v>
      </c>
      <c r="K35" s="1353" t="s">
        <v>803</v>
      </c>
      <c r="L35" s="142" t="s">
        <v>804</v>
      </c>
      <c r="M35" s="419" t="s">
        <v>805</v>
      </c>
      <c r="N35" s="142" t="s">
        <v>806</v>
      </c>
      <c r="O35" s="142" t="s">
        <v>807</v>
      </c>
      <c r="P35" s="212" t="s">
        <v>808</v>
      </c>
      <c r="Q35" s="207">
        <v>43155</v>
      </c>
      <c r="R35" s="207">
        <v>43453</v>
      </c>
      <c r="S35" s="360"/>
      <c r="T35" s="360"/>
      <c r="U35" s="360">
        <v>25</v>
      </c>
      <c r="V35" s="360"/>
      <c r="W35" s="360"/>
      <c r="X35" s="360">
        <v>25</v>
      </c>
      <c r="Y35" s="360"/>
      <c r="Z35" s="360"/>
      <c r="AA35" s="360">
        <v>25</v>
      </c>
      <c r="AB35" s="360"/>
      <c r="AC35" s="360"/>
      <c r="AD35" s="360">
        <v>25</v>
      </c>
      <c r="AE35" s="1641">
        <f t="shared" si="2"/>
        <v>100</v>
      </c>
      <c r="AF35" s="452">
        <v>0</v>
      </c>
      <c r="AG35" s="1480">
        <v>0</v>
      </c>
      <c r="AH35" s="176"/>
      <c r="AI35" s="2662">
        <f t="shared" si="0"/>
        <v>0</v>
      </c>
      <c r="AJ35" s="2269"/>
      <c r="AK35" s="2664">
        <v>0</v>
      </c>
      <c r="AL35" s="2269"/>
      <c r="AM35" s="2269">
        <f t="shared" si="1"/>
        <v>0</v>
      </c>
      <c r="AN35" s="2664"/>
      <c r="AO35" s="2662"/>
      <c r="AP35" s="2664"/>
      <c r="AQ35" s="2664"/>
    </row>
    <row r="36" spans="1:43" s="411" customFormat="1" ht="75.75" customHeight="1">
      <c r="A36" s="3554"/>
      <c r="B36" s="3555"/>
      <c r="C36" s="3413"/>
      <c r="D36" s="3547"/>
      <c r="E36" s="3547"/>
      <c r="F36" s="415"/>
      <c r="G36" s="243"/>
      <c r="H36" s="415"/>
      <c r="I36" s="415"/>
      <c r="J36" s="1336" t="s">
        <v>809</v>
      </c>
      <c r="K36" s="1353" t="s">
        <v>810</v>
      </c>
      <c r="L36" s="142" t="s">
        <v>811</v>
      </c>
      <c r="M36" s="420">
        <v>1</v>
      </c>
      <c r="N36" s="142" t="s">
        <v>812</v>
      </c>
      <c r="O36" s="142" t="s">
        <v>813</v>
      </c>
      <c r="P36" s="212" t="s">
        <v>814</v>
      </c>
      <c r="Q36" s="207">
        <v>43344</v>
      </c>
      <c r="R36" s="207">
        <v>43405</v>
      </c>
      <c r="S36" s="360"/>
      <c r="T36" s="360"/>
      <c r="U36" s="360"/>
      <c r="V36" s="360"/>
      <c r="W36" s="360"/>
      <c r="X36" s="360"/>
      <c r="Y36" s="360"/>
      <c r="Z36" s="360"/>
      <c r="AA36" s="360">
        <v>1</v>
      </c>
      <c r="AB36" s="360"/>
      <c r="AC36" s="360"/>
      <c r="AD36" s="360"/>
      <c r="AE36" s="1641">
        <f t="shared" si="2"/>
        <v>1</v>
      </c>
      <c r="AF36" s="452">
        <v>25000000</v>
      </c>
      <c r="AG36" s="1480">
        <v>25000000</v>
      </c>
      <c r="AH36" s="176" t="s">
        <v>1027</v>
      </c>
      <c r="AI36" s="2662">
        <f t="shared" si="0"/>
        <v>0</v>
      </c>
      <c r="AJ36" s="2269"/>
      <c r="AK36" s="2664">
        <v>0</v>
      </c>
      <c r="AL36" s="2269"/>
      <c r="AM36" s="2269">
        <f t="shared" si="1"/>
        <v>0</v>
      </c>
      <c r="AN36" s="2664"/>
      <c r="AO36" s="2662"/>
      <c r="AP36" s="2664"/>
      <c r="AQ36" s="2664"/>
    </row>
    <row r="37" spans="1:48" s="411" customFormat="1" ht="76.5">
      <c r="A37" s="3554"/>
      <c r="B37" s="3555"/>
      <c r="C37" s="3413"/>
      <c r="D37" s="3547"/>
      <c r="E37" s="3547"/>
      <c r="F37" s="415"/>
      <c r="G37" s="243"/>
      <c r="H37" s="415"/>
      <c r="I37" s="415"/>
      <c r="J37" s="1336" t="s">
        <v>815</v>
      </c>
      <c r="K37" s="1353" t="s">
        <v>816</v>
      </c>
      <c r="L37" s="142" t="s">
        <v>811</v>
      </c>
      <c r="M37" s="421">
        <v>2</v>
      </c>
      <c r="N37" s="142" t="s">
        <v>812</v>
      </c>
      <c r="O37" s="142" t="s">
        <v>817</v>
      </c>
      <c r="P37" s="212" t="s">
        <v>814</v>
      </c>
      <c r="Q37" s="207">
        <v>43313</v>
      </c>
      <c r="R37" s="207">
        <v>43373</v>
      </c>
      <c r="S37" s="360"/>
      <c r="T37" s="360"/>
      <c r="U37" s="360"/>
      <c r="V37" s="360"/>
      <c r="W37" s="360"/>
      <c r="X37" s="360"/>
      <c r="Y37" s="360"/>
      <c r="Z37" s="360">
        <v>1</v>
      </c>
      <c r="AA37" s="360"/>
      <c r="AB37" s="360"/>
      <c r="AC37" s="360"/>
      <c r="AD37" s="360"/>
      <c r="AE37" s="1641">
        <f>SUM(S37:AD37)</f>
        <v>1</v>
      </c>
      <c r="AF37" s="452">
        <v>3600000</v>
      </c>
      <c r="AG37" s="1480">
        <f>+AF37</f>
        <v>3600000</v>
      </c>
      <c r="AH37" s="176" t="s">
        <v>1027</v>
      </c>
      <c r="AI37" s="2662">
        <f t="shared" si="0"/>
        <v>0</v>
      </c>
      <c r="AJ37" s="2269"/>
      <c r="AK37" s="2664">
        <v>0</v>
      </c>
      <c r="AL37" s="2269"/>
      <c r="AM37" s="2269">
        <f t="shared" si="1"/>
        <v>0</v>
      </c>
      <c r="AN37" s="2664"/>
      <c r="AO37" s="2662"/>
      <c r="AP37" s="2664"/>
      <c r="AQ37" s="2664"/>
      <c r="AR37" s="407"/>
      <c r="AS37" s="407"/>
      <c r="AT37" s="407"/>
      <c r="AU37" s="407"/>
      <c r="AV37" s="407"/>
    </row>
    <row r="38" spans="1:48" s="411" customFormat="1" ht="38.25">
      <c r="A38" s="3554"/>
      <c r="B38" s="3555"/>
      <c r="C38" s="3413"/>
      <c r="D38" s="3547"/>
      <c r="E38" s="3547"/>
      <c r="F38" s="415"/>
      <c r="G38" s="243"/>
      <c r="H38" s="415"/>
      <c r="I38" s="415"/>
      <c r="J38" s="1336" t="s">
        <v>818</v>
      </c>
      <c r="K38" s="1353" t="s">
        <v>819</v>
      </c>
      <c r="L38" s="142" t="s">
        <v>811</v>
      </c>
      <c r="M38" s="421">
        <v>1</v>
      </c>
      <c r="N38" s="142" t="s">
        <v>812</v>
      </c>
      <c r="O38" s="142" t="s">
        <v>817</v>
      </c>
      <c r="P38" s="212" t="s">
        <v>814</v>
      </c>
      <c r="Q38" s="207">
        <v>43405</v>
      </c>
      <c r="R38" s="207">
        <v>43465</v>
      </c>
      <c r="S38" s="360"/>
      <c r="T38" s="360"/>
      <c r="U38" s="360"/>
      <c r="V38" s="360"/>
      <c r="W38" s="360"/>
      <c r="X38" s="360"/>
      <c r="Y38" s="360"/>
      <c r="Z38" s="360"/>
      <c r="AA38" s="360"/>
      <c r="AB38" s="360"/>
      <c r="AC38" s="360">
        <v>1</v>
      </c>
      <c r="AD38" s="360"/>
      <c r="AE38" s="1641">
        <f t="shared" si="2"/>
        <v>1</v>
      </c>
      <c r="AF38" s="452">
        <v>6000000</v>
      </c>
      <c r="AG38" s="1480">
        <f>+AF38</f>
        <v>6000000</v>
      </c>
      <c r="AH38" s="176" t="s">
        <v>1027</v>
      </c>
      <c r="AI38" s="2662">
        <f t="shared" si="0"/>
        <v>0</v>
      </c>
      <c r="AJ38" s="2269"/>
      <c r="AK38" s="2664">
        <v>0</v>
      </c>
      <c r="AL38" s="2269"/>
      <c r="AM38" s="2269">
        <f t="shared" si="1"/>
        <v>0</v>
      </c>
      <c r="AN38" s="2664"/>
      <c r="AO38" s="2662"/>
      <c r="AP38" s="2664"/>
      <c r="AQ38" s="2664"/>
      <c r="AR38" s="407"/>
      <c r="AS38" s="407"/>
      <c r="AT38" s="407"/>
      <c r="AU38" s="407"/>
      <c r="AV38" s="407"/>
    </row>
    <row r="39" spans="1:48" s="411" customFormat="1" ht="51">
      <c r="A39" s="3554"/>
      <c r="B39" s="3555"/>
      <c r="C39" s="3413"/>
      <c r="D39" s="3547"/>
      <c r="E39" s="3547"/>
      <c r="F39" s="415"/>
      <c r="G39" s="243"/>
      <c r="H39" s="415"/>
      <c r="I39" s="415"/>
      <c r="J39" s="1345"/>
      <c r="K39" s="1353" t="s">
        <v>820</v>
      </c>
      <c r="L39" s="142" t="s">
        <v>821</v>
      </c>
      <c r="M39" s="421">
        <v>4</v>
      </c>
      <c r="N39" s="142" t="s">
        <v>822</v>
      </c>
      <c r="O39" s="142" t="s">
        <v>813</v>
      </c>
      <c r="P39" s="212" t="s">
        <v>823</v>
      </c>
      <c r="Q39" s="207">
        <v>43132</v>
      </c>
      <c r="R39" s="207">
        <v>43465</v>
      </c>
      <c r="S39" s="360"/>
      <c r="T39" s="360"/>
      <c r="U39" s="360">
        <v>1</v>
      </c>
      <c r="V39" s="360"/>
      <c r="W39" s="360"/>
      <c r="X39" s="360">
        <v>1</v>
      </c>
      <c r="Y39" s="360"/>
      <c r="Z39" s="360"/>
      <c r="AA39" s="360">
        <v>1</v>
      </c>
      <c r="AB39" s="360"/>
      <c r="AC39" s="360"/>
      <c r="AD39" s="360">
        <v>1</v>
      </c>
      <c r="AE39" s="1641">
        <f>SUM(S39:AD39)</f>
        <v>4</v>
      </c>
      <c r="AF39" s="452">
        <v>0</v>
      </c>
      <c r="AG39" s="1480">
        <v>0</v>
      </c>
      <c r="AH39" s="176"/>
      <c r="AI39" s="2662">
        <f t="shared" si="0"/>
        <v>0</v>
      </c>
      <c r="AJ39" s="2269"/>
      <c r="AK39" s="2664">
        <v>0</v>
      </c>
      <c r="AL39" s="2269"/>
      <c r="AM39" s="2269">
        <f t="shared" si="1"/>
        <v>0</v>
      </c>
      <c r="AN39" s="2664"/>
      <c r="AO39" s="2662"/>
      <c r="AP39" s="2664"/>
      <c r="AQ39" s="2664"/>
      <c r="AR39" s="407"/>
      <c r="AS39" s="407"/>
      <c r="AT39" s="407"/>
      <c r="AU39" s="407"/>
      <c r="AV39" s="407"/>
    </row>
    <row r="40" spans="1:48" s="411" customFormat="1" ht="61.5" customHeight="1">
      <c r="A40" s="3554"/>
      <c r="B40" s="3555"/>
      <c r="C40" s="3413"/>
      <c r="D40" s="3547"/>
      <c r="E40" s="3547"/>
      <c r="F40" s="415"/>
      <c r="G40" s="243"/>
      <c r="H40" s="415"/>
      <c r="I40" s="415"/>
      <c r="J40" s="1345"/>
      <c r="K40" s="1353" t="s">
        <v>824</v>
      </c>
      <c r="L40" s="142" t="s">
        <v>811</v>
      </c>
      <c r="M40" s="421">
        <v>1</v>
      </c>
      <c r="N40" s="142" t="s">
        <v>812</v>
      </c>
      <c r="O40" s="142" t="s">
        <v>807</v>
      </c>
      <c r="P40" s="212" t="s">
        <v>814</v>
      </c>
      <c r="Q40" s="207">
        <v>43101</v>
      </c>
      <c r="R40" s="207">
        <v>43159</v>
      </c>
      <c r="S40" s="360"/>
      <c r="T40" s="360">
        <v>1</v>
      </c>
      <c r="U40" s="360"/>
      <c r="V40" s="360"/>
      <c r="W40" s="360"/>
      <c r="X40" s="360"/>
      <c r="Y40" s="360"/>
      <c r="Z40" s="360"/>
      <c r="AA40" s="360"/>
      <c r="AB40" s="360"/>
      <c r="AC40" s="360"/>
      <c r="AD40" s="360"/>
      <c r="AE40" s="1641">
        <f>SUM(S40:AD40)</f>
        <v>1</v>
      </c>
      <c r="AF40" s="452">
        <v>26000000</v>
      </c>
      <c r="AG40" s="1480">
        <f>+AF40</f>
        <v>26000000</v>
      </c>
      <c r="AH40" s="176" t="s">
        <v>1027</v>
      </c>
      <c r="AI40" s="2662">
        <f t="shared" si="0"/>
        <v>1</v>
      </c>
      <c r="AJ40" s="2269">
        <f>AI40/AE40</f>
        <v>1</v>
      </c>
      <c r="AK40" s="2664">
        <v>1</v>
      </c>
      <c r="AL40" s="2269">
        <f>+AK40/AI40</f>
        <v>1</v>
      </c>
      <c r="AM40" s="2269">
        <f t="shared" si="1"/>
        <v>1</v>
      </c>
      <c r="AN40" s="2664"/>
      <c r="AO40" s="2662"/>
      <c r="AP40" s="2664" t="s">
        <v>2018</v>
      </c>
      <c r="AQ40" s="2664"/>
      <c r="AR40" s="407"/>
      <c r="AS40" s="407"/>
      <c r="AT40" s="407"/>
      <c r="AU40" s="407"/>
      <c r="AV40" s="407"/>
    </row>
    <row r="41" spans="1:48" s="411" customFormat="1" ht="44.25" customHeight="1">
      <c r="A41" s="3554"/>
      <c r="B41" s="3555"/>
      <c r="C41" s="3413"/>
      <c r="D41" s="3547"/>
      <c r="E41" s="3547"/>
      <c r="F41" s="415"/>
      <c r="G41" s="243"/>
      <c r="H41" s="415"/>
      <c r="I41" s="415"/>
      <c r="J41" s="1345"/>
      <c r="K41" s="1353" t="s">
        <v>825</v>
      </c>
      <c r="L41" s="142" t="s">
        <v>826</v>
      </c>
      <c r="M41" s="421">
        <v>1</v>
      </c>
      <c r="N41" s="142" t="s">
        <v>827</v>
      </c>
      <c r="O41" s="142" t="s">
        <v>828</v>
      </c>
      <c r="P41" s="212" t="s">
        <v>829</v>
      </c>
      <c r="Q41" s="207">
        <v>43132</v>
      </c>
      <c r="R41" s="207">
        <v>43264</v>
      </c>
      <c r="S41" s="360"/>
      <c r="T41" s="360"/>
      <c r="U41" s="360"/>
      <c r="V41" s="360"/>
      <c r="W41" s="360"/>
      <c r="X41" s="360">
        <v>1</v>
      </c>
      <c r="Y41" s="360"/>
      <c r="Z41" s="360"/>
      <c r="AA41" s="360"/>
      <c r="AB41" s="360"/>
      <c r="AC41" s="360"/>
      <c r="AD41" s="360"/>
      <c r="AE41" s="1641">
        <f>SUM(S41:AD41)</f>
        <v>1</v>
      </c>
      <c r="AF41" s="452">
        <v>8000000</v>
      </c>
      <c r="AG41" s="1480">
        <f>+AF41</f>
        <v>8000000</v>
      </c>
      <c r="AH41" s="176" t="s">
        <v>1027</v>
      </c>
      <c r="AI41" s="2662">
        <f t="shared" si="0"/>
        <v>0</v>
      </c>
      <c r="AJ41" s="2269"/>
      <c r="AK41" s="2664">
        <v>0</v>
      </c>
      <c r="AL41" s="2269"/>
      <c r="AM41" s="2269">
        <f t="shared" si="1"/>
        <v>0</v>
      </c>
      <c r="AN41" s="2664"/>
      <c r="AO41" s="2662"/>
      <c r="AP41" s="2664"/>
      <c r="AQ41" s="2664"/>
      <c r="AR41" s="407"/>
      <c r="AS41" s="407"/>
      <c r="AT41" s="407"/>
      <c r="AU41" s="407"/>
      <c r="AV41" s="407"/>
    </row>
    <row r="42" spans="1:48" s="411" customFormat="1" ht="44.25" customHeight="1" thickBot="1">
      <c r="A42" s="3554"/>
      <c r="B42" s="3555"/>
      <c r="C42" s="3413"/>
      <c r="D42" s="3547"/>
      <c r="E42" s="3547"/>
      <c r="F42" s="415"/>
      <c r="G42" s="243"/>
      <c r="H42" s="415"/>
      <c r="I42" s="415"/>
      <c r="J42" s="1345"/>
      <c r="K42" s="1354" t="s">
        <v>830</v>
      </c>
      <c r="L42" s="1355" t="s">
        <v>831</v>
      </c>
      <c r="M42" s="1356">
        <v>1</v>
      </c>
      <c r="N42" s="1355" t="s">
        <v>832</v>
      </c>
      <c r="O42" s="1355" t="s">
        <v>833</v>
      </c>
      <c r="P42" s="1338" t="s">
        <v>834</v>
      </c>
      <c r="Q42" s="1339">
        <v>43160</v>
      </c>
      <c r="R42" s="1339">
        <v>43465</v>
      </c>
      <c r="S42" s="1340"/>
      <c r="T42" s="1340"/>
      <c r="U42" s="1340"/>
      <c r="V42" s="1340"/>
      <c r="W42" s="1340"/>
      <c r="X42" s="1340"/>
      <c r="Y42" s="1340"/>
      <c r="Z42" s="1340"/>
      <c r="AA42" s="1340"/>
      <c r="AB42" s="1340"/>
      <c r="AC42" s="1340"/>
      <c r="AD42" s="1340">
        <v>1</v>
      </c>
      <c r="AE42" s="1649">
        <f>SUM(S42:AD42)</f>
        <v>1</v>
      </c>
      <c r="AF42" s="1463">
        <v>0</v>
      </c>
      <c r="AG42" s="1482">
        <v>0</v>
      </c>
      <c r="AH42" s="2263"/>
      <c r="AI42" s="2662">
        <f t="shared" si="0"/>
        <v>0</v>
      </c>
      <c r="AJ42" s="2269"/>
      <c r="AK42" s="2664">
        <v>0</v>
      </c>
      <c r="AL42" s="2269"/>
      <c r="AM42" s="2269">
        <f t="shared" si="1"/>
        <v>0</v>
      </c>
      <c r="AN42" s="2664"/>
      <c r="AO42" s="2662"/>
      <c r="AP42" s="2664"/>
      <c r="AQ42" s="2664"/>
      <c r="AR42" s="407"/>
      <c r="AS42" s="407"/>
      <c r="AT42" s="407"/>
      <c r="AU42" s="407"/>
      <c r="AV42" s="407"/>
    </row>
    <row r="43" spans="1:48" s="407" customFormat="1" ht="15.75" thickBot="1">
      <c r="A43" s="3538" t="s">
        <v>56</v>
      </c>
      <c r="B43" s="3531"/>
      <c r="C43" s="3531"/>
      <c r="D43" s="391"/>
      <c r="E43" s="391"/>
      <c r="F43" s="391"/>
      <c r="G43" s="391"/>
      <c r="H43" s="391"/>
      <c r="I43" s="391"/>
      <c r="J43" s="422"/>
      <c r="K43" s="1346"/>
      <c r="L43" s="1337"/>
      <c r="M43" s="1286"/>
      <c r="N43" s="1286"/>
      <c r="O43" s="1286"/>
      <c r="P43" s="1286"/>
      <c r="Q43" s="1286"/>
      <c r="R43" s="1286"/>
      <c r="S43" s="1286"/>
      <c r="T43" s="1286"/>
      <c r="U43" s="1286"/>
      <c r="V43" s="1286"/>
      <c r="W43" s="1286"/>
      <c r="X43" s="1286"/>
      <c r="Y43" s="1286"/>
      <c r="Z43" s="1286"/>
      <c r="AA43" s="1286"/>
      <c r="AB43" s="1286"/>
      <c r="AC43" s="1286"/>
      <c r="AD43" s="1286"/>
      <c r="AE43" s="1483"/>
      <c r="AF43" s="1477">
        <f>SUM(AF25:AF42)</f>
        <v>193600000</v>
      </c>
      <c r="AG43" s="1477">
        <f>SUM(AG17:AG42)</f>
        <v>193600000</v>
      </c>
      <c r="AH43" s="2077"/>
      <c r="AI43" s="2650"/>
      <c r="AJ43" s="2650"/>
      <c r="AK43" s="2650"/>
      <c r="AL43" s="2650"/>
      <c r="AM43" s="2650"/>
      <c r="AN43" s="2650"/>
      <c r="AO43" s="2650"/>
      <c r="AP43" s="2650"/>
      <c r="AQ43" s="2650"/>
      <c r="AR43" s="411"/>
      <c r="AS43" s="411"/>
      <c r="AT43" s="411"/>
      <c r="AU43" s="411"/>
      <c r="AV43" s="411"/>
    </row>
    <row r="44" spans="1:43" s="411" customFormat="1" ht="51" customHeight="1">
      <c r="A44" s="3558">
        <v>2</v>
      </c>
      <c r="B44" s="3558" t="s">
        <v>835</v>
      </c>
      <c r="C44" s="3339" t="s">
        <v>286</v>
      </c>
      <c r="D44" s="3457"/>
      <c r="E44" s="3457"/>
      <c r="F44" s="393"/>
      <c r="G44" s="425"/>
      <c r="H44" s="393"/>
      <c r="I44" s="246"/>
      <c r="J44" s="1336" t="s">
        <v>836</v>
      </c>
      <c r="K44" s="472" t="s">
        <v>848</v>
      </c>
      <c r="L44" s="446" t="s">
        <v>296</v>
      </c>
      <c r="M44" s="447">
        <v>12</v>
      </c>
      <c r="N44" s="447" t="s">
        <v>849</v>
      </c>
      <c r="O44" s="1341" t="s">
        <v>807</v>
      </c>
      <c r="P44" s="447" t="s">
        <v>493</v>
      </c>
      <c r="Q44" s="448" t="s">
        <v>255</v>
      </c>
      <c r="R44" s="448">
        <v>43465</v>
      </c>
      <c r="S44" s="3189">
        <v>2</v>
      </c>
      <c r="T44" s="3189"/>
      <c r="U44" s="3189">
        <v>2</v>
      </c>
      <c r="V44" s="3189"/>
      <c r="W44" s="3189">
        <v>2</v>
      </c>
      <c r="X44" s="3189"/>
      <c r="Y44" s="3189">
        <v>2</v>
      </c>
      <c r="Z44" s="3189"/>
      <c r="AA44" s="3189">
        <v>2</v>
      </c>
      <c r="AB44" s="3189"/>
      <c r="AC44" s="3189">
        <v>2</v>
      </c>
      <c r="AD44" s="3189"/>
      <c r="AE44" s="1648">
        <f>SUM(S44:AD44)</f>
        <v>12</v>
      </c>
      <c r="AF44" s="1407">
        <v>0</v>
      </c>
      <c r="AG44" s="1407">
        <v>0</v>
      </c>
      <c r="AH44" s="2262"/>
      <c r="AI44" s="2663">
        <f>SUM(S44)</f>
        <v>2</v>
      </c>
      <c r="AJ44" s="2269">
        <f>AI44/AE44</f>
        <v>0.16666666666666666</v>
      </c>
      <c r="AK44" s="2664">
        <v>2</v>
      </c>
      <c r="AL44" s="2269">
        <f>+AK44/AI44</f>
        <v>1</v>
      </c>
      <c r="AM44" s="2269">
        <f t="shared" si="1"/>
        <v>0.16666666666666666</v>
      </c>
      <c r="AN44" s="2664"/>
      <c r="AO44" s="2662"/>
      <c r="AP44" s="2664"/>
      <c r="AQ44" s="2664"/>
    </row>
    <row r="45" spans="1:43" s="411" customFormat="1" ht="65.25" customHeight="1">
      <c r="A45" s="3559"/>
      <c r="B45" s="3559"/>
      <c r="C45" s="3556"/>
      <c r="D45" s="3547"/>
      <c r="E45" s="3547"/>
      <c r="F45" s="415"/>
      <c r="G45" s="426"/>
      <c r="H45" s="415"/>
      <c r="I45" s="242"/>
      <c r="J45" s="1336"/>
      <c r="K45" s="474" t="s">
        <v>845</v>
      </c>
      <c r="L45" s="187" t="s">
        <v>846</v>
      </c>
      <c r="M45" s="416">
        <v>4</v>
      </c>
      <c r="N45" s="187" t="s">
        <v>850</v>
      </c>
      <c r="O45" s="177" t="s">
        <v>807</v>
      </c>
      <c r="P45" s="187" t="s">
        <v>490</v>
      </c>
      <c r="Q45" s="433">
        <v>43160</v>
      </c>
      <c r="R45" s="433">
        <v>43465</v>
      </c>
      <c r="S45" s="434"/>
      <c r="T45" s="434"/>
      <c r="U45" s="434">
        <v>2</v>
      </c>
      <c r="V45" s="434"/>
      <c r="W45" s="434"/>
      <c r="X45" s="434"/>
      <c r="Y45" s="434">
        <v>1</v>
      </c>
      <c r="Z45" s="434"/>
      <c r="AA45" s="434"/>
      <c r="AB45" s="434"/>
      <c r="AC45" s="434"/>
      <c r="AD45" s="434">
        <v>1</v>
      </c>
      <c r="AE45" s="1641">
        <f>SUM(S45:AD45)</f>
        <v>4</v>
      </c>
      <c r="AF45" s="452">
        <v>0</v>
      </c>
      <c r="AG45" s="452">
        <v>0</v>
      </c>
      <c r="AH45" s="176"/>
      <c r="AI45" s="2663">
        <f>SUM(S45)</f>
        <v>0</v>
      </c>
      <c r="AJ45" s="2269"/>
      <c r="AK45" s="2664">
        <v>0</v>
      </c>
      <c r="AL45" s="2269"/>
      <c r="AM45" s="2269">
        <f t="shared" si="1"/>
        <v>0</v>
      </c>
      <c r="AN45" s="2664"/>
      <c r="AO45" s="2662"/>
      <c r="AP45" s="2664"/>
      <c r="AQ45" s="2664"/>
    </row>
    <row r="46" spans="1:48" s="411" customFormat="1" ht="80.25" customHeight="1" thickBot="1">
      <c r="A46" s="3559"/>
      <c r="B46" s="3559"/>
      <c r="C46" s="3341"/>
      <c r="D46" s="3485"/>
      <c r="E46" s="3485"/>
      <c r="F46" s="415"/>
      <c r="G46" s="426"/>
      <c r="H46" s="415"/>
      <c r="I46" s="242"/>
      <c r="J46" s="1336" t="s">
        <v>297</v>
      </c>
      <c r="K46" s="476" t="s">
        <v>851</v>
      </c>
      <c r="L46" s="454" t="s">
        <v>489</v>
      </c>
      <c r="M46" s="455">
        <v>1</v>
      </c>
      <c r="N46" s="454" t="s">
        <v>852</v>
      </c>
      <c r="O46" s="1342" t="s">
        <v>807</v>
      </c>
      <c r="P46" s="454" t="s">
        <v>294</v>
      </c>
      <c r="Q46" s="457">
        <v>43101</v>
      </c>
      <c r="R46" s="457">
        <v>43465</v>
      </c>
      <c r="S46" s="3190">
        <v>1</v>
      </c>
      <c r="T46" s="3190"/>
      <c r="U46" s="3190">
        <v>1</v>
      </c>
      <c r="V46" s="3190"/>
      <c r="W46" s="3190">
        <v>1</v>
      </c>
      <c r="X46" s="3190"/>
      <c r="Y46" s="3190">
        <v>1</v>
      </c>
      <c r="Z46" s="3190"/>
      <c r="AA46" s="3190">
        <v>1</v>
      </c>
      <c r="AB46" s="3190"/>
      <c r="AC46" s="3190">
        <v>1</v>
      </c>
      <c r="AD46" s="3190"/>
      <c r="AE46" s="1642">
        <v>100</v>
      </c>
      <c r="AF46" s="459">
        <v>0</v>
      </c>
      <c r="AG46" s="459">
        <v>0</v>
      </c>
      <c r="AH46" s="2264"/>
      <c r="AI46" s="2269">
        <v>1</v>
      </c>
      <c r="AJ46" s="2269">
        <f>2/12</f>
        <v>0.16666666666666666</v>
      </c>
      <c r="AK46" s="2664">
        <v>1</v>
      </c>
      <c r="AL46" s="2269">
        <f>+AK46/AI46</f>
        <v>1</v>
      </c>
      <c r="AM46" s="2269">
        <f t="shared" si="1"/>
        <v>0.01</v>
      </c>
      <c r="AN46" s="2664"/>
      <c r="AO46" s="2662"/>
      <c r="AP46" s="2664" t="s">
        <v>2019</v>
      </c>
      <c r="AQ46" s="2664"/>
      <c r="AR46" s="407"/>
      <c r="AS46" s="407"/>
      <c r="AT46" s="407"/>
      <c r="AU46" s="407"/>
      <c r="AV46" s="407"/>
    </row>
    <row r="47" spans="1:48" s="407" customFormat="1" ht="13.5" thickBot="1">
      <c r="A47" s="3538" t="s">
        <v>56</v>
      </c>
      <c r="B47" s="3531"/>
      <c r="C47" s="3531"/>
      <c r="D47" s="395"/>
      <c r="E47" s="395"/>
      <c r="F47" s="395"/>
      <c r="G47" s="395"/>
      <c r="H47" s="395"/>
      <c r="I47" s="395"/>
      <c r="J47" s="424"/>
      <c r="K47" s="424"/>
      <c r="L47" s="423"/>
      <c r="M47" s="424"/>
      <c r="N47" s="424"/>
      <c r="O47" s="424"/>
      <c r="P47" s="424"/>
      <c r="Q47" s="424"/>
      <c r="R47" s="424"/>
      <c r="S47" s="424"/>
      <c r="T47" s="424"/>
      <c r="U47" s="424"/>
      <c r="V47" s="424"/>
      <c r="W47" s="424"/>
      <c r="X47" s="424"/>
      <c r="Y47" s="424"/>
      <c r="Z47" s="424"/>
      <c r="AA47" s="424"/>
      <c r="AB47" s="424"/>
      <c r="AC47" s="424"/>
      <c r="AD47" s="424"/>
      <c r="AE47" s="427"/>
      <c r="AF47" s="1474">
        <f>SUM(AF44:AF46)</f>
        <v>0</v>
      </c>
      <c r="AG47" s="1474">
        <f>SUM(AG44:AG46)</f>
        <v>0</v>
      </c>
      <c r="AH47" s="2078"/>
      <c r="AI47" s="2650"/>
      <c r="AJ47" s="2650"/>
      <c r="AK47" s="2650"/>
      <c r="AL47" s="2650"/>
      <c r="AM47" s="2650"/>
      <c r="AN47" s="2650"/>
      <c r="AO47" s="2650"/>
      <c r="AP47" s="2650"/>
      <c r="AQ47" s="2650"/>
      <c r="AR47" s="411"/>
      <c r="AS47" s="411"/>
      <c r="AT47" s="411"/>
      <c r="AU47" s="411"/>
      <c r="AV47" s="411"/>
    </row>
    <row r="48" spans="1:48" s="411" customFormat="1" ht="51.75" thickBot="1">
      <c r="A48" s="3558">
        <v>3</v>
      </c>
      <c r="B48" s="3558" t="s">
        <v>278</v>
      </c>
      <c r="C48" s="189" t="s">
        <v>838</v>
      </c>
      <c r="D48" s="171"/>
      <c r="E48" s="234"/>
      <c r="F48" s="393"/>
      <c r="G48" s="248"/>
      <c r="H48" s="393"/>
      <c r="I48" s="246"/>
      <c r="J48" s="191" t="s">
        <v>839</v>
      </c>
      <c r="K48" s="191" t="s">
        <v>840</v>
      </c>
      <c r="L48" s="212" t="s">
        <v>841</v>
      </c>
      <c r="M48" s="179">
        <v>1</v>
      </c>
      <c r="N48" s="212" t="s">
        <v>842</v>
      </c>
      <c r="O48" s="212" t="s">
        <v>843</v>
      </c>
      <c r="P48" s="212" t="s">
        <v>837</v>
      </c>
      <c r="Q48" s="207">
        <v>43101</v>
      </c>
      <c r="R48" s="207">
        <v>43343</v>
      </c>
      <c r="S48" s="360"/>
      <c r="T48" s="360"/>
      <c r="U48" s="360"/>
      <c r="V48" s="360"/>
      <c r="W48" s="360"/>
      <c r="X48" s="360"/>
      <c r="Y48" s="360"/>
      <c r="Z48" s="360">
        <v>1</v>
      </c>
      <c r="AA48" s="360"/>
      <c r="AB48" s="360"/>
      <c r="AC48" s="360"/>
      <c r="AD48" s="360"/>
      <c r="AE48" s="1641">
        <v>1</v>
      </c>
      <c r="AF48" s="452">
        <v>0</v>
      </c>
      <c r="AG48" s="452">
        <v>0</v>
      </c>
      <c r="AH48" s="176"/>
      <c r="AI48" s="2662">
        <f>SUM(S48:T48)</f>
        <v>0</v>
      </c>
      <c r="AJ48" s="2269"/>
      <c r="AK48" s="2664">
        <v>0</v>
      </c>
      <c r="AL48" s="2269"/>
      <c r="AM48" s="2269">
        <f t="shared" si="1"/>
        <v>0</v>
      </c>
      <c r="AN48" s="2664"/>
      <c r="AO48" s="2662"/>
      <c r="AP48" s="2664"/>
      <c r="AQ48" s="2664"/>
      <c r="AR48" s="407"/>
      <c r="AS48" s="407"/>
      <c r="AT48" s="407"/>
      <c r="AU48" s="407"/>
      <c r="AV48" s="407"/>
    </row>
    <row r="49" spans="1:48" s="411" customFormat="1" ht="63" customHeight="1" thickBot="1">
      <c r="A49" s="3559"/>
      <c r="B49" s="3559"/>
      <c r="C49" s="189" t="s">
        <v>293</v>
      </c>
      <c r="D49" s="171"/>
      <c r="E49" s="234"/>
      <c r="F49" s="394"/>
      <c r="G49" s="240"/>
      <c r="H49" s="394"/>
      <c r="I49" s="238"/>
      <c r="J49" s="138" t="s">
        <v>292</v>
      </c>
      <c r="K49" s="138" t="s">
        <v>292</v>
      </c>
      <c r="L49" s="143" t="s">
        <v>280</v>
      </c>
      <c r="M49" s="139">
        <v>2</v>
      </c>
      <c r="N49" s="144" t="s">
        <v>844</v>
      </c>
      <c r="O49" s="212" t="s">
        <v>1699</v>
      </c>
      <c r="P49" s="140" t="s">
        <v>281</v>
      </c>
      <c r="Q49" s="207">
        <v>43101</v>
      </c>
      <c r="R49" s="207">
        <v>43343</v>
      </c>
      <c r="S49" s="360"/>
      <c r="T49" s="360"/>
      <c r="U49" s="360">
        <v>2</v>
      </c>
      <c r="V49" s="360"/>
      <c r="W49" s="360"/>
      <c r="X49" s="360"/>
      <c r="Y49" s="360"/>
      <c r="Z49" s="360"/>
      <c r="AA49" s="360"/>
      <c r="AB49" s="360"/>
      <c r="AC49" s="360"/>
      <c r="AD49" s="360"/>
      <c r="AE49" s="1641">
        <f>SUM(S49:AC49)</f>
        <v>2</v>
      </c>
      <c r="AF49" s="452">
        <v>0</v>
      </c>
      <c r="AG49" s="452">
        <v>0</v>
      </c>
      <c r="AH49" s="176"/>
      <c r="AI49" s="2662">
        <f>SUM(S49:T49)</f>
        <v>0</v>
      </c>
      <c r="AJ49" s="2269">
        <f>AI49/AE49</f>
        <v>0</v>
      </c>
      <c r="AK49" s="2664">
        <v>0</v>
      </c>
      <c r="AL49" s="2269"/>
      <c r="AM49" s="2269">
        <f t="shared" si="1"/>
        <v>0</v>
      </c>
      <c r="AN49" s="2664"/>
      <c r="AO49" s="2662"/>
      <c r="AP49" s="2664"/>
      <c r="AQ49" s="2664"/>
      <c r="AR49" s="407"/>
      <c r="AS49" s="407"/>
      <c r="AT49" s="407"/>
      <c r="AU49" s="407"/>
      <c r="AV49" s="407"/>
    </row>
    <row r="50" spans="1:43" s="407" customFormat="1" ht="13.5" thickBot="1">
      <c r="A50" s="3538" t="s">
        <v>56</v>
      </c>
      <c r="B50" s="3531"/>
      <c r="C50" s="3531"/>
      <c r="D50" s="395"/>
      <c r="E50" s="395"/>
      <c r="F50" s="395"/>
      <c r="G50" s="395"/>
      <c r="H50" s="395"/>
      <c r="I50" s="395"/>
      <c r="J50" s="395"/>
      <c r="K50" s="395"/>
      <c r="L50" s="395"/>
      <c r="M50" s="395"/>
      <c r="N50" s="395"/>
      <c r="O50" s="395"/>
      <c r="P50" s="395"/>
      <c r="Q50" s="395"/>
      <c r="R50" s="395"/>
      <c r="S50" s="395"/>
      <c r="T50" s="395"/>
      <c r="U50" s="395"/>
      <c r="V50" s="395"/>
      <c r="W50" s="395"/>
      <c r="X50" s="395"/>
      <c r="Y50" s="395"/>
      <c r="Z50" s="395"/>
      <c r="AA50" s="395"/>
      <c r="AB50" s="395"/>
      <c r="AC50" s="395"/>
      <c r="AD50" s="395"/>
      <c r="AE50" s="169"/>
      <c r="AF50" s="1474">
        <f>SUM(AF48:AF49)</f>
        <v>0</v>
      </c>
      <c r="AG50" s="1474">
        <f>SUM(AG48:AG49)</f>
        <v>0</v>
      </c>
      <c r="AH50" s="2078"/>
      <c r="AI50" s="2421"/>
      <c r="AJ50" s="2422"/>
      <c r="AK50" s="2422"/>
      <c r="AL50" s="2422"/>
      <c r="AM50" s="2422"/>
      <c r="AN50" s="2422"/>
      <c r="AO50" s="2422"/>
      <c r="AP50" s="2422"/>
      <c r="AQ50" s="2661"/>
    </row>
    <row r="51" spans="1:48" s="407" customFormat="1" ht="13.5" thickBot="1">
      <c r="A51" s="3557" t="s">
        <v>57</v>
      </c>
      <c r="B51" s="3557"/>
      <c r="C51" s="3557"/>
      <c r="D51" s="392"/>
      <c r="E51" s="392"/>
      <c r="F51" s="392"/>
      <c r="G51" s="392"/>
      <c r="H51" s="392"/>
      <c r="I51" s="392"/>
      <c r="J51" s="392"/>
      <c r="K51" s="392"/>
      <c r="L51" s="428"/>
      <c r="M51" s="428"/>
      <c r="N51" s="428"/>
      <c r="O51" s="429"/>
      <c r="P51" s="429"/>
      <c r="Q51" s="429"/>
      <c r="R51" s="429"/>
      <c r="S51" s="429"/>
      <c r="T51" s="429"/>
      <c r="U51" s="429"/>
      <c r="V51" s="429"/>
      <c r="W51" s="429"/>
      <c r="X51" s="429"/>
      <c r="Y51" s="429"/>
      <c r="Z51" s="429"/>
      <c r="AA51" s="429"/>
      <c r="AB51" s="429"/>
      <c r="AC51" s="429"/>
      <c r="AD51" s="429"/>
      <c r="AE51" s="430"/>
      <c r="AF51" s="1476">
        <f>AF50+AF47+AF43</f>
        <v>193600000</v>
      </c>
      <c r="AG51" s="1476">
        <f>AG50+AG47+AG43</f>
        <v>193600000</v>
      </c>
      <c r="AH51" s="2079"/>
      <c r="AI51" s="2080"/>
      <c r="AJ51" s="2076"/>
      <c r="AK51" s="2076"/>
      <c r="AL51" s="2076"/>
      <c r="AM51" s="2076"/>
      <c r="AN51" s="2076"/>
      <c r="AO51" s="2076"/>
      <c r="AP51" s="2076"/>
      <c r="AQ51" s="2265"/>
      <c r="AR51" s="405"/>
      <c r="AS51" s="405"/>
      <c r="AT51" s="405"/>
      <c r="AU51" s="405"/>
      <c r="AV51" s="405"/>
    </row>
    <row r="52" spans="1:48" s="405" customFormat="1" ht="16.5" thickBot="1">
      <c r="A52" s="165"/>
      <c r="B52" s="164"/>
      <c r="C52" s="161"/>
      <c r="D52" s="161"/>
      <c r="E52" s="161"/>
      <c r="F52" s="161"/>
      <c r="G52" s="161"/>
      <c r="H52" s="161"/>
      <c r="I52" s="161"/>
      <c r="J52" s="161"/>
      <c r="K52" s="161"/>
      <c r="L52" s="161"/>
      <c r="M52" s="163"/>
      <c r="N52" s="161"/>
      <c r="O52" s="161"/>
      <c r="P52" s="161"/>
      <c r="Q52" s="162"/>
      <c r="R52" s="162"/>
      <c r="S52" s="161"/>
      <c r="T52" s="161"/>
      <c r="U52" s="161"/>
      <c r="V52" s="161"/>
      <c r="W52" s="161"/>
      <c r="X52" s="161"/>
      <c r="Y52" s="161"/>
      <c r="Z52" s="161"/>
      <c r="AA52" s="161"/>
      <c r="AB52" s="161"/>
      <c r="AC52" s="161"/>
      <c r="AD52" s="161"/>
      <c r="AE52" s="160"/>
      <c r="AF52" s="1481">
        <f>AF51</f>
        <v>193600000</v>
      </c>
      <c r="AG52" s="1481">
        <f>AG51</f>
        <v>193600000</v>
      </c>
      <c r="AH52" s="161"/>
      <c r="AI52" s="2266"/>
      <c r="AJ52" s="2728">
        <f>AVERAGE(AJ16:AJ49)</f>
        <v>0.21322773972602738</v>
      </c>
      <c r="AK52" s="2729"/>
      <c r="AL52" s="2728">
        <f>AVERAGE(AL16:AL49)</f>
        <v>0.9333333333333333</v>
      </c>
      <c r="AM52" s="2728">
        <f>AVERAGE(AM16:AM49)</f>
        <v>0.291822203196347</v>
      </c>
      <c r="AN52" s="2728">
        <f>SUM(AN16:AN49)</f>
        <v>0</v>
      </c>
      <c r="AO52" s="2729"/>
      <c r="AP52" s="2267"/>
      <c r="AQ52" s="2268"/>
      <c r="AR52" s="399"/>
      <c r="AS52" s="399"/>
      <c r="AT52" s="399"/>
      <c r="AU52" s="399"/>
      <c r="AV52" s="399"/>
    </row>
  </sheetData>
  <sheetProtection/>
  <mergeCells count="90">
    <mergeCell ref="AC23:AD23"/>
    <mergeCell ref="S27:T27"/>
    <mergeCell ref="U27:V27"/>
    <mergeCell ref="W27:X27"/>
    <mergeCell ref="Y27:Z27"/>
    <mergeCell ref="AA27:AB27"/>
    <mergeCell ref="AC27:AD27"/>
    <mergeCell ref="S23:T23"/>
    <mergeCell ref="U23:V23"/>
    <mergeCell ref="W23:X23"/>
    <mergeCell ref="Y23:Z23"/>
    <mergeCell ref="AA23:AB23"/>
    <mergeCell ref="AC20:AD20"/>
    <mergeCell ref="S21:T21"/>
    <mergeCell ref="U21:V21"/>
    <mergeCell ref="W21:X21"/>
    <mergeCell ref="Y21:Z21"/>
    <mergeCell ref="AA21:AB21"/>
    <mergeCell ref="AC21:AD21"/>
    <mergeCell ref="S20:T20"/>
    <mergeCell ref="U20:V20"/>
    <mergeCell ref="W20:X20"/>
    <mergeCell ref="Y20:Z20"/>
    <mergeCell ref="AA20:AB20"/>
    <mergeCell ref="Y18:Z18"/>
    <mergeCell ref="AA18:AB18"/>
    <mergeCell ref="AC18:AD18"/>
    <mergeCell ref="S19:T19"/>
    <mergeCell ref="U19:V19"/>
    <mergeCell ref="W19:X19"/>
    <mergeCell ref="Y19:Z19"/>
    <mergeCell ref="AA19:AB19"/>
    <mergeCell ref="AC19:AD19"/>
    <mergeCell ref="AI13:AQ13"/>
    <mergeCell ref="AH1:AH2"/>
    <mergeCell ref="AH3:AH4"/>
    <mergeCell ref="AI5:AQ6"/>
    <mergeCell ref="AI7:AQ9"/>
    <mergeCell ref="AI11:AQ11"/>
    <mergeCell ref="A5:AH5"/>
    <mergeCell ref="A1:C4"/>
    <mergeCell ref="AG1:AG4"/>
    <mergeCell ref="J1:AF2"/>
    <mergeCell ref="J3:AF4"/>
    <mergeCell ref="A6:AH6"/>
    <mergeCell ref="A7:AH7"/>
    <mergeCell ref="A8:AH8"/>
    <mergeCell ref="A9:AH9"/>
    <mergeCell ref="A11:C11"/>
    <mergeCell ref="A51:C51"/>
    <mergeCell ref="A43:C43"/>
    <mergeCell ref="A47:C47"/>
    <mergeCell ref="A48:A49"/>
    <mergeCell ref="B48:B49"/>
    <mergeCell ref="A50:C50"/>
    <mergeCell ref="A44:A46"/>
    <mergeCell ref="B44:B46"/>
    <mergeCell ref="C44:C46"/>
    <mergeCell ref="D44:D46"/>
    <mergeCell ref="E44:E46"/>
    <mergeCell ref="A13:C13"/>
    <mergeCell ref="L13:AH13"/>
    <mergeCell ref="E16:E27"/>
    <mergeCell ref="D15:E15"/>
    <mergeCell ref="H15:I15"/>
    <mergeCell ref="A16:A42"/>
    <mergeCell ref="B16:B42"/>
    <mergeCell ref="D16:D27"/>
    <mergeCell ref="D28:D31"/>
    <mergeCell ref="E28:E31"/>
    <mergeCell ref="C34:C42"/>
    <mergeCell ref="D34:D42"/>
    <mergeCell ref="E34:E42"/>
    <mergeCell ref="C16:C32"/>
    <mergeCell ref="L11:AH11"/>
    <mergeCell ref="AC46:AD46"/>
    <mergeCell ref="S44:T44"/>
    <mergeCell ref="U44:V44"/>
    <mergeCell ref="W44:X44"/>
    <mergeCell ref="Y44:Z44"/>
    <mergeCell ref="AA44:AB44"/>
    <mergeCell ref="S46:T46"/>
    <mergeCell ref="U46:V46"/>
    <mergeCell ref="W46:X46"/>
    <mergeCell ref="Y46:Z46"/>
    <mergeCell ref="AA46:AB46"/>
    <mergeCell ref="AC44:AD44"/>
    <mergeCell ref="S18:T18"/>
    <mergeCell ref="U18:V18"/>
    <mergeCell ref="W18:X18"/>
  </mergeCells>
  <printOptions/>
  <pageMargins left="0.7" right="0.7" top="0.75" bottom="0.75" header="0.3" footer="0.3"/>
  <pageSetup horizontalDpi="600" verticalDpi="600" orientation="landscape" scale="28" r:id="rId4"/>
  <rowBreaks count="1" manualBreakCount="1">
    <brk id="27" max="46" man="1"/>
  </rowBreaks>
  <drawing r:id="rId3"/>
  <legacyDrawing r:id="rId2"/>
</worksheet>
</file>

<file path=xl/worksheets/sheet13.xml><?xml version="1.0" encoding="utf-8"?>
<worksheet xmlns="http://schemas.openxmlformats.org/spreadsheetml/2006/main" xmlns:r="http://schemas.openxmlformats.org/officeDocument/2006/relationships">
  <sheetPr>
    <tabColor theme="8"/>
  </sheetPr>
  <dimension ref="A1:AQ93"/>
  <sheetViews>
    <sheetView view="pageBreakPreview" zoomScale="80" zoomScaleNormal="55" zoomScaleSheetLayoutView="80" zoomScalePageLayoutView="60" workbookViewId="0" topLeftCell="K13">
      <pane xSplit="5" ySplit="3" topLeftCell="AI63" activePane="bottomRight" state="frozen"/>
      <selection pane="topLeft" activeCell="K13" sqref="K13"/>
      <selection pane="topRight" activeCell="P13" sqref="P13"/>
      <selection pane="bottomLeft" activeCell="K16" sqref="K16"/>
      <selection pane="bottomRight" activeCell="K68" sqref="K68"/>
    </sheetView>
  </sheetViews>
  <sheetFormatPr defaultColWidth="10.8515625" defaultRowHeight="15"/>
  <cols>
    <col min="1" max="1" width="4.421875" style="1695" bestFit="1" customWidth="1"/>
    <col min="2" max="2" width="17.00390625" style="1695" customWidth="1"/>
    <col min="3" max="3" width="23.421875" style="1695" customWidth="1"/>
    <col min="4" max="4" width="18.28125" style="1695" hidden="1" customWidth="1"/>
    <col min="5" max="5" width="8.28125" style="1695" hidden="1" customWidth="1"/>
    <col min="6" max="6" width="25.8515625" style="1695" hidden="1" customWidth="1"/>
    <col min="7" max="9" width="8.28125" style="1695" hidden="1" customWidth="1"/>
    <col min="10" max="10" width="53.28125" style="1695" hidden="1" customWidth="1"/>
    <col min="11" max="11" width="49.57421875" style="1695" customWidth="1"/>
    <col min="12" max="12" width="24.00390625" style="1695" customWidth="1"/>
    <col min="13" max="13" width="10.28125" style="1894" customWidth="1"/>
    <col min="14" max="14" width="44.7109375" style="1695" customWidth="1"/>
    <col min="15" max="15" width="21.8515625" style="1703" bestFit="1" customWidth="1"/>
    <col min="16" max="16" width="58.28125" style="1695" customWidth="1"/>
    <col min="17" max="17" width="17.421875" style="1695" customWidth="1"/>
    <col min="18" max="18" width="22.421875" style="1695" customWidth="1"/>
    <col min="19" max="30" width="7.57421875" style="1695" bestFit="1" customWidth="1"/>
    <col min="31" max="31" width="11.140625" style="1895" bestFit="1" customWidth="1"/>
    <col min="32" max="32" width="29.7109375" style="1896" customWidth="1"/>
    <col min="33" max="33" width="28.57421875" style="1895" customWidth="1"/>
    <col min="34" max="34" width="29.140625" style="1695" bestFit="1" customWidth="1"/>
    <col min="35" max="41" width="21.28125" style="1695" customWidth="1"/>
    <col min="42" max="42" width="55.28125" style="1695" customWidth="1"/>
    <col min="43" max="43" width="30.28125" style="1695" customWidth="1"/>
    <col min="44" max="254" width="10.8515625" style="1695" customWidth="1"/>
    <col min="255" max="255" width="4.421875" style="1695" bestFit="1" customWidth="1"/>
    <col min="256" max="16384" width="17.00390625" style="1695" customWidth="1"/>
  </cols>
  <sheetData>
    <row r="1" spans="1:34" s="1655" customFormat="1" ht="15" customHeight="1">
      <c r="A1" s="3586"/>
      <c r="B1" s="3587"/>
      <c r="C1" s="3588"/>
      <c r="D1" s="1654"/>
      <c r="E1" s="1654"/>
      <c r="F1" s="1654"/>
      <c r="G1" s="1654"/>
      <c r="H1" s="1654"/>
      <c r="I1" s="1654"/>
      <c r="J1" s="3595" t="s">
        <v>0</v>
      </c>
      <c r="K1" s="3596"/>
      <c r="L1" s="3596"/>
      <c r="M1" s="3596"/>
      <c r="N1" s="3596"/>
      <c r="O1" s="3596"/>
      <c r="P1" s="3596"/>
      <c r="Q1" s="3596"/>
      <c r="R1" s="3596"/>
      <c r="S1" s="3596"/>
      <c r="T1" s="3596"/>
      <c r="U1" s="3596"/>
      <c r="V1" s="3596"/>
      <c r="W1" s="3596"/>
      <c r="X1" s="3596"/>
      <c r="Y1" s="3596"/>
      <c r="Z1" s="3596"/>
      <c r="AA1" s="3596"/>
      <c r="AB1" s="3596"/>
      <c r="AC1" s="3596"/>
      <c r="AD1" s="3596"/>
      <c r="AE1" s="3596"/>
      <c r="AF1" s="3596"/>
      <c r="AG1" s="3599" t="s">
        <v>60</v>
      </c>
      <c r="AH1" s="2756" t="s">
        <v>1727</v>
      </c>
    </row>
    <row r="2" spans="1:34" s="1655" customFormat="1" ht="20.25" customHeight="1" thickBot="1">
      <c r="A2" s="3589"/>
      <c r="B2" s="3590"/>
      <c r="C2" s="3591"/>
      <c r="D2" s="1656"/>
      <c r="E2" s="1656"/>
      <c r="F2" s="1656"/>
      <c r="G2" s="1656"/>
      <c r="H2" s="1656"/>
      <c r="I2" s="1656"/>
      <c r="J2" s="3597"/>
      <c r="K2" s="3598"/>
      <c r="L2" s="3598"/>
      <c r="M2" s="3598"/>
      <c r="N2" s="3598"/>
      <c r="O2" s="3598"/>
      <c r="P2" s="3598"/>
      <c r="Q2" s="3598"/>
      <c r="R2" s="3598"/>
      <c r="S2" s="3598"/>
      <c r="T2" s="3598"/>
      <c r="U2" s="3598"/>
      <c r="V2" s="3598"/>
      <c r="W2" s="3598"/>
      <c r="X2" s="3598"/>
      <c r="Y2" s="3598"/>
      <c r="Z2" s="3598"/>
      <c r="AA2" s="3598"/>
      <c r="AB2" s="3598"/>
      <c r="AC2" s="3598"/>
      <c r="AD2" s="3598"/>
      <c r="AE2" s="3598"/>
      <c r="AF2" s="3598"/>
      <c r="AG2" s="3600"/>
      <c r="AH2" s="2757"/>
    </row>
    <row r="3" spans="1:34" s="1655" customFormat="1" ht="19.5" customHeight="1">
      <c r="A3" s="3589"/>
      <c r="B3" s="3590"/>
      <c r="C3" s="3591"/>
      <c r="D3" s="1656"/>
      <c r="E3" s="1656"/>
      <c r="F3" s="1656"/>
      <c r="G3" s="1656"/>
      <c r="H3" s="1656"/>
      <c r="I3" s="1656"/>
      <c r="J3" s="3595" t="s">
        <v>240</v>
      </c>
      <c r="K3" s="3596"/>
      <c r="L3" s="3596"/>
      <c r="M3" s="3596"/>
      <c r="N3" s="3596"/>
      <c r="O3" s="3596"/>
      <c r="P3" s="3596"/>
      <c r="Q3" s="3596"/>
      <c r="R3" s="3596"/>
      <c r="S3" s="3596"/>
      <c r="T3" s="3596"/>
      <c r="U3" s="3596"/>
      <c r="V3" s="3596"/>
      <c r="W3" s="3596"/>
      <c r="X3" s="3596"/>
      <c r="Y3" s="3596"/>
      <c r="Z3" s="3596"/>
      <c r="AA3" s="3596"/>
      <c r="AB3" s="3596"/>
      <c r="AC3" s="3596"/>
      <c r="AD3" s="3596"/>
      <c r="AE3" s="3596"/>
      <c r="AF3" s="3596"/>
      <c r="AG3" s="3600"/>
      <c r="AH3" s="2761">
        <v>43153</v>
      </c>
    </row>
    <row r="4" spans="1:34" s="1655" customFormat="1" ht="21.75" customHeight="1" thickBot="1">
      <c r="A4" s="3592"/>
      <c r="B4" s="3593"/>
      <c r="C4" s="3594"/>
      <c r="D4" s="1657"/>
      <c r="E4" s="1657"/>
      <c r="F4" s="1657"/>
      <c r="G4" s="1657"/>
      <c r="H4" s="1657"/>
      <c r="I4" s="1657"/>
      <c r="J4" s="3597"/>
      <c r="K4" s="3598"/>
      <c r="L4" s="3598"/>
      <c r="M4" s="3598"/>
      <c r="N4" s="3598"/>
      <c r="O4" s="3598"/>
      <c r="P4" s="3598"/>
      <c r="Q4" s="3598"/>
      <c r="R4" s="3598"/>
      <c r="S4" s="3598"/>
      <c r="T4" s="3598"/>
      <c r="U4" s="3598"/>
      <c r="V4" s="3598"/>
      <c r="W4" s="3598"/>
      <c r="X4" s="3598"/>
      <c r="Y4" s="3598"/>
      <c r="Z4" s="3598"/>
      <c r="AA4" s="3598"/>
      <c r="AB4" s="3598"/>
      <c r="AC4" s="3598"/>
      <c r="AD4" s="3598"/>
      <c r="AE4" s="3598"/>
      <c r="AF4" s="3598"/>
      <c r="AG4" s="3601"/>
      <c r="AH4" s="2762"/>
    </row>
    <row r="5" spans="1:43" s="1655" customFormat="1" ht="20.25" customHeight="1">
      <c r="A5" s="3680" t="s">
        <v>2</v>
      </c>
      <c r="B5" s="3681"/>
      <c r="C5" s="3681"/>
      <c r="D5" s="3672"/>
      <c r="E5" s="3672"/>
      <c r="F5" s="3672"/>
      <c r="G5" s="3672"/>
      <c r="H5" s="3672"/>
      <c r="I5" s="3672"/>
      <c r="J5" s="3672"/>
      <c r="K5" s="3672"/>
      <c r="L5" s="3672"/>
      <c r="M5" s="3672"/>
      <c r="N5" s="3672"/>
      <c r="O5" s="3672"/>
      <c r="P5" s="3672"/>
      <c r="Q5" s="3672"/>
      <c r="R5" s="3672"/>
      <c r="S5" s="3672"/>
      <c r="T5" s="3672"/>
      <c r="U5" s="3672"/>
      <c r="V5" s="3672"/>
      <c r="W5" s="3672"/>
      <c r="X5" s="3672"/>
      <c r="Y5" s="3672"/>
      <c r="Z5" s="3672"/>
      <c r="AA5" s="3672"/>
      <c r="AB5" s="3672"/>
      <c r="AC5" s="3672"/>
      <c r="AD5" s="3672"/>
      <c r="AE5" s="3672"/>
      <c r="AF5" s="3672"/>
      <c r="AG5" s="3672"/>
      <c r="AH5" s="3673"/>
      <c r="AI5" s="2767" t="s">
        <v>2</v>
      </c>
      <c r="AJ5" s="2768"/>
      <c r="AK5" s="2768"/>
      <c r="AL5" s="2768"/>
      <c r="AM5" s="2768"/>
      <c r="AN5" s="2768"/>
      <c r="AO5" s="2768"/>
      <c r="AP5" s="2768"/>
      <c r="AQ5" s="2769"/>
    </row>
    <row r="6" spans="1:43" s="1655" customFormat="1" ht="15.75" customHeight="1" thickBot="1">
      <c r="A6" s="3671" t="s">
        <v>5</v>
      </c>
      <c r="B6" s="3672"/>
      <c r="C6" s="3672"/>
      <c r="D6" s="3672"/>
      <c r="E6" s="3672"/>
      <c r="F6" s="3672"/>
      <c r="G6" s="3672"/>
      <c r="H6" s="3672"/>
      <c r="I6" s="3672"/>
      <c r="J6" s="3672"/>
      <c r="K6" s="3672"/>
      <c r="L6" s="3672"/>
      <c r="M6" s="3672"/>
      <c r="N6" s="3672"/>
      <c r="O6" s="3672"/>
      <c r="P6" s="3672"/>
      <c r="Q6" s="3672"/>
      <c r="R6" s="3672"/>
      <c r="S6" s="3672"/>
      <c r="T6" s="3672"/>
      <c r="U6" s="3672"/>
      <c r="V6" s="3672"/>
      <c r="W6" s="3672"/>
      <c r="X6" s="3672"/>
      <c r="Y6" s="3672"/>
      <c r="Z6" s="3672"/>
      <c r="AA6" s="3672"/>
      <c r="AB6" s="3672"/>
      <c r="AC6" s="3672"/>
      <c r="AD6" s="3672"/>
      <c r="AE6" s="3672"/>
      <c r="AF6" s="3672"/>
      <c r="AG6" s="3672"/>
      <c r="AH6" s="3673"/>
      <c r="AI6" s="2770"/>
      <c r="AJ6" s="2771"/>
      <c r="AK6" s="2771"/>
      <c r="AL6" s="2771"/>
      <c r="AM6" s="2771"/>
      <c r="AN6" s="2771"/>
      <c r="AO6" s="2771"/>
      <c r="AP6" s="2771"/>
      <c r="AQ6" s="2772"/>
    </row>
    <row r="7" spans="1:43" s="1655" customFormat="1" ht="15.75" customHeight="1">
      <c r="A7" s="3671"/>
      <c r="B7" s="3672"/>
      <c r="C7" s="3672"/>
      <c r="D7" s="3672"/>
      <c r="E7" s="3672"/>
      <c r="F7" s="3672"/>
      <c r="G7" s="3672"/>
      <c r="H7" s="3672"/>
      <c r="I7" s="3672"/>
      <c r="J7" s="3672"/>
      <c r="K7" s="3672"/>
      <c r="L7" s="3672"/>
      <c r="M7" s="3672"/>
      <c r="N7" s="3672"/>
      <c r="O7" s="3672"/>
      <c r="P7" s="3672"/>
      <c r="Q7" s="3672"/>
      <c r="R7" s="3672"/>
      <c r="S7" s="3672"/>
      <c r="T7" s="3672"/>
      <c r="U7" s="3672"/>
      <c r="V7" s="3672"/>
      <c r="W7" s="3672"/>
      <c r="X7" s="3672"/>
      <c r="Y7" s="3672"/>
      <c r="Z7" s="3672"/>
      <c r="AA7" s="3672"/>
      <c r="AB7" s="3672"/>
      <c r="AC7" s="3672"/>
      <c r="AD7" s="3672"/>
      <c r="AE7" s="3672"/>
      <c r="AF7" s="3672"/>
      <c r="AG7" s="3672"/>
      <c r="AH7" s="3673"/>
      <c r="AI7" s="2773" t="s">
        <v>1723</v>
      </c>
      <c r="AJ7" s="2774"/>
      <c r="AK7" s="2774"/>
      <c r="AL7" s="2774"/>
      <c r="AM7" s="2774"/>
      <c r="AN7" s="2774"/>
      <c r="AO7" s="2774"/>
      <c r="AP7" s="2774"/>
      <c r="AQ7" s="2775"/>
    </row>
    <row r="8" spans="1:43" s="1655" customFormat="1" ht="15.75" customHeight="1">
      <c r="A8" s="3671" t="s">
        <v>6</v>
      </c>
      <c r="B8" s="3672"/>
      <c r="C8" s="3672"/>
      <c r="D8" s="3672"/>
      <c r="E8" s="3672"/>
      <c r="F8" s="3672"/>
      <c r="G8" s="3672"/>
      <c r="H8" s="3672"/>
      <c r="I8" s="3672"/>
      <c r="J8" s="3672"/>
      <c r="K8" s="3672"/>
      <c r="L8" s="3672"/>
      <c r="M8" s="3672"/>
      <c r="N8" s="3672"/>
      <c r="O8" s="3672"/>
      <c r="P8" s="3672"/>
      <c r="Q8" s="3672"/>
      <c r="R8" s="3672"/>
      <c r="S8" s="3672"/>
      <c r="T8" s="3672"/>
      <c r="U8" s="3672"/>
      <c r="V8" s="3672"/>
      <c r="W8" s="3672"/>
      <c r="X8" s="3672"/>
      <c r="Y8" s="3672"/>
      <c r="Z8" s="3672"/>
      <c r="AA8" s="3672"/>
      <c r="AB8" s="3672"/>
      <c r="AC8" s="3672"/>
      <c r="AD8" s="3672"/>
      <c r="AE8" s="3672"/>
      <c r="AF8" s="3672"/>
      <c r="AG8" s="3672"/>
      <c r="AH8" s="3673"/>
      <c r="AI8" s="2776"/>
      <c r="AJ8" s="2777"/>
      <c r="AK8" s="2777"/>
      <c r="AL8" s="2777"/>
      <c r="AM8" s="2777"/>
      <c r="AN8" s="2777"/>
      <c r="AO8" s="2777"/>
      <c r="AP8" s="2777"/>
      <c r="AQ8" s="2778"/>
    </row>
    <row r="9" spans="1:43" s="1655" customFormat="1" ht="15.75" customHeight="1" thickBot="1">
      <c r="A9" s="3674" t="s">
        <v>1726</v>
      </c>
      <c r="B9" s="3675"/>
      <c r="C9" s="3675"/>
      <c r="D9" s="3675"/>
      <c r="E9" s="3675"/>
      <c r="F9" s="3675"/>
      <c r="G9" s="3675"/>
      <c r="H9" s="3675"/>
      <c r="I9" s="3675"/>
      <c r="J9" s="3675"/>
      <c r="K9" s="3675"/>
      <c r="L9" s="3675"/>
      <c r="M9" s="3675"/>
      <c r="N9" s="3675"/>
      <c r="O9" s="3675"/>
      <c r="P9" s="3675"/>
      <c r="Q9" s="3675"/>
      <c r="R9" s="3675"/>
      <c r="S9" s="3675"/>
      <c r="T9" s="3675"/>
      <c r="U9" s="3675"/>
      <c r="V9" s="3675"/>
      <c r="W9" s="3675"/>
      <c r="X9" s="3675"/>
      <c r="Y9" s="3675"/>
      <c r="Z9" s="3675"/>
      <c r="AA9" s="3675"/>
      <c r="AB9" s="3675"/>
      <c r="AC9" s="3675"/>
      <c r="AD9" s="3675"/>
      <c r="AE9" s="3675"/>
      <c r="AF9" s="3675"/>
      <c r="AG9" s="3675"/>
      <c r="AH9" s="3676"/>
      <c r="AI9" s="2779"/>
      <c r="AJ9" s="2780"/>
      <c r="AK9" s="2780"/>
      <c r="AL9" s="2780"/>
      <c r="AM9" s="2780"/>
      <c r="AN9" s="2780"/>
      <c r="AO9" s="2780"/>
      <c r="AP9" s="2780"/>
      <c r="AQ9" s="2781"/>
    </row>
    <row r="10" spans="1:34" s="1655" customFormat="1" ht="9" customHeight="1" thickBot="1">
      <c r="A10" s="1658"/>
      <c r="B10" s="1659"/>
      <c r="C10" s="1660"/>
      <c r="D10" s="1660"/>
      <c r="E10" s="1660"/>
      <c r="F10" s="1660"/>
      <c r="G10" s="1660"/>
      <c r="H10" s="1660"/>
      <c r="I10" s="1660"/>
      <c r="J10" s="1660"/>
      <c r="K10" s="1660"/>
      <c r="L10" s="1660"/>
      <c r="M10" s="1661"/>
      <c r="N10" s="1660"/>
      <c r="O10" s="1662"/>
      <c r="P10" s="1660"/>
      <c r="Q10" s="1663"/>
      <c r="R10" s="1663"/>
      <c r="S10" s="1660"/>
      <c r="T10" s="1660"/>
      <c r="U10" s="1660"/>
      <c r="V10" s="1660"/>
      <c r="W10" s="1660"/>
      <c r="X10" s="1660"/>
      <c r="Y10" s="1660"/>
      <c r="Z10" s="1660"/>
      <c r="AA10" s="1660"/>
      <c r="AB10" s="1660"/>
      <c r="AC10" s="1660"/>
      <c r="AD10" s="1660"/>
      <c r="AE10" s="1664"/>
      <c r="AF10" s="1665"/>
      <c r="AG10" s="1665"/>
      <c r="AH10" s="1666"/>
    </row>
    <row r="11" spans="1:43" s="1668" customFormat="1" ht="26.25" customHeight="1" thickBot="1">
      <c r="A11" s="3677" t="s">
        <v>7</v>
      </c>
      <c r="B11" s="3677"/>
      <c r="C11" s="3677"/>
      <c r="D11" s="3666" t="s">
        <v>635</v>
      </c>
      <c r="E11" s="3667"/>
      <c r="F11" s="3667"/>
      <c r="G11" s="3667"/>
      <c r="H11" s="3667"/>
      <c r="I11" s="3678"/>
      <c r="J11" s="1667"/>
      <c r="K11" s="1667"/>
      <c r="L11" s="3666" t="s">
        <v>634</v>
      </c>
      <c r="M11" s="3667"/>
      <c r="N11" s="3667"/>
      <c r="O11" s="3667"/>
      <c r="P11" s="3667"/>
      <c r="Q11" s="3667"/>
      <c r="R11" s="3667"/>
      <c r="S11" s="3667"/>
      <c r="T11" s="3667"/>
      <c r="U11" s="3667"/>
      <c r="V11" s="3667"/>
      <c r="W11" s="3667"/>
      <c r="X11" s="3667"/>
      <c r="Y11" s="3667"/>
      <c r="Z11" s="3667"/>
      <c r="AA11" s="3667"/>
      <c r="AB11" s="3667"/>
      <c r="AC11" s="3667"/>
      <c r="AD11" s="3667"/>
      <c r="AE11" s="3667"/>
      <c r="AF11" s="3679"/>
      <c r="AG11" s="3679"/>
      <c r="AH11" s="3678"/>
      <c r="AI11" s="3666" t="s">
        <v>634</v>
      </c>
      <c r="AJ11" s="3667"/>
      <c r="AK11" s="3667"/>
      <c r="AL11" s="3667"/>
      <c r="AM11" s="3667"/>
      <c r="AN11" s="3667"/>
      <c r="AO11" s="3667"/>
      <c r="AP11" s="3667"/>
      <c r="AQ11" s="3667"/>
    </row>
    <row r="12" spans="1:34" s="1660" customFormat="1" ht="9.75" customHeight="1" thickBot="1">
      <c r="A12" s="1658"/>
      <c r="B12" s="1659"/>
      <c r="M12" s="1661"/>
      <c r="O12" s="1662"/>
      <c r="Q12" s="1663"/>
      <c r="R12" s="1663"/>
      <c r="AE12" s="1664"/>
      <c r="AF12" s="1665"/>
      <c r="AG12" s="1665"/>
      <c r="AH12" s="1666"/>
    </row>
    <row r="13" spans="1:43" s="1670" customFormat="1" ht="12" customHeight="1" thickBot="1">
      <c r="A13" s="3604" t="s">
        <v>8</v>
      </c>
      <c r="B13" s="3605"/>
      <c r="C13" s="3605"/>
      <c r="D13" s="1669"/>
      <c r="E13" s="1669"/>
      <c r="F13" s="1669"/>
      <c r="G13" s="1669"/>
      <c r="H13" s="1669"/>
      <c r="I13" s="1669"/>
      <c r="J13" s="1669"/>
      <c r="K13" s="1669"/>
      <c r="L13" s="3604" t="s">
        <v>242</v>
      </c>
      <c r="M13" s="3605"/>
      <c r="N13" s="3605"/>
      <c r="O13" s="3605"/>
      <c r="P13" s="3605"/>
      <c r="Q13" s="3605"/>
      <c r="R13" s="3605"/>
      <c r="S13" s="3605"/>
      <c r="T13" s="3605"/>
      <c r="U13" s="3605"/>
      <c r="V13" s="3605"/>
      <c r="W13" s="3605"/>
      <c r="X13" s="3605"/>
      <c r="Y13" s="3605"/>
      <c r="Z13" s="3605"/>
      <c r="AA13" s="3605"/>
      <c r="AB13" s="3605"/>
      <c r="AC13" s="3605"/>
      <c r="AD13" s="3605"/>
      <c r="AE13" s="3605"/>
      <c r="AF13" s="3606"/>
      <c r="AG13" s="3606"/>
      <c r="AH13" s="3607"/>
      <c r="AI13" s="3604"/>
      <c r="AJ13" s="3605"/>
      <c r="AK13" s="3605"/>
      <c r="AL13" s="3605"/>
      <c r="AM13" s="3605"/>
      <c r="AN13" s="3605"/>
      <c r="AO13" s="3605"/>
      <c r="AP13" s="3605"/>
      <c r="AQ13" s="3605"/>
    </row>
    <row r="14" spans="1:34" s="1676" customFormat="1" ht="13.5" customHeight="1" thickBot="1">
      <c r="A14" s="1671"/>
      <c r="B14" s="1672"/>
      <c r="C14" s="1672"/>
      <c r="D14" s="1672"/>
      <c r="E14" s="1672"/>
      <c r="F14" s="1672"/>
      <c r="G14" s="1672"/>
      <c r="H14" s="1672"/>
      <c r="I14" s="1672"/>
      <c r="J14" s="1672"/>
      <c r="K14" s="1672"/>
      <c r="L14" s="1672"/>
      <c r="M14" s="1672"/>
      <c r="N14" s="1672"/>
      <c r="O14" s="1673"/>
      <c r="P14" s="1672"/>
      <c r="Q14" s="1672"/>
      <c r="R14" s="1672"/>
      <c r="S14" s="1672"/>
      <c r="T14" s="1672"/>
      <c r="U14" s="1672"/>
      <c r="V14" s="1672"/>
      <c r="W14" s="1672"/>
      <c r="X14" s="1672"/>
      <c r="Y14" s="1672"/>
      <c r="Z14" s="1672"/>
      <c r="AA14" s="1672"/>
      <c r="AB14" s="1672"/>
      <c r="AC14" s="1672"/>
      <c r="AD14" s="1672"/>
      <c r="AE14" s="1672"/>
      <c r="AF14" s="1674"/>
      <c r="AG14" s="1674"/>
      <c r="AH14" s="1675"/>
    </row>
    <row r="15" spans="1:43" s="1683" customFormat="1" ht="54" customHeight="1" thickBot="1">
      <c r="A15" s="1677" t="s">
        <v>9</v>
      </c>
      <c r="B15" s="1678" t="s">
        <v>10</v>
      </c>
      <c r="C15" s="1678" t="s">
        <v>11</v>
      </c>
      <c r="D15" s="2804" t="s">
        <v>328</v>
      </c>
      <c r="E15" s="2805"/>
      <c r="F15" s="1624" t="s">
        <v>355</v>
      </c>
      <c r="G15" s="504" t="s">
        <v>354</v>
      </c>
      <c r="H15" s="2804" t="s">
        <v>328</v>
      </c>
      <c r="I15" s="2805"/>
      <c r="J15" s="1679" t="s">
        <v>327</v>
      </c>
      <c r="K15" s="1679" t="s">
        <v>326</v>
      </c>
      <c r="L15" s="1680" t="s">
        <v>13</v>
      </c>
      <c r="M15" s="1678" t="s">
        <v>14</v>
      </c>
      <c r="N15" s="1678" t="s">
        <v>15</v>
      </c>
      <c r="O15" s="1678" t="s">
        <v>16</v>
      </c>
      <c r="P15" s="1678" t="s">
        <v>18</v>
      </c>
      <c r="Q15" s="1678" t="s">
        <v>19</v>
      </c>
      <c r="R15" s="1678" t="s">
        <v>20</v>
      </c>
      <c r="S15" s="1681" t="s">
        <v>21</v>
      </c>
      <c r="T15" s="1681" t="s">
        <v>22</v>
      </c>
      <c r="U15" s="1681" t="s">
        <v>23</v>
      </c>
      <c r="V15" s="1681" t="s">
        <v>24</v>
      </c>
      <c r="W15" s="1681" t="s">
        <v>25</v>
      </c>
      <c r="X15" s="1681" t="s">
        <v>26</v>
      </c>
      <c r="Y15" s="1681" t="s">
        <v>27</v>
      </c>
      <c r="Z15" s="1681" t="s">
        <v>28</v>
      </c>
      <c r="AA15" s="1681" t="s">
        <v>29</v>
      </c>
      <c r="AB15" s="1681" t="s">
        <v>30</v>
      </c>
      <c r="AC15" s="1681" t="s">
        <v>31</v>
      </c>
      <c r="AD15" s="1681" t="s">
        <v>32</v>
      </c>
      <c r="AE15" s="1678" t="s">
        <v>33</v>
      </c>
      <c r="AF15" s="1678" t="s">
        <v>34</v>
      </c>
      <c r="AG15" s="1678" t="s">
        <v>244</v>
      </c>
      <c r="AH15" s="1682" t="s">
        <v>35</v>
      </c>
      <c r="AI15" s="2708" t="s">
        <v>36</v>
      </c>
      <c r="AJ15" s="2709" t="s">
        <v>37</v>
      </c>
      <c r="AK15" s="2710" t="s">
        <v>38</v>
      </c>
      <c r="AL15" s="2711" t="s">
        <v>1724</v>
      </c>
      <c r="AM15" s="2711" t="s">
        <v>1725</v>
      </c>
      <c r="AN15" s="2712" t="s">
        <v>42</v>
      </c>
      <c r="AO15" s="2713" t="s">
        <v>43</v>
      </c>
      <c r="AP15" s="2712" t="s">
        <v>44</v>
      </c>
      <c r="AQ15" s="2714" t="s">
        <v>45</v>
      </c>
    </row>
    <row r="16" spans="1:43" ht="59.25" customHeight="1">
      <c r="A16" s="3608">
        <v>1</v>
      </c>
      <c r="B16" s="3608" t="s">
        <v>343</v>
      </c>
      <c r="C16" s="3611" t="s">
        <v>633</v>
      </c>
      <c r="D16" s="3614"/>
      <c r="E16" s="3614"/>
      <c r="F16" s="1684"/>
      <c r="G16" s="1685"/>
      <c r="H16" s="1686"/>
      <c r="I16" s="1685"/>
      <c r="J16" s="1687"/>
      <c r="K16" s="1687" t="s">
        <v>703</v>
      </c>
      <c r="L16" s="1688" t="s">
        <v>291</v>
      </c>
      <c r="M16" s="1689">
        <v>4</v>
      </c>
      <c r="N16" s="1688" t="s">
        <v>1581</v>
      </c>
      <c r="O16" s="1690" t="s">
        <v>1665</v>
      </c>
      <c r="P16" s="1688" t="s">
        <v>1581</v>
      </c>
      <c r="Q16" s="1691">
        <v>43132</v>
      </c>
      <c r="R16" s="1691">
        <v>43465</v>
      </c>
      <c r="S16" s="3616"/>
      <c r="T16" s="3616"/>
      <c r="U16" s="3616"/>
      <c r="V16" s="3616"/>
      <c r="W16" s="3616"/>
      <c r="X16" s="3616"/>
      <c r="Y16" s="3616"/>
      <c r="Z16" s="3616"/>
      <c r="AA16" s="3616"/>
      <c r="AB16" s="3616"/>
      <c r="AC16" s="1692"/>
      <c r="AD16" s="1692">
        <v>1</v>
      </c>
      <c r="AE16" s="1650">
        <f>SUM(S16:AD16)</f>
        <v>1</v>
      </c>
      <c r="AF16" s="1693">
        <v>950000000</v>
      </c>
      <c r="AG16" s="1693">
        <v>950000000</v>
      </c>
      <c r="AH16" s="1694" t="s">
        <v>1027</v>
      </c>
      <c r="AI16" s="2700">
        <f>SUM(S16)</f>
        <v>0</v>
      </c>
      <c r="AJ16" s="2701"/>
      <c r="AK16" s="2706">
        <v>0</v>
      </c>
      <c r="AL16" s="2701"/>
      <c r="AM16" s="2701">
        <f>+AK16/AE16</f>
        <v>0</v>
      </c>
      <c r="AN16" s="2706">
        <v>0</v>
      </c>
      <c r="AO16" s="2700"/>
      <c r="AP16" s="2716" t="s">
        <v>2078</v>
      </c>
      <c r="AQ16" s="2716" t="s">
        <v>2034</v>
      </c>
    </row>
    <row r="17" spans="1:43" s="1703" customFormat="1" ht="51.75" customHeight="1">
      <c r="A17" s="3609"/>
      <c r="B17" s="3609"/>
      <c r="C17" s="3612"/>
      <c r="D17" s="3615"/>
      <c r="E17" s="3615"/>
      <c r="F17" s="1684" t="s">
        <v>632</v>
      </c>
      <c r="G17" s="1696" t="s">
        <v>627</v>
      </c>
      <c r="H17" s="1686"/>
      <c r="I17" s="1697"/>
      <c r="J17" s="1698" t="s">
        <v>631</v>
      </c>
      <c r="K17" s="1698" t="s">
        <v>631</v>
      </c>
      <c r="L17" s="1699" t="s">
        <v>617</v>
      </c>
      <c r="M17" s="1699">
        <v>1</v>
      </c>
      <c r="N17" s="1699" t="s">
        <v>630</v>
      </c>
      <c r="O17" s="1699" t="s">
        <v>1665</v>
      </c>
      <c r="P17" s="1699" t="s">
        <v>629</v>
      </c>
      <c r="Q17" s="1700">
        <v>43101</v>
      </c>
      <c r="R17" s="1700">
        <v>43465</v>
      </c>
      <c r="S17" s="3617"/>
      <c r="T17" s="3617"/>
      <c r="U17" s="3617"/>
      <c r="V17" s="3617"/>
      <c r="W17" s="3617"/>
      <c r="X17" s="3617"/>
      <c r="Y17" s="3617"/>
      <c r="Z17" s="3617"/>
      <c r="AA17" s="3617"/>
      <c r="AB17" s="3617"/>
      <c r="AC17" s="3669">
        <v>1</v>
      </c>
      <c r="AD17" s="3670"/>
      <c r="AE17" s="1651">
        <f>SUM(S17:AD17)</f>
        <v>1</v>
      </c>
      <c r="AF17" s="1701">
        <v>0</v>
      </c>
      <c r="AG17" s="1701">
        <v>0</v>
      </c>
      <c r="AH17" s="1702"/>
      <c r="AI17" s="2700">
        <f>SUM(S17)</f>
        <v>0</v>
      </c>
      <c r="AJ17" s="2701"/>
      <c r="AK17" s="2706">
        <v>0</v>
      </c>
      <c r="AL17" s="2701"/>
      <c r="AM17" s="2701">
        <f>+AK17/AE17</f>
        <v>0</v>
      </c>
      <c r="AN17" s="2706">
        <v>0</v>
      </c>
      <c r="AO17" s="2700"/>
      <c r="AP17" s="2716" t="s">
        <v>2077</v>
      </c>
      <c r="AQ17" s="2716" t="s">
        <v>2034</v>
      </c>
    </row>
    <row r="18" spans="1:43" ht="138" customHeight="1">
      <c r="A18" s="3609"/>
      <c r="B18" s="3609"/>
      <c r="C18" s="3612"/>
      <c r="D18" s="3615"/>
      <c r="E18" s="3615"/>
      <c r="F18" s="1684" t="s">
        <v>628</v>
      </c>
      <c r="G18" s="1696" t="s">
        <v>627</v>
      </c>
      <c r="H18" s="1686"/>
      <c r="I18" s="1697"/>
      <c r="J18" s="1704" t="s">
        <v>626</v>
      </c>
      <c r="K18" s="1704" t="s">
        <v>626</v>
      </c>
      <c r="L18" s="1705" t="s">
        <v>625</v>
      </c>
      <c r="M18" s="1706">
        <v>2</v>
      </c>
      <c r="N18" s="1705" t="s">
        <v>624</v>
      </c>
      <c r="O18" s="1699" t="s">
        <v>1665</v>
      </c>
      <c r="P18" s="1705" t="s">
        <v>623</v>
      </c>
      <c r="Q18" s="1700">
        <v>43101</v>
      </c>
      <c r="R18" s="1700">
        <v>43404</v>
      </c>
      <c r="S18" s="1707"/>
      <c r="T18" s="1707"/>
      <c r="U18" s="1707"/>
      <c r="V18" s="1707"/>
      <c r="W18" s="1707"/>
      <c r="X18" s="1707"/>
      <c r="Y18" s="1707"/>
      <c r="Z18" s="1707">
        <v>1</v>
      </c>
      <c r="AA18" s="1707"/>
      <c r="AB18" s="1707"/>
      <c r="AC18" s="1707">
        <v>1</v>
      </c>
      <c r="AD18" s="1707"/>
      <c r="AE18" s="1652">
        <f>SUM(S18:AD18)</f>
        <v>2</v>
      </c>
      <c r="AF18" s="1708">
        <v>0</v>
      </c>
      <c r="AG18" s="1708">
        <v>0</v>
      </c>
      <c r="AH18" s="1709"/>
      <c r="AI18" s="2700">
        <f>SUM(S18)</f>
        <v>0</v>
      </c>
      <c r="AJ18" s="2701"/>
      <c r="AK18" s="2706">
        <v>0</v>
      </c>
      <c r="AL18" s="2701"/>
      <c r="AM18" s="2701">
        <f>+AK18/AE18</f>
        <v>0</v>
      </c>
      <c r="AN18" s="2706">
        <v>0</v>
      </c>
      <c r="AO18" s="2700"/>
      <c r="AP18" s="2716" t="s">
        <v>2076</v>
      </c>
      <c r="AQ18" s="2716" t="s">
        <v>2034</v>
      </c>
    </row>
    <row r="19" spans="1:43" ht="60">
      <c r="A19" s="3610"/>
      <c r="B19" s="3610"/>
      <c r="C19" s="3613"/>
      <c r="D19" s="3615"/>
      <c r="E19" s="3615"/>
      <c r="F19" s="1710"/>
      <c r="G19" s="1697"/>
      <c r="H19" s="1686"/>
      <c r="I19" s="1697"/>
      <c r="J19" s="1711" t="s">
        <v>622</v>
      </c>
      <c r="K19" s="1711" t="s">
        <v>622</v>
      </c>
      <c r="L19" s="1712" t="s">
        <v>616</v>
      </c>
      <c r="M19" s="1712">
        <v>12</v>
      </c>
      <c r="N19" s="1712" t="s">
        <v>621</v>
      </c>
      <c r="O19" s="1713" t="s">
        <v>1666</v>
      </c>
      <c r="P19" s="1712" t="s">
        <v>620</v>
      </c>
      <c r="Q19" s="1714">
        <v>42736</v>
      </c>
      <c r="R19" s="1714">
        <v>43099</v>
      </c>
      <c r="S19" s="1715">
        <v>1</v>
      </c>
      <c r="T19" s="1715">
        <v>1</v>
      </c>
      <c r="U19" s="1715">
        <v>1</v>
      </c>
      <c r="V19" s="1715">
        <v>1</v>
      </c>
      <c r="W19" s="1715">
        <v>1</v>
      </c>
      <c r="X19" s="1715">
        <v>1</v>
      </c>
      <c r="Y19" s="1715">
        <v>1</v>
      </c>
      <c r="Z19" s="1715">
        <v>1</v>
      </c>
      <c r="AA19" s="1715">
        <v>1</v>
      </c>
      <c r="AB19" s="1715">
        <v>1</v>
      </c>
      <c r="AC19" s="1715">
        <v>1</v>
      </c>
      <c r="AD19" s="1715">
        <v>1</v>
      </c>
      <c r="AE19" s="1652">
        <f>SUM(S19:AD19)</f>
        <v>12</v>
      </c>
      <c r="AF19" s="1708">
        <v>0</v>
      </c>
      <c r="AG19" s="1708">
        <v>0</v>
      </c>
      <c r="AH19" s="1716"/>
      <c r="AI19" s="2702">
        <f>SUM(S19:T19)</f>
        <v>2</v>
      </c>
      <c r="AJ19" s="2701">
        <f>AI19/AE19</f>
        <v>0.16666666666666666</v>
      </c>
      <c r="AK19" s="2706">
        <v>2</v>
      </c>
      <c r="AL19" s="2701">
        <f>+AK19/AI19</f>
        <v>1</v>
      </c>
      <c r="AM19" s="2701">
        <f>+AK19/AE19</f>
        <v>0.16666666666666666</v>
      </c>
      <c r="AN19" s="2706"/>
      <c r="AO19" s="2700"/>
      <c r="AP19" s="2716" t="s">
        <v>2089</v>
      </c>
      <c r="AQ19" s="2716" t="s">
        <v>2034</v>
      </c>
    </row>
    <row r="20" spans="1:43" ht="53.25" customHeight="1" thickBot="1">
      <c r="A20" s="3608"/>
      <c r="B20" s="3608"/>
      <c r="C20" s="3611"/>
      <c r="D20" s="3614"/>
      <c r="E20" s="3614"/>
      <c r="F20" s="1710"/>
      <c r="G20" s="1685"/>
      <c r="H20" s="1686"/>
      <c r="I20" s="1685"/>
      <c r="J20" s="1717" t="s">
        <v>619</v>
      </c>
      <c r="K20" s="1717" t="s">
        <v>619</v>
      </c>
      <c r="L20" s="1718" t="s">
        <v>291</v>
      </c>
      <c r="M20" s="1718">
        <v>2</v>
      </c>
      <c r="N20" s="1718" t="s">
        <v>693</v>
      </c>
      <c r="O20" s="1719" t="s">
        <v>547</v>
      </c>
      <c r="P20" s="1718" t="s">
        <v>618</v>
      </c>
      <c r="Q20" s="1720">
        <v>42736</v>
      </c>
      <c r="R20" s="1720">
        <v>43099</v>
      </c>
      <c r="S20" s="1721"/>
      <c r="T20" s="1721"/>
      <c r="U20" s="1721"/>
      <c r="V20" s="1721"/>
      <c r="W20" s="1721"/>
      <c r="X20" s="1721">
        <v>1</v>
      </c>
      <c r="Y20" s="1721"/>
      <c r="Z20" s="1721"/>
      <c r="AA20" s="1721"/>
      <c r="AB20" s="1721"/>
      <c r="AC20" s="1721"/>
      <c r="AD20" s="1721">
        <v>1</v>
      </c>
      <c r="AE20" s="1653">
        <f>SUM(S20:AD20)</f>
        <v>2</v>
      </c>
      <c r="AF20" s="1722">
        <v>0</v>
      </c>
      <c r="AG20" s="1722">
        <v>0</v>
      </c>
      <c r="AH20" s="1723"/>
      <c r="AI20" s="2700">
        <f>SUM(S20)</f>
        <v>0</v>
      </c>
      <c r="AJ20" s="2701"/>
      <c r="AK20" s="2706"/>
      <c r="AL20" s="2701"/>
      <c r="AM20" s="2701">
        <f>+AK20/AE20</f>
        <v>0</v>
      </c>
      <c r="AN20" s="2706"/>
      <c r="AO20" s="2700"/>
      <c r="AP20" s="2716" t="s">
        <v>2033</v>
      </c>
      <c r="AQ20" s="2716" t="s">
        <v>2034</v>
      </c>
    </row>
    <row r="21" spans="1:43" ht="22.5" customHeight="1" thickBot="1">
      <c r="A21" s="3602" t="s">
        <v>56</v>
      </c>
      <c r="B21" s="3603"/>
      <c r="C21" s="3603"/>
      <c r="D21" s="1724"/>
      <c r="E21" s="1724"/>
      <c r="F21" s="1724"/>
      <c r="G21" s="1724"/>
      <c r="H21" s="1724"/>
      <c r="I21" s="1724"/>
      <c r="J21" s="1725"/>
      <c r="K21" s="1724"/>
      <c r="L21" s="1726"/>
      <c r="M21" s="1727"/>
      <c r="N21" s="1727"/>
      <c r="O21" s="1727"/>
      <c r="P21" s="1727"/>
      <c r="Q21" s="1727"/>
      <c r="R21" s="1727"/>
      <c r="S21" s="1727"/>
      <c r="T21" s="1727"/>
      <c r="U21" s="1727"/>
      <c r="V21" s="1727"/>
      <c r="W21" s="1727"/>
      <c r="X21" s="1727"/>
      <c r="Y21" s="1727"/>
      <c r="Z21" s="1727"/>
      <c r="AA21" s="1727"/>
      <c r="AB21" s="1727"/>
      <c r="AC21" s="1727"/>
      <c r="AD21" s="1727"/>
      <c r="AE21" s="1728"/>
      <c r="AF21" s="1729">
        <f>SUM(AF16:AF20)</f>
        <v>950000000</v>
      </c>
      <c r="AG21" s="1729">
        <f>SUM(AG16:AG20)</f>
        <v>950000000</v>
      </c>
      <c r="AH21" s="2270"/>
      <c r="AI21" s="2703"/>
      <c r="AJ21" s="2703"/>
      <c r="AK21" s="2703"/>
      <c r="AL21" s="2703"/>
      <c r="AM21" s="2703"/>
      <c r="AN21" s="2703"/>
      <c r="AO21" s="2703"/>
      <c r="AP21" s="2703"/>
      <c r="AQ21" s="2703"/>
    </row>
    <row r="22" spans="1:43" ht="22.5" customHeight="1" thickBot="1">
      <c r="A22" s="3621" t="s">
        <v>57</v>
      </c>
      <c r="B22" s="3622"/>
      <c r="C22" s="3622"/>
      <c r="D22" s="1730"/>
      <c r="E22" s="1730"/>
      <c r="F22" s="1730"/>
      <c r="G22" s="1730"/>
      <c r="H22" s="1730"/>
      <c r="I22" s="1730"/>
      <c r="J22" s="1679"/>
      <c r="K22" s="1730"/>
      <c r="L22" s="1731"/>
      <c r="M22" s="1678"/>
      <c r="N22" s="1732"/>
      <c r="O22" s="1732"/>
      <c r="P22" s="1678"/>
      <c r="Q22" s="1678"/>
      <c r="R22" s="1678"/>
      <c r="S22" s="1678"/>
      <c r="T22" s="1678"/>
      <c r="U22" s="1678"/>
      <c r="V22" s="1678"/>
      <c r="W22" s="1678"/>
      <c r="X22" s="1678"/>
      <c r="Y22" s="1678"/>
      <c r="Z22" s="1678"/>
      <c r="AA22" s="1678"/>
      <c r="AB22" s="1678"/>
      <c r="AC22" s="1678"/>
      <c r="AD22" s="1678"/>
      <c r="AE22" s="1733"/>
      <c r="AF22" s="1734">
        <f>+AF21</f>
        <v>950000000</v>
      </c>
      <c r="AG22" s="1734">
        <f>+AG21</f>
        <v>950000000</v>
      </c>
      <c r="AH22" s="2271"/>
      <c r="AI22" s="2704"/>
      <c r="AJ22" s="2704"/>
      <c r="AK22" s="2704"/>
      <c r="AL22" s="2704"/>
      <c r="AM22" s="2704"/>
      <c r="AN22" s="2704"/>
      <c r="AO22" s="2704"/>
      <c r="AP22" s="2704"/>
      <c r="AQ22" s="2704"/>
    </row>
    <row r="23" spans="1:43" ht="15" customHeight="1" thickBot="1">
      <c r="A23" s="3623"/>
      <c r="B23" s="3624"/>
      <c r="C23" s="3624"/>
      <c r="D23" s="3624"/>
      <c r="E23" s="3624"/>
      <c r="F23" s="3624"/>
      <c r="G23" s="3624"/>
      <c r="H23" s="3624"/>
      <c r="I23" s="3624"/>
      <c r="J23" s="3624"/>
      <c r="K23" s="3624"/>
      <c r="L23" s="3624"/>
      <c r="M23" s="3624"/>
      <c r="N23" s="3624"/>
      <c r="O23" s="3624"/>
      <c r="P23" s="3624"/>
      <c r="Q23" s="3624"/>
      <c r="R23" s="3624"/>
      <c r="S23" s="3624"/>
      <c r="T23" s="3624"/>
      <c r="U23" s="3624"/>
      <c r="V23" s="3624"/>
      <c r="W23" s="3624"/>
      <c r="X23" s="3624"/>
      <c r="Y23" s="3624"/>
      <c r="Z23" s="3624"/>
      <c r="AA23" s="3624"/>
      <c r="AB23" s="3624"/>
      <c r="AC23" s="3624"/>
      <c r="AD23" s="3624"/>
      <c r="AE23" s="3624"/>
      <c r="AF23" s="3624"/>
      <c r="AG23" s="3624"/>
      <c r="AH23" s="3625"/>
      <c r="AI23" s="2707"/>
      <c r="AJ23" s="2707"/>
      <c r="AK23" s="2707"/>
      <c r="AL23" s="2707"/>
      <c r="AM23" s="2707"/>
      <c r="AN23" s="2707"/>
      <c r="AO23" s="2707"/>
      <c r="AP23" s="2707"/>
      <c r="AQ23" s="2707"/>
    </row>
    <row r="24" spans="1:43" s="1736" customFormat="1" ht="26.25" customHeight="1" thickBot="1">
      <c r="A24" s="3626" t="s">
        <v>8</v>
      </c>
      <c r="B24" s="3627"/>
      <c r="C24" s="3627"/>
      <c r="D24" s="1735"/>
      <c r="E24" s="1735"/>
      <c r="F24" s="1735"/>
      <c r="G24" s="1735"/>
      <c r="H24" s="1735"/>
      <c r="I24" s="1735"/>
      <c r="J24" s="1735"/>
      <c r="K24" s="1735"/>
      <c r="L24" s="3627" t="s">
        <v>242</v>
      </c>
      <c r="M24" s="3627"/>
      <c r="N24" s="3627"/>
      <c r="O24" s="3627"/>
      <c r="P24" s="3627"/>
      <c r="Q24" s="3627"/>
      <c r="R24" s="3627"/>
      <c r="S24" s="3627"/>
      <c r="T24" s="3627"/>
      <c r="U24" s="3627"/>
      <c r="V24" s="3627"/>
      <c r="W24" s="3627"/>
      <c r="X24" s="3627"/>
      <c r="Y24" s="3627"/>
      <c r="Z24" s="3627"/>
      <c r="AA24" s="3627"/>
      <c r="AB24" s="3627"/>
      <c r="AC24" s="3627"/>
      <c r="AD24" s="3627"/>
      <c r="AE24" s="3627"/>
      <c r="AF24" s="3628"/>
      <c r="AG24" s="3628"/>
      <c r="AH24" s="3629"/>
      <c r="AI24" s="3668"/>
      <c r="AJ24" s="3668"/>
      <c r="AK24" s="3668"/>
      <c r="AL24" s="3668"/>
      <c r="AM24" s="3668"/>
      <c r="AN24" s="3668"/>
      <c r="AO24" s="3668"/>
      <c r="AP24" s="3668"/>
      <c r="AQ24" s="3668"/>
    </row>
    <row r="25" spans="1:43" s="1738" customFormat="1" ht="14.25" customHeight="1" thickBot="1">
      <c r="A25" s="1737"/>
      <c r="M25" s="1739"/>
      <c r="O25" s="1740"/>
      <c r="AE25" s="1739"/>
      <c r="AI25" s="2705"/>
      <c r="AJ25" s="2705"/>
      <c r="AK25" s="2705"/>
      <c r="AL25" s="2705"/>
      <c r="AM25" s="2705"/>
      <c r="AN25" s="2705"/>
      <c r="AO25" s="2705"/>
      <c r="AP25" s="2705"/>
      <c r="AQ25" s="2705"/>
    </row>
    <row r="26" spans="1:43" s="1683" customFormat="1" ht="36.75" customHeight="1" thickBot="1">
      <c r="A26" s="1741" t="s">
        <v>9</v>
      </c>
      <c r="B26" s="1742" t="s">
        <v>10</v>
      </c>
      <c r="C26" s="1742" t="s">
        <v>11</v>
      </c>
      <c r="D26" s="2804" t="s">
        <v>328</v>
      </c>
      <c r="E26" s="2805"/>
      <c r="F26" s="1624" t="s">
        <v>355</v>
      </c>
      <c r="G26" s="504" t="s">
        <v>354</v>
      </c>
      <c r="H26" s="2804" t="s">
        <v>328</v>
      </c>
      <c r="I26" s="2805"/>
      <c r="J26" s="1679" t="s">
        <v>327</v>
      </c>
      <c r="K26" s="1679" t="s">
        <v>326</v>
      </c>
      <c r="L26" s="1742" t="s">
        <v>13</v>
      </c>
      <c r="M26" s="1743" t="s">
        <v>14</v>
      </c>
      <c r="N26" s="1742" t="s">
        <v>15</v>
      </c>
      <c r="O26" s="1742" t="s">
        <v>16</v>
      </c>
      <c r="P26" s="1742" t="s">
        <v>18</v>
      </c>
      <c r="Q26" s="1742" t="s">
        <v>19</v>
      </c>
      <c r="R26" s="1742" t="s">
        <v>20</v>
      </c>
      <c r="S26" s="1744" t="s">
        <v>21</v>
      </c>
      <c r="T26" s="1744" t="s">
        <v>22</v>
      </c>
      <c r="U26" s="1744" t="s">
        <v>23</v>
      </c>
      <c r="V26" s="1744" t="s">
        <v>24</v>
      </c>
      <c r="W26" s="1744" t="s">
        <v>25</v>
      </c>
      <c r="X26" s="1744" t="s">
        <v>26</v>
      </c>
      <c r="Y26" s="1744" t="s">
        <v>27</v>
      </c>
      <c r="Z26" s="1744" t="s">
        <v>28</v>
      </c>
      <c r="AA26" s="1744" t="s">
        <v>29</v>
      </c>
      <c r="AB26" s="1744" t="s">
        <v>30</v>
      </c>
      <c r="AC26" s="1744" t="s">
        <v>31</v>
      </c>
      <c r="AD26" s="1744" t="s">
        <v>32</v>
      </c>
      <c r="AE26" s="1745" t="s">
        <v>33</v>
      </c>
      <c r="AF26" s="1746" t="s">
        <v>615</v>
      </c>
      <c r="AG26" s="1678" t="s">
        <v>244</v>
      </c>
      <c r="AH26" s="2272" t="s">
        <v>35</v>
      </c>
      <c r="AI26" s="2641" t="s">
        <v>36</v>
      </c>
      <c r="AJ26" s="2642" t="s">
        <v>37</v>
      </c>
      <c r="AK26" s="2643" t="s">
        <v>38</v>
      </c>
      <c r="AL26" s="2644" t="s">
        <v>1724</v>
      </c>
      <c r="AM26" s="2644" t="s">
        <v>1725</v>
      </c>
      <c r="AN26" s="2645" t="s">
        <v>42</v>
      </c>
      <c r="AO26" s="2646" t="s">
        <v>43</v>
      </c>
      <c r="AP26" s="2645" t="s">
        <v>44</v>
      </c>
      <c r="AQ26" s="2645" t="s">
        <v>45</v>
      </c>
    </row>
    <row r="27" spans="1:43" ht="60">
      <c r="A27" s="3618">
        <v>2</v>
      </c>
      <c r="B27" s="3630" t="s">
        <v>614</v>
      </c>
      <c r="C27" s="3632" t="s">
        <v>613</v>
      </c>
      <c r="D27" s="3635"/>
      <c r="E27" s="3635"/>
      <c r="F27" s="1747"/>
      <c r="G27" s="1747"/>
      <c r="H27" s="1747"/>
      <c r="I27" s="1747"/>
      <c r="J27" s="1748" t="s">
        <v>612</v>
      </c>
      <c r="K27" s="1748" t="s">
        <v>612</v>
      </c>
      <c r="L27" s="1749" t="s">
        <v>611</v>
      </c>
      <c r="M27" s="1750">
        <v>1</v>
      </c>
      <c r="N27" s="1750" t="s">
        <v>610</v>
      </c>
      <c r="O27" s="1751" t="s">
        <v>578</v>
      </c>
      <c r="P27" s="1750" t="s">
        <v>609</v>
      </c>
      <c r="Q27" s="1752">
        <v>43101</v>
      </c>
      <c r="R27" s="1752">
        <v>43189</v>
      </c>
      <c r="S27" s="1753"/>
      <c r="T27" s="1753"/>
      <c r="U27" s="1753">
        <v>1</v>
      </c>
      <c r="V27" s="1753"/>
      <c r="W27" s="1753"/>
      <c r="X27" s="1753"/>
      <c r="Y27" s="1753"/>
      <c r="Z27" s="1753"/>
      <c r="AA27" s="1754"/>
      <c r="AB27" s="1754"/>
      <c r="AC27" s="1754"/>
      <c r="AD27" s="1754"/>
      <c r="AE27" s="1897">
        <f aca="true" t="shared" si="0" ref="AE27:AE33">SUM(S27:AD27)</f>
        <v>1</v>
      </c>
      <c r="AF27" s="1693">
        <v>0</v>
      </c>
      <c r="AG27" s="1693">
        <v>0</v>
      </c>
      <c r="AH27" s="1755"/>
      <c r="AI27" s="2700">
        <f>SUM(S27:T27)</f>
        <v>0</v>
      </c>
      <c r="AJ27" s="2701"/>
      <c r="AK27" s="2706"/>
      <c r="AL27" s="2701"/>
      <c r="AM27" s="2701">
        <f>+AK27/AE27</f>
        <v>0</v>
      </c>
      <c r="AN27" s="2706"/>
      <c r="AO27" s="2700"/>
      <c r="AP27" s="2716" t="s">
        <v>2035</v>
      </c>
      <c r="AQ27" s="2716" t="s">
        <v>2036</v>
      </c>
    </row>
    <row r="28" spans="1:43" ht="60">
      <c r="A28" s="3619"/>
      <c r="B28" s="3631"/>
      <c r="C28" s="3633"/>
      <c r="D28" s="3636"/>
      <c r="E28" s="3636"/>
      <c r="F28" s="1756"/>
      <c r="G28" s="1756"/>
      <c r="H28" s="1756"/>
      <c r="I28" s="1756"/>
      <c r="J28" s="1757" t="s">
        <v>608</v>
      </c>
      <c r="K28" s="1758" t="s">
        <v>608</v>
      </c>
      <c r="L28" s="1713" t="s">
        <v>607</v>
      </c>
      <c r="M28" s="1759">
        <v>1</v>
      </c>
      <c r="N28" s="1759" t="s">
        <v>606</v>
      </c>
      <c r="O28" s="1759" t="s">
        <v>564</v>
      </c>
      <c r="P28" s="1759" t="s">
        <v>605</v>
      </c>
      <c r="Q28" s="1760">
        <v>43101</v>
      </c>
      <c r="R28" s="1760">
        <v>43159</v>
      </c>
      <c r="S28" s="1761">
        <v>1</v>
      </c>
      <c r="T28" s="1761"/>
      <c r="U28" s="1761"/>
      <c r="V28" s="1761"/>
      <c r="W28" s="1761"/>
      <c r="X28" s="1761"/>
      <c r="Y28" s="1761"/>
      <c r="Z28" s="1761"/>
      <c r="AA28" s="1762"/>
      <c r="AB28" s="1762"/>
      <c r="AC28" s="1762"/>
      <c r="AD28" s="1762"/>
      <c r="AE28" s="1898">
        <f t="shared" si="0"/>
        <v>1</v>
      </c>
      <c r="AF28" s="1708">
        <v>0</v>
      </c>
      <c r="AG28" s="1708">
        <v>0</v>
      </c>
      <c r="AH28" s="1763"/>
      <c r="AI28" s="2700">
        <f aca="true" t="shared" si="1" ref="AI28:AI40">SUM(S28:T28)</f>
        <v>1</v>
      </c>
      <c r="AJ28" s="2701">
        <f aca="true" t="shared" si="2" ref="AJ28:AJ38">AI28/AE28</f>
        <v>1</v>
      </c>
      <c r="AK28" s="2706">
        <v>1</v>
      </c>
      <c r="AL28" s="2701">
        <f aca="true" t="shared" si="3" ref="AL28:AL38">+AK28/AI28</f>
        <v>1</v>
      </c>
      <c r="AM28" s="2701">
        <f aca="true" t="shared" si="4" ref="AM28:AM40">+AK28/AE28</f>
        <v>1</v>
      </c>
      <c r="AN28" s="2706"/>
      <c r="AO28" s="2700"/>
      <c r="AP28" s="2716" t="s">
        <v>2037</v>
      </c>
      <c r="AQ28" s="2716" t="s">
        <v>2034</v>
      </c>
    </row>
    <row r="29" spans="1:43" ht="66" customHeight="1">
      <c r="A29" s="3619"/>
      <c r="B29" s="3631"/>
      <c r="C29" s="3633"/>
      <c r="D29" s="3636"/>
      <c r="E29" s="3636"/>
      <c r="F29" s="1756"/>
      <c r="G29" s="1756"/>
      <c r="H29" s="1756"/>
      <c r="I29" s="1756"/>
      <c r="J29" s="1764" t="s">
        <v>604</v>
      </c>
      <c r="K29" s="1765" t="s">
        <v>604</v>
      </c>
      <c r="L29" s="1713" t="s">
        <v>603</v>
      </c>
      <c r="M29" s="1759">
        <v>12</v>
      </c>
      <c r="N29" s="1759" t="s">
        <v>599</v>
      </c>
      <c r="O29" s="1759" t="s">
        <v>578</v>
      </c>
      <c r="P29" s="1759" t="s">
        <v>602</v>
      </c>
      <c r="Q29" s="1760">
        <v>43101</v>
      </c>
      <c r="R29" s="1760">
        <v>43465</v>
      </c>
      <c r="S29" s="1761">
        <v>1</v>
      </c>
      <c r="T29" s="1761">
        <v>1</v>
      </c>
      <c r="U29" s="1761">
        <v>1</v>
      </c>
      <c r="V29" s="1761">
        <v>1</v>
      </c>
      <c r="W29" s="1761">
        <v>1</v>
      </c>
      <c r="X29" s="1761">
        <v>1</v>
      </c>
      <c r="Y29" s="1761">
        <v>1</v>
      </c>
      <c r="Z29" s="1761">
        <v>1</v>
      </c>
      <c r="AA29" s="1761">
        <v>1</v>
      </c>
      <c r="AB29" s="1761">
        <v>1</v>
      </c>
      <c r="AC29" s="1761">
        <v>1</v>
      </c>
      <c r="AD29" s="1761">
        <v>1</v>
      </c>
      <c r="AE29" s="1898">
        <f t="shared" si="0"/>
        <v>12</v>
      </c>
      <c r="AF29" s="1708">
        <v>0</v>
      </c>
      <c r="AG29" s="1708">
        <v>0</v>
      </c>
      <c r="AH29" s="1763"/>
      <c r="AI29" s="2700">
        <f t="shared" si="1"/>
        <v>2</v>
      </c>
      <c r="AJ29" s="2701">
        <f t="shared" si="2"/>
        <v>0.16666666666666666</v>
      </c>
      <c r="AK29" s="2706">
        <v>2</v>
      </c>
      <c r="AL29" s="2701">
        <f t="shared" si="3"/>
        <v>1</v>
      </c>
      <c r="AM29" s="2701">
        <f t="shared" si="4"/>
        <v>0.16666666666666666</v>
      </c>
      <c r="AN29" s="2706"/>
      <c r="AO29" s="2700"/>
      <c r="AP29" s="2716" t="s">
        <v>2038</v>
      </c>
      <c r="AQ29" s="2716" t="s">
        <v>2034</v>
      </c>
    </row>
    <row r="30" spans="1:43" ht="69.75" customHeight="1">
      <c r="A30" s="3619"/>
      <c r="B30" s="3631"/>
      <c r="C30" s="3633"/>
      <c r="D30" s="3636"/>
      <c r="E30" s="3636"/>
      <c r="F30" s="1756"/>
      <c r="G30" s="1756"/>
      <c r="H30" s="1756"/>
      <c r="I30" s="1756"/>
      <c r="J30" s="1757" t="s">
        <v>601</v>
      </c>
      <c r="K30" s="1758" t="s">
        <v>600</v>
      </c>
      <c r="L30" s="1713" t="s">
        <v>291</v>
      </c>
      <c r="M30" s="1759">
        <v>12</v>
      </c>
      <c r="N30" s="1759" t="s">
        <v>599</v>
      </c>
      <c r="O30" s="1759" t="s">
        <v>578</v>
      </c>
      <c r="P30" s="1759" t="s">
        <v>598</v>
      </c>
      <c r="Q30" s="1760">
        <v>43101</v>
      </c>
      <c r="R30" s="1760">
        <v>43465</v>
      </c>
      <c r="S30" s="1761">
        <v>1</v>
      </c>
      <c r="T30" s="1761">
        <v>1</v>
      </c>
      <c r="U30" s="1761">
        <v>1</v>
      </c>
      <c r="V30" s="1761">
        <v>1</v>
      </c>
      <c r="W30" s="1761">
        <v>1</v>
      </c>
      <c r="X30" s="1761">
        <v>1</v>
      </c>
      <c r="Y30" s="1761">
        <v>1</v>
      </c>
      <c r="Z30" s="1761">
        <v>1</v>
      </c>
      <c r="AA30" s="1761">
        <v>1</v>
      </c>
      <c r="AB30" s="1761">
        <v>1</v>
      </c>
      <c r="AC30" s="1761">
        <v>1</v>
      </c>
      <c r="AD30" s="1761">
        <v>1</v>
      </c>
      <c r="AE30" s="1898">
        <f t="shared" si="0"/>
        <v>12</v>
      </c>
      <c r="AF30" s="1708">
        <v>0</v>
      </c>
      <c r="AG30" s="1708">
        <v>0</v>
      </c>
      <c r="AH30" s="1763"/>
      <c r="AI30" s="2700">
        <f t="shared" si="1"/>
        <v>2</v>
      </c>
      <c r="AJ30" s="2701">
        <f t="shared" si="2"/>
        <v>0.16666666666666666</v>
      </c>
      <c r="AK30" s="2706">
        <v>2</v>
      </c>
      <c r="AL30" s="2701">
        <f t="shared" si="3"/>
        <v>1</v>
      </c>
      <c r="AM30" s="2701">
        <f t="shared" si="4"/>
        <v>0.16666666666666666</v>
      </c>
      <c r="AN30" s="2706"/>
      <c r="AO30" s="2700"/>
      <c r="AP30" s="2716" t="s">
        <v>2039</v>
      </c>
      <c r="AQ30" s="2716" t="s">
        <v>2034</v>
      </c>
    </row>
    <row r="31" spans="1:43" ht="70.5" customHeight="1">
      <c r="A31" s="3619"/>
      <c r="B31" s="3631"/>
      <c r="C31" s="3633"/>
      <c r="D31" s="3636"/>
      <c r="E31" s="3636"/>
      <c r="F31" s="1756"/>
      <c r="G31" s="1756"/>
      <c r="H31" s="1756"/>
      <c r="I31" s="1756"/>
      <c r="J31" s="1757" t="s">
        <v>597</v>
      </c>
      <c r="K31" s="1758" t="s">
        <v>597</v>
      </c>
      <c r="L31" s="1713" t="s">
        <v>138</v>
      </c>
      <c r="M31" s="1759">
        <v>12</v>
      </c>
      <c r="N31" s="1759" t="s">
        <v>596</v>
      </c>
      <c r="O31" s="1759" t="s">
        <v>578</v>
      </c>
      <c r="P31" s="1759" t="s">
        <v>595</v>
      </c>
      <c r="Q31" s="1760">
        <v>43101</v>
      </c>
      <c r="R31" s="1760">
        <v>43465</v>
      </c>
      <c r="S31" s="1761">
        <v>1</v>
      </c>
      <c r="T31" s="1761">
        <v>1</v>
      </c>
      <c r="U31" s="1761">
        <v>1</v>
      </c>
      <c r="V31" s="1761">
        <v>1</v>
      </c>
      <c r="W31" s="1761">
        <v>1</v>
      </c>
      <c r="X31" s="1761">
        <v>1</v>
      </c>
      <c r="Y31" s="1761">
        <v>1</v>
      </c>
      <c r="Z31" s="1761">
        <v>1</v>
      </c>
      <c r="AA31" s="1762">
        <v>1</v>
      </c>
      <c r="AB31" s="1762">
        <v>1</v>
      </c>
      <c r="AC31" s="1762">
        <v>1</v>
      </c>
      <c r="AD31" s="1762">
        <v>1</v>
      </c>
      <c r="AE31" s="1898">
        <f t="shared" si="0"/>
        <v>12</v>
      </c>
      <c r="AF31" s="1766">
        <v>0</v>
      </c>
      <c r="AG31" s="1708">
        <v>0</v>
      </c>
      <c r="AH31" s="1763"/>
      <c r="AI31" s="2700">
        <f t="shared" si="1"/>
        <v>2</v>
      </c>
      <c r="AJ31" s="2701">
        <f t="shared" si="2"/>
        <v>0.16666666666666666</v>
      </c>
      <c r="AK31" s="2706">
        <v>2</v>
      </c>
      <c r="AL31" s="2701">
        <f t="shared" si="3"/>
        <v>1</v>
      </c>
      <c r="AM31" s="2701">
        <f t="shared" si="4"/>
        <v>0.16666666666666666</v>
      </c>
      <c r="AN31" s="2706"/>
      <c r="AO31" s="2700"/>
      <c r="AP31" s="2716" t="s">
        <v>2040</v>
      </c>
      <c r="AQ31" s="2716" t="s">
        <v>2034</v>
      </c>
    </row>
    <row r="32" spans="1:43" ht="56.25" customHeight="1">
      <c r="A32" s="3619"/>
      <c r="B32" s="3631"/>
      <c r="C32" s="3633"/>
      <c r="D32" s="3636"/>
      <c r="E32" s="3636"/>
      <c r="F32" s="1756"/>
      <c r="G32" s="1756"/>
      <c r="H32" s="1756"/>
      <c r="I32" s="1756"/>
      <c r="J32" s="1757" t="s">
        <v>594</v>
      </c>
      <c r="K32" s="1758" t="s">
        <v>594</v>
      </c>
      <c r="L32" s="1713" t="s">
        <v>417</v>
      </c>
      <c r="M32" s="1759">
        <v>12</v>
      </c>
      <c r="N32" s="1759" t="s">
        <v>593</v>
      </c>
      <c r="O32" s="1759" t="s">
        <v>578</v>
      </c>
      <c r="P32" s="1759" t="s">
        <v>592</v>
      </c>
      <c r="Q32" s="1760">
        <v>43101</v>
      </c>
      <c r="R32" s="1760">
        <v>43465</v>
      </c>
      <c r="S32" s="1761">
        <v>1</v>
      </c>
      <c r="T32" s="1761">
        <v>1</v>
      </c>
      <c r="U32" s="1761">
        <v>1</v>
      </c>
      <c r="V32" s="1761">
        <v>1</v>
      </c>
      <c r="W32" s="1761">
        <v>1</v>
      </c>
      <c r="X32" s="1761">
        <v>1</v>
      </c>
      <c r="Y32" s="1761">
        <v>1</v>
      </c>
      <c r="Z32" s="1761">
        <v>1</v>
      </c>
      <c r="AA32" s="1761">
        <v>1</v>
      </c>
      <c r="AB32" s="1761">
        <v>1</v>
      </c>
      <c r="AC32" s="1761">
        <v>1</v>
      </c>
      <c r="AD32" s="1761">
        <v>1</v>
      </c>
      <c r="AE32" s="1898">
        <f t="shared" si="0"/>
        <v>12</v>
      </c>
      <c r="AF32" s="1708">
        <v>0</v>
      </c>
      <c r="AG32" s="1708">
        <v>0</v>
      </c>
      <c r="AH32" s="1763"/>
      <c r="AI32" s="2700">
        <f t="shared" si="1"/>
        <v>2</v>
      </c>
      <c r="AJ32" s="2701">
        <f t="shared" si="2"/>
        <v>0.16666666666666666</v>
      </c>
      <c r="AK32" s="2706">
        <v>2</v>
      </c>
      <c r="AL32" s="2701">
        <f t="shared" si="3"/>
        <v>1</v>
      </c>
      <c r="AM32" s="2701">
        <f t="shared" si="4"/>
        <v>0.16666666666666666</v>
      </c>
      <c r="AN32" s="2706"/>
      <c r="AO32" s="2700"/>
      <c r="AP32" s="2716" t="s">
        <v>2040</v>
      </c>
      <c r="AQ32" s="2716" t="s">
        <v>2034</v>
      </c>
    </row>
    <row r="33" spans="1:43" ht="49.5" customHeight="1">
      <c r="A33" s="3619"/>
      <c r="B33" s="3631"/>
      <c r="C33" s="3633"/>
      <c r="D33" s="3636"/>
      <c r="E33" s="3636"/>
      <c r="F33" s="1756"/>
      <c r="G33" s="1756"/>
      <c r="H33" s="1756"/>
      <c r="I33" s="1756"/>
      <c r="J33" s="1757" t="s">
        <v>591</v>
      </c>
      <c r="K33" s="1758" t="s">
        <v>591</v>
      </c>
      <c r="L33" s="1713" t="s">
        <v>590</v>
      </c>
      <c r="M33" s="1759">
        <v>1</v>
      </c>
      <c r="N33" s="1759" t="s">
        <v>589</v>
      </c>
      <c r="O33" s="1759" t="s">
        <v>578</v>
      </c>
      <c r="P33" s="1759" t="s">
        <v>2041</v>
      </c>
      <c r="Q33" s="1760">
        <v>43101</v>
      </c>
      <c r="R33" s="1760">
        <v>43465</v>
      </c>
      <c r="S33" s="1761">
        <v>1</v>
      </c>
      <c r="T33" s="1761"/>
      <c r="U33" s="1761"/>
      <c r="V33" s="1761"/>
      <c r="W33" s="1761"/>
      <c r="X33" s="1761"/>
      <c r="Y33" s="1761"/>
      <c r="Z33" s="1761"/>
      <c r="AA33" s="1762"/>
      <c r="AB33" s="1762"/>
      <c r="AC33" s="1762"/>
      <c r="AD33" s="1762"/>
      <c r="AE33" s="1898">
        <f t="shared" si="0"/>
        <v>1</v>
      </c>
      <c r="AF33" s="1766">
        <v>0</v>
      </c>
      <c r="AG33" s="1708">
        <v>0</v>
      </c>
      <c r="AH33" s="1763"/>
      <c r="AI33" s="2700">
        <f t="shared" si="1"/>
        <v>1</v>
      </c>
      <c r="AJ33" s="2701">
        <f t="shared" si="2"/>
        <v>1</v>
      </c>
      <c r="AK33" s="2706">
        <v>1</v>
      </c>
      <c r="AL33" s="2701">
        <f t="shared" si="3"/>
        <v>1</v>
      </c>
      <c r="AM33" s="2701">
        <f t="shared" si="4"/>
        <v>1</v>
      </c>
      <c r="AN33" s="2706"/>
      <c r="AO33" s="2700"/>
      <c r="AP33" s="2716" t="s">
        <v>2042</v>
      </c>
      <c r="AQ33" s="2716" t="s">
        <v>2034</v>
      </c>
    </row>
    <row r="34" spans="1:43" ht="72" customHeight="1">
      <c r="A34" s="3619"/>
      <c r="B34" s="3631"/>
      <c r="C34" s="3633"/>
      <c r="D34" s="3636"/>
      <c r="E34" s="3636"/>
      <c r="F34" s="1756"/>
      <c r="G34" s="1756"/>
      <c r="H34" s="1756"/>
      <c r="I34" s="1756"/>
      <c r="J34" s="1757" t="s">
        <v>588</v>
      </c>
      <c r="K34" s="1758" t="s">
        <v>588</v>
      </c>
      <c r="L34" s="1713" t="s">
        <v>69</v>
      </c>
      <c r="M34" s="1767">
        <v>1</v>
      </c>
      <c r="N34" s="1759" t="s">
        <v>587</v>
      </c>
      <c r="O34" s="1759" t="s">
        <v>578</v>
      </c>
      <c r="P34" s="1759" t="s">
        <v>586</v>
      </c>
      <c r="Q34" s="1760">
        <v>43101</v>
      </c>
      <c r="R34" s="1760">
        <v>43465</v>
      </c>
      <c r="S34" s="1768">
        <v>1</v>
      </c>
      <c r="T34" s="1769">
        <v>1</v>
      </c>
      <c r="U34" s="1769">
        <v>1</v>
      </c>
      <c r="V34" s="1769">
        <v>1</v>
      </c>
      <c r="W34" s="1769">
        <v>1</v>
      </c>
      <c r="X34" s="1769">
        <v>1</v>
      </c>
      <c r="Y34" s="1769">
        <v>1</v>
      </c>
      <c r="Z34" s="1769">
        <v>1</v>
      </c>
      <c r="AA34" s="1769">
        <v>1</v>
      </c>
      <c r="AB34" s="1769">
        <v>1</v>
      </c>
      <c r="AC34" s="1769">
        <v>1</v>
      </c>
      <c r="AD34" s="1769">
        <v>1</v>
      </c>
      <c r="AE34" s="2275">
        <v>1</v>
      </c>
      <c r="AF34" s="1708">
        <v>0</v>
      </c>
      <c r="AG34" s="1708">
        <v>0</v>
      </c>
      <c r="AH34" s="1763"/>
      <c r="AI34" s="2701">
        <v>1</v>
      </c>
      <c r="AJ34" s="2701">
        <f>2/12</f>
        <v>0.16666666666666666</v>
      </c>
      <c r="AK34" s="2718">
        <v>1</v>
      </c>
      <c r="AL34" s="2701">
        <f t="shared" si="3"/>
        <v>1</v>
      </c>
      <c r="AM34" s="2701">
        <f t="shared" si="4"/>
        <v>1</v>
      </c>
      <c r="AN34" s="2706"/>
      <c r="AO34" s="2700"/>
      <c r="AP34" s="2716" t="s">
        <v>2044</v>
      </c>
      <c r="AQ34" s="2716" t="s">
        <v>2034</v>
      </c>
    </row>
    <row r="35" spans="1:43" ht="66.75" customHeight="1">
      <c r="A35" s="3619"/>
      <c r="B35" s="3631"/>
      <c r="C35" s="3633"/>
      <c r="D35" s="3636"/>
      <c r="E35" s="3636"/>
      <c r="F35" s="1756"/>
      <c r="G35" s="1756"/>
      <c r="H35" s="1756"/>
      <c r="I35" s="1756"/>
      <c r="J35" s="1757" t="s">
        <v>585</v>
      </c>
      <c r="K35" s="1758" t="s">
        <v>584</v>
      </c>
      <c r="L35" s="1713" t="s">
        <v>580</v>
      </c>
      <c r="M35" s="1767">
        <v>1</v>
      </c>
      <c r="N35" s="1759" t="s">
        <v>583</v>
      </c>
      <c r="O35" s="1759" t="s">
        <v>578</v>
      </c>
      <c r="P35" s="1759" t="s">
        <v>582</v>
      </c>
      <c r="Q35" s="1760">
        <v>43101</v>
      </c>
      <c r="R35" s="1760">
        <v>43465</v>
      </c>
      <c r="S35" s="1768">
        <v>1</v>
      </c>
      <c r="T35" s="1769">
        <v>1</v>
      </c>
      <c r="U35" s="1769">
        <v>1</v>
      </c>
      <c r="V35" s="1769">
        <v>1</v>
      </c>
      <c r="W35" s="1769">
        <v>1</v>
      </c>
      <c r="X35" s="1769">
        <v>1</v>
      </c>
      <c r="Y35" s="1769">
        <v>1</v>
      </c>
      <c r="Z35" s="1769">
        <v>1</v>
      </c>
      <c r="AA35" s="1769">
        <v>1</v>
      </c>
      <c r="AB35" s="1769">
        <v>1</v>
      </c>
      <c r="AC35" s="1769">
        <v>1</v>
      </c>
      <c r="AD35" s="1769">
        <v>1</v>
      </c>
      <c r="AE35" s="1899">
        <v>1</v>
      </c>
      <c r="AF35" s="1708">
        <v>0</v>
      </c>
      <c r="AG35" s="1708">
        <v>0</v>
      </c>
      <c r="AH35" s="1763"/>
      <c r="AI35" s="2701">
        <v>1</v>
      </c>
      <c r="AJ35" s="2701">
        <f>2/12</f>
        <v>0.16666666666666666</v>
      </c>
      <c r="AK35" s="2718">
        <v>1</v>
      </c>
      <c r="AL35" s="2701">
        <f t="shared" si="3"/>
        <v>1</v>
      </c>
      <c r="AM35" s="2701">
        <f t="shared" si="4"/>
        <v>1</v>
      </c>
      <c r="AN35" s="2706"/>
      <c r="AO35" s="2700"/>
      <c r="AP35" s="2716" t="s">
        <v>2043</v>
      </c>
      <c r="AQ35" s="2716" t="s">
        <v>2034</v>
      </c>
    </row>
    <row r="36" spans="1:43" ht="80.25" customHeight="1" thickBot="1">
      <c r="A36" s="3619"/>
      <c r="B36" s="3631"/>
      <c r="C36" s="3634"/>
      <c r="D36" s="3637"/>
      <c r="E36" s="3637"/>
      <c r="F36" s="1770"/>
      <c r="G36" s="1770"/>
      <c r="H36" s="1770"/>
      <c r="I36" s="1770"/>
      <c r="J36" s="1757" t="s">
        <v>581</v>
      </c>
      <c r="K36" s="1758" t="s">
        <v>581</v>
      </c>
      <c r="L36" s="1713" t="s">
        <v>580</v>
      </c>
      <c r="M36" s="1767">
        <v>1</v>
      </c>
      <c r="N36" s="1759" t="s">
        <v>579</v>
      </c>
      <c r="O36" s="1759" t="s">
        <v>578</v>
      </c>
      <c r="P36" s="1759" t="s">
        <v>577</v>
      </c>
      <c r="Q36" s="1760">
        <v>43101</v>
      </c>
      <c r="R36" s="1760">
        <v>43465</v>
      </c>
      <c r="S36" s="1768">
        <v>1</v>
      </c>
      <c r="T36" s="1769">
        <v>1</v>
      </c>
      <c r="U36" s="1769">
        <v>1</v>
      </c>
      <c r="V36" s="1769">
        <v>1</v>
      </c>
      <c r="W36" s="1769">
        <v>1</v>
      </c>
      <c r="X36" s="1769">
        <v>1</v>
      </c>
      <c r="Y36" s="1769">
        <v>1</v>
      </c>
      <c r="Z36" s="1769">
        <v>1</v>
      </c>
      <c r="AA36" s="1769">
        <v>1</v>
      </c>
      <c r="AB36" s="1769">
        <v>1</v>
      </c>
      <c r="AC36" s="1769">
        <v>1</v>
      </c>
      <c r="AD36" s="1769">
        <v>1</v>
      </c>
      <c r="AE36" s="1899">
        <v>1</v>
      </c>
      <c r="AF36" s="1708">
        <v>0</v>
      </c>
      <c r="AG36" s="1708">
        <v>0</v>
      </c>
      <c r="AH36" s="1763"/>
      <c r="AI36" s="2701">
        <v>1</v>
      </c>
      <c r="AJ36" s="2701">
        <f>2/12</f>
        <v>0.16666666666666666</v>
      </c>
      <c r="AK36" s="2718">
        <v>1</v>
      </c>
      <c r="AL36" s="2701">
        <f t="shared" si="3"/>
        <v>1</v>
      </c>
      <c r="AM36" s="2701">
        <f t="shared" si="4"/>
        <v>1</v>
      </c>
      <c r="AN36" s="2706"/>
      <c r="AO36" s="2700"/>
      <c r="AP36" s="2716" t="s">
        <v>2045</v>
      </c>
      <c r="AQ36" s="2716" t="s">
        <v>2034</v>
      </c>
    </row>
    <row r="37" spans="1:43" ht="77.25" customHeight="1">
      <c r="A37" s="3619"/>
      <c r="B37" s="3631"/>
      <c r="C37" s="3638" t="s">
        <v>576</v>
      </c>
      <c r="D37" s="3639"/>
      <c r="E37" s="3639"/>
      <c r="F37" s="1771"/>
      <c r="G37" s="1772"/>
      <c r="H37" s="1772"/>
      <c r="I37" s="1773"/>
      <c r="J37" s="1774" t="s">
        <v>575</v>
      </c>
      <c r="K37" s="2721" t="s">
        <v>2090</v>
      </c>
      <c r="L37" s="1713" t="s">
        <v>65</v>
      </c>
      <c r="M37" s="1713">
        <v>1</v>
      </c>
      <c r="N37" s="1759" t="s">
        <v>574</v>
      </c>
      <c r="O37" s="1759" t="s">
        <v>564</v>
      </c>
      <c r="P37" s="1759" t="s">
        <v>573</v>
      </c>
      <c r="Q37" s="1760">
        <v>43435</v>
      </c>
      <c r="R37" s="1760">
        <v>43465</v>
      </c>
      <c r="S37" s="1769"/>
      <c r="T37" s="1775"/>
      <c r="U37" s="1775"/>
      <c r="V37" s="1775"/>
      <c r="W37" s="1775"/>
      <c r="X37" s="1775"/>
      <c r="Y37" s="1775"/>
      <c r="Z37" s="1775"/>
      <c r="AA37" s="1775"/>
      <c r="AB37" s="1775"/>
      <c r="AC37" s="1775"/>
      <c r="AD37" s="1776">
        <v>1</v>
      </c>
      <c r="AE37" s="1898">
        <f>SUM(T37:AD37)</f>
        <v>1</v>
      </c>
      <c r="AF37" s="1708">
        <v>0</v>
      </c>
      <c r="AG37" s="1708">
        <v>0</v>
      </c>
      <c r="AH37" s="1763"/>
      <c r="AI37" s="2700">
        <f t="shared" si="1"/>
        <v>0</v>
      </c>
      <c r="AJ37" s="2701"/>
      <c r="AK37" s="2706"/>
      <c r="AL37" s="2701"/>
      <c r="AM37" s="2701">
        <f t="shared" si="4"/>
        <v>0</v>
      </c>
      <c r="AN37" s="2706"/>
      <c r="AO37" s="2700"/>
      <c r="AP37" s="2716"/>
      <c r="AQ37" s="2716"/>
    </row>
    <row r="38" spans="1:43" ht="78" customHeight="1" thickBot="1">
      <c r="A38" s="3619"/>
      <c r="B38" s="3631"/>
      <c r="C38" s="3634"/>
      <c r="D38" s="3636"/>
      <c r="E38" s="3637"/>
      <c r="F38" s="1770"/>
      <c r="G38" s="1777"/>
      <c r="H38" s="1777"/>
      <c r="I38" s="1778"/>
      <c r="J38" s="1774" t="s">
        <v>572</v>
      </c>
      <c r="K38" s="1757" t="s">
        <v>694</v>
      </c>
      <c r="L38" s="1712" t="s">
        <v>65</v>
      </c>
      <c r="M38" s="1779">
        <v>11</v>
      </c>
      <c r="N38" s="1780" t="s">
        <v>571</v>
      </c>
      <c r="O38" s="1759" t="s">
        <v>568</v>
      </c>
      <c r="P38" s="1712" t="s">
        <v>570</v>
      </c>
      <c r="Q38" s="1760">
        <v>43101</v>
      </c>
      <c r="R38" s="1760">
        <v>43465</v>
      </c>
      <c r="S38" s="1776"/>
      <c r="T38" s="1776">
        <v>1</v>
      </c>
      <c r="U38" s="1776">
        <v>1</v>
      </c>
      <c r="V38" s="1776">
        <v>1</v>
      </c>
      <c r="W38" s="1776">
        <v>1</v>
      </c>
      <c r="X38" s="1776">
        <v>1</v>
      </c>
      <c r="Y38" s="1776">
        <v>1</v>
      </c>
      <c r="Z38" s="1776">
        <v>1</v>
      </c>
      <c r="AA38" s="1776">
        <v>1</v>
      </c>
      <c r="AB38" s="1776">
        <v>1</v>
      </c>
      <c r="AC38" s="1776">
        <v>1</v>
      </c>
      <c r="AD38" s="1776">
        <v>1</v>
      </c>
      <c r="AE38" s="1898">
        <f>SUM(S38:AD38)</f>
        <v>11</v>
      </c>
      <c r="AF38" s="1708">
        <v>0</v>
      </c>
      <c r="AG38" s="1708">
        <v>0</v>
      </c>
      <c r="AH38" s="1763"/>
      <c r="AI38" s="2700">
        <f t="shared" si="1"/>
        <v>1</v>
      </c>
      <c r="AJ38" s="2701">
        <f t="shared" si="2"/>
        <v>0.09090909090909091</v>
      </c>
      <c r="AK38" s="2706">
        <v>1</v>
      </c>
      <c r="AL38" s="2701">
        <f t="shared" si="3"/>
        <v>1</v>
      </c>
      <c r="AM38" s="2701">
        <f t="shared" si="4"/>
        <v>0.09090909090909091</v>
      </c>
      <c r="AN38" s="2706"/>
      <c r="AO38" s="2700"/>
      <c r="AP38" s="2716" t="s">
        <v>2091</v>
      </c>
      <c r="AQ38" s="2716" t="s">
        <v>2034</v>
      </c>
    </row>
    <row r="39" spans="1:43" ht="74.25" customHeight="1" thickBot="1">
      <c r="A39" s="3619"/>
      <c r="B39" s="3631"/>
      <c r="C39" s="1781" t="s">
        <v>569</v>
      </c>
      <c r="D39" s="1772"/>
      <c r="E39" s="1772"/>
      <c r="F39" s="1771"/>
      <c r="G39" s="1772"/>
      <c r="H39" s="1772"/>
      <c r="I39" s="1773"/>
      <c r="J39" s="1711" t="s">
        <v>567</v>
      </c>
      <c r="K39" s="1711" t="s">
        <v>566</v>
      </c>
      <c r="L39" s="1712" t="s">
        <v>65</v>
      </c>
      <c r="M39" s="1779">
        <v>3</v>
      </c>
      <c r="N39" s="1780" t="s">
        <v>565</v>
      </c>
      <c r="O39" s="1759" t="s">
        <v>564</v>
      </c>
      <c r="P39" s="1712" t="s">
        <v>563</v>
      </c>
      <c r="Q39" s="1760">
        <v>43101</v>
      </c>
      <c r="R39" s="1760">
        <v>43465</v>
      </c>
      <c r="S39" s="1761"/>
      <c r="T39" s="1761"/>
      <c r="U39" s="1761"/>
      <c r="V39" s="1761">
        <v>1</v>
      </c>
      <c r="W39" s="1761"/>
      <c r="X39" s="1761"/>
      <c r="Y39" s="1761"/>
      <c r="Z39" s="1761">
        <v>1</v>
      </c>
      <c r="AA39" s="1762"/>
      <c r="AB39" s="1762"/>
      <c r="AC39" s="1762"/>
      <c r="AD39" s="1762">
        <v>1</v>
      </c>
      <c r="AE39" s="1898">
        <f>SUM(S39:AD39)</f>
        <v>3</v>
      </c>
      <c r="AF39" s="1708">
        <v>0</v>
      </c>
      <c r="AG39" s="1708">
        <v>0</v>
      </c>
      <c r="AH39" s="1763"/>
      <c r="AI39" s="2700">
        <f t="shared" si="1"/>
        <v>0</v>
      </c>
      <c r="AJ39" s="2701"/>
      <c r="AK39" s="2706"/>
      <c r="AL39" s="2701"/>
      <c r="AM39" s="2701">
        <f t="shared" si="4"/>
        <v>0</v>
      </c>
      <c r="AN39" s="2706"/>
      <c r="AO39" s="2700"/>
      <c r="AP39" s="2716" t="s">
        <v>2046</v>
      </c>
      <c r="AQ39" s="2716" t="s">
        <v>2034</v>
      </c>
    </row>
    <row r="40" spans="1:43" ht="96.75" customHeight="1" thickBot="1">
      <c r="A40" s="3620"/>
      <c r="B40" s="1484" t="s">
        <v>413</v>
      </c>
      <c r="C40" s="1600" t="s">
        <v>412</v>
      </c>
      <c r="D40" s="1782"/>
      <c r="E40" s="1783"/>
      <c r="F40" s="1784" t="s">
        <v>561</v>
      </c>
      <c r="G40" s="1785" t="s">
        <v>560</v>
      </c>
      <c r="H40" s="1783"/>
      <c r="I40" s="1783"/>
      <c r="J40" s="1485"/>
      <c r="K40" s="1486" t="s">
        <v>690</v>
      </c>
      <c r="L40" s="1487" t="s">
        <v>65</v>
      </c>
      <c r="M40" s="1487">
        <v>3</v>
      </c>
      <c r="N40" s="1487" t="s">
        <v>691</v>
      </c>
      <c r="O40" s="1786" t="s">
        <v>526</v>
      </c>
      <c r="P40" s="1787" t="s">
        <v>692</v>
      </c>
      <c r="Q40" s="1788">
        <v>43101</v>
      </c>
      <c r="R40" s="1788">
        <v>43465</v>
      </c>
      <c r="S40" s="1789"/>
      <c r="T40" s="1790"/>
      <c r="U40" s="1790"/>
      <c r="V40" s="1790">
        <v>1</v>
      </c>
      <c r="W40" s="1790"/>
      <c r="X40" s="1790"/>
      <c r="Y40" s="1790"/>
      <c r="Z40" s="1790">
        <v>1</v>
      </c>
      <c r="AA40" s="1790"/>
      <c r="AB40" s="1790"/>
      <c r="AC40" s="1790"/>
      <c r="AD40" s="1790">
        <v>1</v>
      </c>
      <c r="AE40" s="1900">
        <v>3</v>
      </c>
      <c r="AF40" s="1791">
        <v>0</v>
      </c>
      <c r="AG40" s="1792"/>
      <c r="AH40" s="1793"/>
      <c r="AI40" s="2700">
        <f t="shared" si="1"/>
        <v>0</v>
      </c>
      <c r="AJ40" s="2701"/>
      <c r="AK40" s="2706"/>
      <c r="AL40" s="2701"/>
      <c r="AM40" s="2701">
        <f t="shared" si="4"/>
        <v>0</v>
      </c>
      <c r="AN40" s="2706"/>
      <c r="AO40" s="2700"/>
      <c r="AP40" s="2716" t="s">
        <v>2079</v>
      </c>
      <c r="AQ40" s="2716" t="s">
        <v>2034</v>
      </c>
    </row>
    <row r="41" spans="1:43" ht="16.5" thickBot="1">
      <c r="A41" s="3602" t="s">
        <v>56</v>
      </c>
      <c r="B41" s="3603"/>
      <c r="C41" s="3603"/>
      <c r="D41" s="1727"/>
      <c r="E41" s="1727"/>
      <c r="F41" s="1727"/>
      <c r="G41" s="1727"/>
      <c r="H41" s="1727"/>
      <c r="I41" s="1727"/>
      <c r="J41" s="1727"/>
      <c r="K41" s="1727"/>
      <c r="L41" s="1727"/>
      <c r="M41" s="1727"/>
      <c r="N41" s="1727"/>
      <c r="O41" s="1727"/>
      <c r="P41" s="1727"/>
      <c r="Q41" s="1727"/>
      <c r="R41" s="1727"/>
      <c r="S41" s="1727"/>
      <c r="T41" s="1727"/>
      <c r="U41" s="1727"/>
      <c r="V41" s="1727"/>
      <c r="W41" s="1727"/>
      <c r="X41" s="1727"/>
      <c r="Y41" s="1727"/>
      <c r="Z41" s="1727"/>
      <c r="AA41" s="1727"/>
      <c r="AB41" s="1727"/>
      <c r="AC41" s="1727"/>
      <c r="AD41" s="1727"/>
      <c r="AE41" s="1728"/>
      <c r="AF41" s="1729">
        <f>SUM(AF27:AF40)</f>
        <v>0</v>
      </c>
      <c r="AG41" s="1729">
        <f>SUM(AG27:AG40)</f>
        <v>0</v>
      </c>
      <c r="AH41" s="2270"/>
      <c r="AI41" s="2703"/>
      <c r="AJ41" s="2703"/>
      <c r="AK41" s="2703"/>
      <c r="AL41" s="2715"/>
      <c r="AM41" s="2715"/>
      <c r="AN41" s="2703"/>
      <c r="AO41" s="2703"/>
      <c r="AP41" s="2703"/>
      <c r="AQ41" s="2703"/>
    </row>
    <row r="42" spans="1:43" ht="84" customHeight="1" thickBot="1">
      <c r="A42" s="3643">
        <v>3</v>
      </c>
      <c r="B42" s="3643" t="s">
        <v>282</v>
      </c>
      <c r="C42" s="1794" t="s">
        <v>562</v>
      </c>
      <c r="D42" s="3639"/>
      <c r="E42" s="3639"/>
      <c r="F42" s="1795"/>
      <c r="G42" s="1785"/>
      <c r="H42" s="1772"/>
      <c r="I42" s="1773"/>
      <c r="J42" s="1796" t="s">
        <v>559</v>
      </c>
      <c r="K42" s="1764" t="s">
        <v>559</v>
      </c>
      <c r="L42" s="1797" t="s">
        <v>65</v>
      </c>
      <c r="M42" s="1797">
        <v>1</v>
      </c>
      <c r="N42" s="1797" t="s">
        <v>558</v>
      </c>
      <c r="O42" s="1798" t="s">
        <v>526</v>
      </c>
      <c r="P42" s="1797" t="s">
        <v>557</v>
      </c>
      <c r="Q42" s="1799">
        <v>43101</v>
      </c>
      <c r="R42" s="1799">
        <v>43120</v>
      </c>
      <c r="S42" s="1800">
        <v>1</v>
      </c>
      <c r="T42" s="1800"/>
      <c r="U42" s="1800"/>
      <c r="V42" s="1800"/>
      <c r="W42" s="1800"/>
      <c r="X42" s="1800"/>
      <c r="Y42" s="1800"/>
      <c r="Z42" s="1800"/>
      <c r="AA42" s="1800"/>
      <c r="AB42" s="1800"/>
      <c r="AC42" s="1800"/>
      <c r="AD42" s="1800"/>
      <c r="AE42" s="1901">
        <f>SUM(S42:AD42)</f>
        <v>1</v>
      </c>
      <c r="AF42" s="1708">
        <v>0</v>
      </c>
      <c r="AG42" s="1708">
        <v>0</v>
      </c>
      <c r="AH42" s="1716"/>
      <c r="AI42" s="2700">
        <f>SUM(S42:T42)</f>
        <v>1</v>
      </c>
      <c r="AJ42" s="2701">
        <f>AI42/AE42</f>
        <v>1</v>
      </c>
      <c r="AK42" s="2706">
        <v>1</v>
      </c>
      <c r="AL42" s="2701">
        <f>+AK42/AI42</f>
        <v>1</v>
      </c>
      <c r="AM42" s="2701">
        <f>+AK42/AE42</f>
        <v>1</v>
      </c>
      <c r="AN42" s="2706"/>
      <c r="AO42" s="2700"/>
      <c r="AP42" s="2716" t="s">
        <v>2081</v>
      </c>
      <c r="AQ42" s="2716" t="s">
        <v>2034</v>
      </c>
    </row>
    <row r="43" spans="1:43" ht="63.75">
      <c r="A43" s="3644"/>
      <c r="B43" s="3644"/>
      <c r="C43" s="1794" t="s">
        <v>562</v>
      </c>
      <c r="D43" s="3636"/>
      <c r="E43" s="3636"/>
      <c r="F43" s="1756"/>
      <c r="G43" s="1801"/>
      <c r="H43" s="1802"/>
      <c r="I43" s="1803"/>
      <c r="J43" s="1764" t="s">
        <v>556</v>
      </c>
      <c r="K43" s="1764" t="s">
        <v>695</v>
      </c>
      <c r="L43" s="1797" t="s">
        <v>65</v>
      </c>
      <c r="M43" s="1705">
        <v>1</v>
      </c>
      <c r="N43" s="1797" t="s">
        <v>449</v>
      </c>
      <c r="O43" s="1798" t="s">
        <v>526</v>
      </c>
      <c r="P43" s="1797" t="s">
        <v>555</v>
      </c>
      <c r="Q43" s="1799">
        <v>43101</v>
      </c>
      <c r="R43" s="1799">
        <v>43120</v>
      </c>
      <c r="S43" s="1800">
        <v>1</v>
      </c>
      <c r="T43" s="1800"/>
      <c r="U43" s="1800"/>
      <c r="V43" s="1800"/>
      <c r="W43" s="1800"/>
      <c r="X43" s="1800"/>
      <c r="Y43" s="1800"/>
      <c r="Z43" s="1800"/>
      <c r="AA43" s="1800"/>
      <c r="AB43" s="1800"/>
      <c r="AC43" s="1800"/>
      <c r="AD43" s="1800"/>
      <c r="AE43" s="1901">
        <f>SUM(S43:AD43)</f>
        <v>1</v>
      </c>
      <c r="AF43" s="1708">
        <v>0</v>
      </c>
      <c r="AG43" s="1708">
        <v>0</v>
      </c>
      <c r="AH43" s="1716"/>
      <c r="AI43" s="2700">
        <f aca="true" t="shared" si="5" ref="AI43:AI65">SUM(S43:T43)</f>
        <v>1</v>
      </c>
      <c r="AJ43" s="2701">
        <f>AI43/AE43</f>
        <v>1</v>
      </c>
      <c r="AK43" s="2706">
        <v>1</v>
      </c>
      <c r="AL43" s="2701">
        <f aca="true" t="shared" si="6" ref="AL43:AL61">+AK43/AI43</f>
        <v>1</v>
      </c>
      <c r="AM43" s="2701">
        <f aca="true" t="shared" si="7" ref="AM43:AM65">+AK43/AE43</f>
        <v>1</v>
      </c>
      <c r="AN43" s="2706"/>
      <c r="AO43" s="2700"/>
      <c r="AP43" s="2716" t="s">
        <v>2080</v>
      </c>
      <c r="AQ43" s="2716" t="s">
        <v>2034</v>
      </c>
    </row>
    <row r="44" spans="1:43" ht="82.5" customHeight="1">
      <c r="A44" s="3644"/>
      <c r="B44" s="3644"/>
      <c r="C44" s="1804"/>
      <c r="D44" s="3636"/>
      <c r="E44" s="3636"/>
      <c r="F44" s="1756"/>
      <c r="G44" s="1801"/>
      <c r="H44" s="1802"/>
      <c r="I44" s="1803"/>
      <c r="J44" s="1764" t="s">
        <v>554</v>
      </c>
      <c r="K44" s="1764" t="s">
        <v>553</v>
      </c>
      <c r="L44" s="1797" t="s">
        <v>552</v>
      </c>
      <c r="M44" s="1705">
        <v>6</v>
      </c>
      <c r="N44" s="1797" t="s">
        <v>449</v>
      </c>
      <c r="O44" s="1798" t="s">
        <v>551</v>
      </c>
      <c r="P44" s="1797" t="s">
        <v>550</v>
      </c>
      <c r="Q44" s="1799">
        <v>43132</v>
      </c>
      <c r="R44" s="1799">
        <v>43465</v>
      </c>
      <c r="S44" s="1800"/>
      <c r="T44" s="1800">
        <v>1</v>
      </c>
      <c r="U44" s="1800"/>
      <c r="V44" s="1800">
        <v>1</v>
      </c>
      <c r="W44" s="1800"/>
      <c r="X44" s="1800">
        <v>1</v>
      </c>
      <c r="Y44" s="1800"/>
      <c r="Z44" s="1800">
        <v>1</v>
      </c>
      <c r="AA44" s="1800"/>
      <c r="AB44" s="1800">
        <v>1</v>
      </c>
      <c r="AC44" s="1800"/>
      <c r="AD44" s="1800">
        <v>1</v>
      </c>
      <c r="AE44" s="1901">
        <f>SUM(S44:AD44)</f>
        <v>6</v>
      </c>
      <c r="AF44" s="1708">
        <v>0</v>
      </c>
      <c r="AG44" s="1708">
        <v>0</v>
      </c>
      <c r="AH44" s="1716"/>
      <c r="AI44" s="2700">
        <f t="shared" si="5"/>
        <v>1</v>
      </c>
      <c r="AJ44" s="2701">
        <f>AI44/AE44</f>
        <v>0.16666666666666666</v>
      </c>
      <c r="AK44" s="2706">
        <v>1</v>
      </c>
      <c r="AL44" s="2701">
        <f t="shared" si="6"/>
        <v>1</v>
      </c>
      <c r="AM44" s="2701">
        <f t="shared" si="7"/>
        <v>0.16666666666666666</v>
      </c>
      <c r="AN44" s="2706"/>
      <c r="AO44" s="2700"/>
      <c r="AP44" s="2716" t="s">
        <v>2054</v>
      </c>
      <c r="AQ44" s="2716" t="s">
        <v>2034</v>
      </c>
    </row>
    <row r="45" spans="1:43" ht="63.75" customHeight="1">
      <c r="A45" s="3644"/>
      <c r="B45" s="3644"/>
      <c r="C45" s="1804"/>
      <c r="D45" s="3636"/>
      <c r="E45" s="3636"/>
      <c r="F45" s="1756"/>
      <c r="G45" s="1801"/>
      <c r="H45" s="1802"/>
      <c r="I45" s="1803"/>
      <c r="J45" s="1764" t="s">
        <v>549</v>
      </c>
      <c r="K45" s="1764" t="s">
        <v>548</v>
      </c>
      <c r="L45" s="1797" t="s">
        <v>65</v>
      </c>
      <c r="M45" s="1797">
        <v>1</v>
      </c>
      <c r="N45" s="1797" t="s">
        <v>449</v>
      </c>
      <c r="O45" s="1798" t="s">
        <v>547</v>
      </c>
      <c r="P45" s="1797" t="s">
        <v>546</v>
      </c>
      <c r="Q45" s="1799">
        <v>43374</v>
      </c>
      <c r="R45" s="1799">
        <v>43465</v>
      </c>
      <c r="S45" s="1800"/>
      <c r="T45" s="1800"/>
      <c r="U45" s="1800"/>
      <c r="V45" s="1800"/>
      <c r="W45" s="1800"/>
      <c r="X45" s="1800"/>
      <c r="Y45" s="1800"/>
      <c r="Z45" s="1800"/>
      <c r="AA45" s="1800"/>
      <c r="AB45" s="1800"/>
      <c r="AC45" s="1800"/>
      <c r="AD45" s="1800">
        <v>1</v>
      </c>
      <c r="AE45" s="1901">
        <f>SUM(S45:AD45)</f>
        <v>1</v>
      </c>
      <c r="AF45" s="1708">
        <v>0</v>
      </c>
      <c r="AG45" s="1708">
        <v>0</v>
      </c>
      <c r="AH45" s="1716"/>
      <c r="AI45" s="2700">
        <f t="shared" si="5"/>
        <v>0</v>
      </c>
      <c r="AJ45" s="2701"/>
      <c r="AK45" s="2706"/>
      <c r="AL45" s="2701"/>
      <c r="AM45" s="2701">
        <f t="shared" si="7"/>
        <v>0</v>
      </c>
      <c r="AN45" s="2706"/>
      <c r="AO45" s="2700"/>
      <c r="AP45" s="2716" t="s">
        <v>2055</v>
      </c>
      <c r="AQ45" s="2716" t="s">
        <v>2034</v>
      </c>
    </row>
    <row r="46" spans="1:43" s="1807" customFormat="1" ht="74.25" customHeight="1" thickBot="1">
      <c r="A46" s="3644"/>
      <c r="B46" s="3644"/>
      <c r="C46" s="1804"/>
      <c r="D46" s="3636"/>
      <c r="E46" s="3636"/>
      <c r="F46" s="1756"/>
      <c r="G46" s="1801"/>
      <c r="H46" s="1802"/>
      <c r="I46" s="1803"/>
      <c r="J46" s="1764" t="s">
        <v>545</v>
      </c>
      <c r="K46" s="1765" t="s">
        <v>696</v>
      </c>
      <c r="L46" s="1798" t="s">
        <v>65</v>
      </c>
      <c r="M46" s="1805">
        <v>2</v>
      </c>
      <c r="N46" s="1798" t="s">
        <v>544</v>
      </c>
      <c r="O46" s="1798" t="s">
        <v>547</v>
      </c>
      <c r="P46" s="1797" t="s">
        <v>543</v>
      </c>
      <c r="Q46" s="1799">
        <v>43101</v>
      </c>
      <c r="R46" s="1799">
        <v>43465</v>
      </c>
      <c r="S46" s="1806"/>
      <c r="T46" s="1806"/>
      <c r="U46" s="1806">
        <v>2</v>
      </c>
      <c r="V46" s="1806"/>
      <c r="W46" s="1806"/>
      <c r="X46" s="1806"/>
      <c r="Y46" s="1806"/>
      <c r="Z46" s="1806"/>
      <c r="AA46" s="1806"/>
      <c r="AB46" s="1806"/>
      <c r="AC46" s="1806"/>
      <c r="AD46" s="1806"/>
      <c r="AE46" s="1901">
        <f>SUM(S46:AD46)</f>
        <v>2</v>
      </c>
      <c r="AF46" s="1708">
        <v>0</v>
      </c>
      <c r="AG46" s="1708">
        <v>0</v>
      </c>
      <c r="AH46" s="1716"/>
      <c r="AI46" s="2700">
        <f t="shared" si="5"/>
        <v>0</v>
      </c>
      <c r="AJ46" s="2701"/>
      <c r="AK46" s="2706"/>
      <c r="AL46" s="2701"/>
      <c r="AM46" s="2701">
        <f t="shared" si="7"/>
        <v>0</v>
      </c>
      <c r="AN46" s="2706"/>
      <c r="AO46" s="2700"/>
      <c r="AP46" s="2716" t="s">
        <v>2082</v>
      </c>
      <c r="AQ46" s="2716" t="s">
        <v>2034</v>
      </c>
    </row>
    <row r="47" spans="1:43" ht="45" customHeight="1">
      <c r="A47" s="3644"/>
      <c r="B47" s="3644"/>
      <c r="C47" s="3640" t="s">
        <v>542</v>
      </c>
      <c r="D47" s="3639"/>
      <c r="E47" s="3639"/>
      <c r="F47" s="1772"/>
      <c r="G47" s="1808"/>
      <c r="H47" s="1772"/>
      <c r="I47" s="1773"/>
      <c r="J47" s="1764" t="s">
        <v>541</v>
      </c>
      <c r="K47" s="1764" t="s">
        <v>540</v>
      </c>
      <c r="L47" s="1797" t="s">
        <v>69</v>
      </c>
      <c r="M47" s="1809">
        <v>1</v>
      </c>
      <c r="N47" s="1797" t="s">
        <v>539</v>
      </c>
      <c r="O47" s="1798" t="s">
        <v>547</v>
      </c>
      <c r="P47" s="1797" t="s">
        <v>538</v>
      </c>
      <c r="Q47" s="1799">
        <v>43101</v>
      </c>
      <c r="R47" s="1799">
        <v>43465</v>
      </c>
      <c r="S47" s="1810">
        <v>1</v>
      </c>
      <c r="T47" s="1810">
        <v>1</v>
      </c>
      <c r="U47" s="1810">
        <v>1</v>
      </c>
      <c r="V47" s="1810">
        <v>1</v>
      </c>
      <c r="W47" s="1810">
        <v>1</v>
      </c>
      <c r="X47" s="1810">
        <v>1</v>
      </c>
      <c r="Y47" s="1810">
        <v>1</v>
      </c>
      <c r="Z47" s="1810">
        <v>1</v>
      </c>
      <c r="AA47" s="1810">
        <v>1</v>
      </c>
      <c r="AB47" s="1810">
        <v>1</v>
      </c>
      <c r="AC47" s="1810">
        <v>1</v>
      </c>
      <c r="AD47" s="1810">
        <v>1</v>
      </c>
      <c r="AE47" s="1902">
        <v>1</v>
      </c>
      <c r="AF47" s="1708">
        <v>0</v>
      </c>
      <c r="AG47" s="1708">
        <v>0</v>
      </c>
      <c r="AH47" s="1716"/>
      <c r="AI47" s="2701">
        <v>1</v>
      </c>
      <c r="AJ47" s="2701">
        <f>2/12</f>
        <v>0.16666666666666666</v>
      </c>
      <c r="AK47" s="2718">
        <v>1</v>
      </c>
      <c r="AL47" s="2701">
        <f t="shared" si="6"/>
        <v>1</v>
      </c>
      <c r="AM47" s="2701">
        <f t="shared" si="7"/>
        <v>1</v>
      </c>
      <c r="AN47" s="2706"/>
      <c r="AO47" s="2700"/>
      <c r="AP47" s="2716" t="s">
        <v>2056</v>
      </c>
      <c r="AQ47" s="2716" t="s">
        <v>2034</v>
      </c>
    </row>
    <row r="48" spans="1:43" ht="51.75" customHeight="1">
      <c r="A48" s="3644"/>
      <c r="B48" s="3644"/>
      <c r="C48" s="3641"/>
      <c r="D48" s="3636"/>
      <c r="E48" s="3636"/>
      <c r="F48" s="1802"/>
      <c r="G48" s="1801"/>
      <c r="H48" s="1802"/>
      <c r="I48" s="1803"/>
      <c r="J48" s="1764" t="s">
        <v>537</v>
      </c>
      <c r="K48" s="1764" t="s">
        <v>537</v>
      </c>
      <c r="L48" s="1797" t="s">
        <v>69</v>
      </c>
      <c r="M48" s="1812">
        <v>1</v>
      </c>
      <c r="N48" s="1797" t="s">
        <v>433</v>
      </c>
      <c r="O48" s="1798" t="s">
        <v>547</v>
      </c>
      <c r="P48" s="1797" t="s">
        <v>536</v>
      </c>
      <c r="Q48" s="1799">
        <v>43101</v>
      </c>
      <c r="R48" s="1799">
        <v>43465</v>
      </c>
      <c r="S48" s="1810">
        <v>1</v>
      </c>
      <c r="T48" s="1810">
        <v>1</v>
      </c>
      <c r="U48" s="1810">
        <v>1</v>
      </c>
      <c r="V48" s="1810">
        <v>1</v>
      </c>
      <c r="W48" s="1810">
        <v>1</v>
      </c>
      <c r="X48" s="1810">
        <v>1</v>
      </c>
      <c r="Y48" s="1810">
        <v>1</v>
      </c>
      <c r="Z48" s="1810">
        <v>1</v>
      </c>
      <c r="AA48" s="1810">
        <v>1</v>
      </c>
      <c r="AB48" s="1810">
        <v>1</v>
      </c>
      <c r="AC48" s="1810">
        <v>1</v>
      </c>
      <c r="AD48" s="1810">
        <v>1</v>
      </c>
      <c r="AE48" s="1902">
        <v>1</v>
      </c>
      <c r="AF48" s="1708">
        <v>0</v>
      </c>
      <c r="AG48" s="1708">
        <v>0</v>
      </c>
      <c r="AH48" s="1716"/>
      <c r="AI48" s="2701">
        <v>1</v>
      </c>
      <c r="AJ48" s="2701">
        <f>2/12</f>
        <v>0.16666666666666666</v>
      </c>
      <c r="AK48" s="2718">
        <v>1</v>
      </c>
      <c r="AL48" s="2701">
        <f t="shared" si="6"/>
        <v>1</v>
      </c>
      <c r="AM48" s="2701">
        <f t="shared" si="7"/>
        <v>1</v>
      </c>
      <c r="AN48" s="2706"/>
      <c r="AO48" s="2700"/>
      <c r="AP48" s="2716" t="s">
        <v>2057</v>
      </c>
      <c r="AQ48" s="2716" t="s">
        <v>2034</v>
      </c>
    </row>
    <row r="49" spans="1:43" ht="63.75" customHeight="1">
      <c r="A49" s="3644"/>
      <c r="B49" s="3644"/>
      <c r="C49" s="3641"/>
      <c r="D49" s="3636"/>
      <c r="E49" s="3636"/>
      <c r="F49" s="1802"/>
      <c r="G49" s="1801"/>
      <c r="H49" s="1802"/>
      <c r="I49" s="1803"/>
      <c r="J49" s="1764" t="s">
        <v>535</v>
      </c>
      <c r="K49" s="1764" t="s">
        <v>534</v>
      </c>
      <c r="L49" s="1797" t="s">
        <v>69</v>
      </c>
      <c r="M49" s="1811">
        <v>1</v>
      </c>
      <c r="N49" s="1797" t="s">
        <v>533</v>
      </c>
      <c r="O49" s="1798" t="s">
        <v>547</v>
      </c>
      <c r="P49" s="1797" t="s">
        <v>532</v>
      </c>
      <c r="Q49" s="1799">
        <v>43101</v>
      </c>
      <c r="R49" s="1799">
        <v>43465</v>
      </c>
      <c r="S49" s="1810">
        <v>1</v>
      </c>
      <c r="T49" s="1810">
        <v>1</v>
      </c>
      <c r="U49" s="1810">
        <v>1</v>
      </c>
      <c r="V49" s="1810">
        <v>1</v>
      </c>
      <c r="W49" s="1810">
        <v>1</v>
      </c>
      <c r="X49" s="1810">
        <v>1</v>
      </c>
      <c r="Y49" s="1810">
        <v>1</v>
      </c>
      <c r="Z49" s="1810">
        <v>1</v>
      </c>
      <c r="AA49" s="1810">
        <v>1</v>
      </c>
      <c r="AB49" s="1810">
        <v>1</v>
      </c>
      <c r="AC49" s="1810">
        <v>1</v>
      </c>
      <c r="AD49" s="1810">
        <v>1</v>
      </c>
      <c r="AE49" s="1901">
        <f>SUM(S49:AD49)</f>
        <v>12</v>
      </c>
      <c r="AF49" s="1708">
        <v>0</v>
      </c>
      <c r="AG49" s="1708">
        <v>0</v>
      </c>
      <c r="AH49" s="1716"/>
      <c r="AI49" s="2701">
        <v>1</v>
      </c>
      <c r="AJ49" s="2701">
        <f>2/12</f>
        <v>0.16666666666666666</v>
      </c>
      <c r="AK49" s="2718">
        <v>1</v>
      </c>
      <c r="AL49" s="2701">
        <f t="shared" si="6"/>
        <v>1</v>
      </c>
      <c r="AM49" s="2701">
        <f t="shared" si="7"/>
        <v>0.08333333333333333</v>
      </c>
      <c r="AN49" s="2706"/>
      <c r="AO49" s="2700"/>
      <c r="AP49" s="2716" t="s">
        <v>2056</v>
      </c>
      <c r="AQ49" s="2716" t="s">
        <v>2034</v>
      </c>
    </row>
    <row r="50" spans="1:43" ht="81.75" customHeight="1" thickBot="1">
      <c r="A50" s="3644"/>
      <c r="B50" s="3644"/>
      <c r="C50" s="3642"/>
      <c r="D50" s="3637"/>
      <c r="E50" s="3637"/>
      <c r="F50" s="1777"/>
      <c r="G50" s="1813"/>
      <c r="H50" s="1777"/>
      <c r="I50" s="1778"/>
      <c r="J50" s="1764" t="s">
        <v>531</v>
      </c>
      <c r="K50" s="1765" t="s">
        <v>530</v>
      </c>
      <c r="L50" s="1797" t="s">
        <v>65</v>
      </c>
      <c r="M50" s="1814">
        <v>12</v>
      </c>
      <c r="N50" s="1797" t="s">
        <v>529</v>
      </c>
      <c r="O50" s="1798" t="s">
        <v>697</v>
      </c>
      <c r="P50" s="1797" t="s">
        <v>528</v>
      </c>
      <c r="Q50" s="1799">
        <v>43101</v>
      </c>
      <c r="R50" s="1799">
        <v>43465</v>
      </c>
      <c r="S50" s="2720">
        <v>1</v>
      </c>
      <c r="T50" s="2720">
        <v>1</v>
      </c>
      <c r="U50" s="2720">
        <v>1</v>
      </c>
      <c r="V50" s="2720">
        <v>1</v>
      </c>
      <c r="W50" s="2720">
        <v>1</v>
      </c>
      <c r="X50" s="2720">
        <v>1</v>
      </c>
      <c r="Y50" s="2720">
        <v>1</v>
      </c>
      <c r="Z50" s="2720">
        <v>1</v>
      </c>
      <c r="AA50" s="2720">
        <v>1</v>
      </c>
      <c r="AB50" s="2720">
        <v>1</v>
      </c>
      <c r="AC50" s="2720">
        <v>1</v>
      </c>
      <c r="AD50" s="2720">
        <v>1</v>
      </c>
      <c r="AE50" s="1901">
        <f>SUM(S50:AD50)</f>
        <v>12</v>
      </c>
      <c r="AF50" s="1708">
        <v>0</v>
      </c>
      <c r="AG50" s="1708">
        <v>0</v>
      </c>
      <c r="AH50" s="1716"/>
      <c r="AI50" s="2700">
        <f t="shared" si="5"/>
        <v>2</v>
      </c>
      <c r="AJ50" s="2701">
        <f>AI50/AE50</f>
        <v>0.16666666666666666</v>
      </c>
      <c r="AK50" s="2706">
        <v>2</v>
      </c>
      <c r="AL50" s="2701">
        <f t="shared" si="6"/>
        <v>1</v>
      </c>
      <c r="AM50" s="2701">
        <f t="shared" si="7"/>
        <v>0.16666666666666666</v>
      </c>
      <c r="AN50" s="2706"/>
      <c r="AO50" s="2700"/>
      <c r="AP50" s="2716" t="s">
        <v>2092</v>
      </c>
      <c r="AQ50" s="2716" t="s">
        <v>2034</v>
      </c>
    </row>
    <row r="51" spans="1:43" ht="85.5" customHeight="1" thickBot="1">
      <c r="A51" s="3644"/>
      <c r="B51" s="3644"/>
      <c r="C51" s="1815" t="s">
        <v>283</v>
      </c>
      <c r="D51" s="1816"/>
      <c r="E51" s="1817"/>
      <c r="F51" s="1816"/>
      <c r="G51" s="1817"/>
      <c r="H51" s="1816"/>
      <c r="I51" s="1818"/>
      <c r="J51" s="1765" t="s">
        <v>352</v>
      </c>
      <c r="K51" s="1765" t="s">
        <v>527</v>
      </c>
      <c r="L51" s="1798" t="s">
        <v>69</v>
      </c>
      <c r="M51" s="1812">
        <v>1</v>
      </c>
      <c r="N51" s="1798" t="s">
        <v>299</v>
      </c>
      <c r="O51" s="1798" t="s">
        <v>698</v>
      </c>
      <c r="P51" s="1798" t="s">
        <v>284</v>
      </c>
      <c r="Q51" s="1700">
        <v>42736</v>
      </c>
      <c r="R51" s="1700">
        <v>43100</v>
      </c>
      <c r="S51" s="1810">
        <v>1</v>
      </c>
      <c r="T51" s="1810">
        <v>1</v>
      </c>
      <c r="U51" s="1810">
        <v>1</v>
      </c>
      <c r="V51" s="1810">
        <v>1</v>
      </c>
      <c r="W51" s="1810">
        <v>1</v>
      </c>
      <c r="X51" s="1810">
        <v>1</v>
      </c>
      <c r="Y51" s="1810">
        <v>1</v>
      </c>
      <c r="Z51" s="1810">
        <v>1</v>
      </c>
      <c r="AA51" s="1810">
        <v>1</v>
      </c>
      <c r="AB51" s="1810">
        <v>1</v>
      </c>
      <c r="AC51" s="1810">
        <v>1</v>
      </c>
      <c r="AD51" s="1810">
        <v>1</v>
      </c>
      <c r="AE51" s="1902">
        <v>1</v>
      </c>
      <c r="AF51" s="1708">
        <v>0</v>
      </c>
      <c r="AG51" s="1708">
        <v>0</v>
      </c>
      <c r="AH51" s="1716"/>
      <c r="AI51" s="2701">
        <v>1</v>
      </c>
      <c r="AJ51" s="2701">
        <f>2/12</f>
        <v>0.16666666666666666</v>
      </c>
      <c r="AK51" s="2718">
        <v>1</v>
      </c>
      <c r="AL51" s="2701">
        <f t="shared" si="6"/>
        <v>1</v>
      </c>
      <c r="AM51" s="2701">
        <f t="shared" si="7"/>
        <v>1</v>
      </c>
      <c r="AN51" s="2706"/>
      <c r="AO51" s="2700"/>
      <c r="AP51" s="2716" t="s">
        <v>2083</v>
      </c>
      <c r="AQ51" s="2716" t="s">
        <v>2034</v>
      </c>
    </row>
    <row r="52" spans="1:43" ht="84.75" customHeight="1">
      <c r="A52" s="3644"/>
      <c r="B52" s="3644"/>
      <c r="C52" s="3640" t="s">
        <v>525</v>
      </c>
      <c r="D52" s="3639"/>
      <c r="E52" s="3639"/>
      <c r="F52" s="1772"/>
      <c r="G52" s="1808"/>
      <c r="H52" s="1772"/>
      <c r="I52" s="1773"/>
      <c r="J52" s="1704" t="s">
        <v>524</v>
      </c>
      <c r="K52" s="1704" t="s">
        <v>699</v>
      </c>
      <c r="L52" s="1705" t="s">
        <v>69</v>
      </c>
      <c r="M52" s="1811">
        <v>0.95</v>
      </c>
      <c r="N52" s="1797" t="s">
        <v>521</v>
      </c>
      <c r="O52" s="1798" t="s">
        <v>499</v>
      </c>
      <c r="P52" s="1705" t="s">
        <v>523</v>
      </c>
      <c r="Q52" s="1799">
        <v>43132</v>
      </c>
      <c r="R52" s="1799">
        <v>43465</v>
      </c>
      <c r="S52" s="1810"/>
      <c r="T52" s="1810"/>
      <c r="U52" s="1810"/>
      <c r="V52" s="1810"/>
      <c r="W52" s="1810"/>
      <c r="X52" s="1810"/>
      <c r="Y52" s="1810"/>
      <c r="Z52" s="1810"/>
      <c r="AA52" s="1810"/>
      <c r="AB52" s="1810"/>
      <c r="AC52" s="1810"/>
      <c r="AD52" s="1810">
        <v>0.95</v>
      </c>
      <c r="AE52" s="1903">
        <v>0.95</v>
      </c>
      <c r="AF52" s="1708">
        <v>0</v>
      </c>
      <c r="AG52" s="1708">
        <v>0</v>
      </c>
      <c r="AH52" s="1819"/>
      <c r="AI52" s="2700">
        <f t="shared" si="5"/>
        <v>0</v>
      </c>
      <c r="AJ52" s="2701"/>
      <c r="AK52" s="2718">
        <v>0.05</v>
      </c>
      <c r="AL52" s="2701"/>
      <c r="AM52" s="2701">
        <f t="shared" si="7"/>
        <v>0.052631578947368425</v>
      </c>
      <c r="AN52" s="2706"/>
      <c r="AO52" s="2700"/>
      <c r="AP52" s="2716" t="s">
        <v>2069</v>
      </c>
      <c r="AQ52" s="2716" t="s">
        <v>2058</v>
      </c>
    </row>
    <row r="53" spans="1:43" ht="63" customHeight="1">
      <c r="A53" s="3644"/>
      <c r="B53" s="3644"/>
      <c r="C53" s="3641"/>
      <c r="D53" s="3636"/>
      <c r="E53" s="3636"/>
      <c r="F53" s="1802"/>
      <c r="G53" s="1801"/>
      <c r="H53" s="1802"/>
      <c r="I53" s="1803"/>
      <c r="J53" s="1704"/>
      <c r="K53" s="1704" t="s">
        <v>522</v>
      </c>
      <c r="L53" s="1705" t="s">
        <v>69</v>
      </c>
      <c r="M53" s="1811">
        <v>1</v>
      </c>
      <c r="N53" s="1797" t="s">
        <v>521</v>
      </c>
      <c r="O53" s="1798" t="s">
        <v>520</v>
      </c>
      <c r="P53" s="1705" t="s">
        <v>519</v>
      </c>
      <c r="Q53" s="1799">
        <v>43101</v>
      </c>
      <c r="R53" s="1799">
        <v>43174</v>
      </c>
      <c r="S53" s="1810"/>
      <c r="T53" s="1810"/>
      <c r="U53" s="1810">
        <v>1</v>
      </c>
      <c r="V53" s="1810"/>
      <c r="W53" s="1810"/>
      <c r="X53" s="1810"/>
      <c r="Y53" s="1810"/>
      <c r="Z53" s="1810"/>
      <c r="AA53" s="1810"/>
      <c r="AB53" s="1810"/>
      <c r="AC53" s="1810"/>
      <c r="AD53" s="1810"/>
      <c r="AE53" s="1903">
        <v>1</v>
      </c>
      <c r="AF53" s="1708">
        <v>0</v>
      </c>
      <c r="AG53" s="1708">
        <v>0</v>
      </c>
      <c r="AH53" s="1819"/>
      <c r="AI53" s="2701">
        <f t="shared" si="5"/>
        <v>0</v>
      </c>
      <c r="AJ53" s="2701"/>
      <c r="AK53" s="2718">
        <v>0.9</v>
      </c>
      <c r="AL53" s="2701"/>
      <c r="AM53" s="2701">
        <f t="shared" si="7"/>
        <v>0.9</v>
      </c>
      <c r="AN53" s="2706"/>
      <c r="AO53" s="2700"/>
      <c r="AP53" s="2716" t="s">
        <v>2061</v>
      </c>
      <c r="AQ53" s="2716" t="s">
        <v>289</v>
      </c>
    </row>
    <row r="54" spans="1:43" ht="68.25" customHeight="1">
      <c r="A54" s="3644"/>
      <c r="B54" s="3644"/>
      <c r="C54" s="3641"/>
      <c r="D54" s="3636"/>
      <c r="E54" s="3636"/>
      <c r="F54" s="1802"/>
      <c r="G54" s="1801"/>
      <c r="H54" s="1802"/>
      <c r="I54" s="1803"/>
      <c r="J54" s="1704"/>
      <c r="K54" s="1704" t="s">
        <v>518</v>
      </c>
      <c r="L54" s="1705" t="s">
        <v>69</v>
      </c>
      <c r="M54" s="1811">
        <v>1</v>
      </c>
      <c r="N54" s="1797" t="s">
        <v>517</v>
      </c>
      <c r="O54" s="1798" t="s">
        <v>499</v>
      </c>
      <c r="P54" s="1705" t="s">
        <v>516</v>
      </c>
      <c r="Q54" s="1799">
        <v>43174</v>
      </c>
      <c r="R54" s="1799">
        <v>43311</v>
      </c>
      <c r="S54" s="1810"/>
      <c r="T54" s="1810"/>
      <c r="U54" s="1810"/>
      <c r="V54" s="1810"/>
      <c r="W54" s="1810"/>
      <c r="X54" s="1810"/>
      <c r="Y54" s="1810">
        <v>1</v>
      </c>
      <c r="Z54" s="1810"/>
      <c r="AA54" s="1810"/>
      <c r="AB54" s="1810"/>
      <c r="AC54" s="1810"/>
      <c r="AD54" s="1810"/>
      <c r="AE54" s="1903">
        <v>1</v>
      </c>
      <c r="AF54" s="1708">
        <v>20000000</v>
      </c>
      <c r="AG54" s="1708"/>
      <c r="AH54" s="1716"/>
      <c r="AI54" s="2701">
        <f t="shared" si="5"/>
        <v>0</v>
      </c>
      <c r="AJ54" s="2701"/>
      <c r="AK54" s="2718">
        <v>0.3</v>
      </c>
      <c r="AL54" s="2701"/>
      <c r="AM54" s="2701">
        <f t="shared" si="7"/>
        <v>0.3</v>
      </c>
      <c r="AN54" s="2706"/>
      <c r="AO54" s="2700"/>
      <c r="AP54" s="2716" t="s">
        <v>2059</v>
      </c>
      <c r="AQ54" s="2716" t="s">
        <v>289</v>
      </c>
    </row>
    <row r="55" spans="1:43" ht="69.75" customHeight="1">
      <c r="A55" s="3644"/>
      <c r="B55" s="3644"/>
      <c r="C55" s="3641"/>
      <c r="D55" s="3636"/>
      <c r="E55" s="3636"/>
      <c r="F55" s="1802"/>
      <c r="G55" s="1801"/>
      <c r="H55" s="1802"/>
      <c r="I55" s="1803"/>
      <c r="J55" s="1704" t="s">
        <v>515</v>
      </c>
      <c r="K55" s="1704" t="s">
        <v>514</v>
      </c>
      <c r="L55" s="1705" t="s">
        <v>296</v>
      </c>
      <c r="M55" s="1797">
        <v>6</v>
      </c>
      <c r="N55" s="1797" t="s">
        <v>513</v>
      </c>
      <c r="O55" s="1798" t="s">
        <v>499</v>
      </c>
      <c r="P55" s="1797" t="s">
        <v>512</v>
      </c>
      <c r="Q55" s="1799">
        <v>43101</v>
      </c>
      <c r="R55" s="1799">
        <v>43465</v>
      </c>
      <c r="S55" s="3646">
        <v>1</v>
      </c>
      <c r="T55" s="3646"/>
      <c r="U55" s="3646">
        <v>1</v>
      </c>
      <c r="V55" s="3646">
        <v>1</v>
      </c>
      <c r="W55" s="3646">
        <v>1</v>
      </c>
      <c r="X55" s="3646">
        <v>1</v>
      </c>
      <c r="Y55" s="3646">
        <v>1</v>
      </c>
      <c r="Z55" s="3646">
        <v>1</v>
      </c>
      <c r="AA55" s="3646">
        <v>1</v>
      </c>
      <c r="AB55" s="3646">
        <v>1</v>
      </c>
      <c r="AC55" s="3646">
        <v>1</v>
      </c>
      <c r="AD55" s="3646">
        <v>1</v>
      </c>
      <c r="AE55" s="1904">
        <f>+S55+U55+W55+Y55+AA55+AC55</f>
        <v>6</v>
      </c>
      <c r="AF55" s="1708">
        <v>0</v>
      </c>
      <c r="AG55" s="1708">
        <v>0</v>
      </c>
      <c r="AH55" s="1819"/>
      <c r="AI55" s="2700">
        <f t="shared" si="5"/>
        <v>1</v>
      </c>
      <c r="AJ55" s="2701">
        <f>AI55/AE55</f>
        <v>0.16666666666666666</v>
      </c>
      <c r="AK55" s="2706">
        <v>1</v>
      </c>
      <c r="AL55" s="2701">
        <f t="shared" si="6"/>
        <v>1</v>
      </c>
      <c r="AM55" s="2701">
        <f t="shared" si="7"/>
        <v>0.16666666666666666</v>
      </c>
      <c r="AN55" s="2706"/>
      <c r="AO55" s="2700"/>
      <c r="AP55" s="2716" t="s">
        <v>2060</v>
      </c>
      <c r="AQ55" s="2716" t="s">
        <v>289</v>
      </c>
    </row>
    <row r="56" spans="1:43" ht="60" customHeight="1">
      <c r="A56" s="3644"/>
      <c r="B56" s="3644"/>
      <c r="C56" s="3641"/>
      <c r="D56" s="3636"/>
      <c r="E56" s="3636"/>
      <c r="F56" s="1802"/>
      <c r="G56" s="1801"/>
      <c r="H56" s="1802"/>
      <c r="I56" s="1803"/>
      <c r="J56" s="1704" t="s">
        <v>511</v>
      </c>
      <c r="K56" s="1704" t="s">
        <v>511</v>
      </c>
      <c r="L56" s="1705" t="s">
        <v>510</v>
      </c>
      <c r="M56" s="1797">
        <v>2</v>
      </c>
      <c r="N56" s="1797" t="s">
        <v>509</v>
      </c>
      <c r="O56" s="1798" t="s">
        <v>499</v>
      </c>
      <c r="P56" s="1797" t="s">
        <v>508</v>
      </c>
      <c r="Q56" s="1799">
        <v>43191</v>
      </c>
      <c r="R56" s="1799">
        <v>43404</v>
      </c>
      <c r="S56" s="1800"/>
      <c r="T56" s="1800"/>
      <c r="U56" s="1800"/>
      <c r="V56" s="1800">
        <v>1</v>
      </c>
      <c r="W56" s="1800"/>
      <c r="X56" s="1800"/>
      <c r="Y56" s="1800"/>
      <c r="Z56" s="1800"/>
      <c r="AA56" s="1800"/>
      <c r="AB56" s="1800">
        <v>1</v>
      </c>
      <c r="AC56" s="1810"/>
      <c r="AD56" s="1800"/>
      <c r="AE56" s="1901">
        <f>SUM(S56:AD56)</f>
        <v>2</v>
      </c>
      <c r="AF56" s="1708">
        <v>0</v>
      </c>
      <c r="AG56" s="1708">
        <v>0</v>
      </c>
      <c r="AH56" s="1716"/>
      <c r="AI56" s="2700">
        <f t="shared" si="5"/>
        <v>0</v>
      </c>
      <c r="AJ56" s="2701"/>
      <c r="AK56" s="2706"/>
      <c r="AL56" s="2701"/>
      <c r="AM56" s="2701">
        <f t="shared" si="7"/>
        <v>0</v>
      </c>
      <c r="AN56" s="2706"/>
      <c r="AO56" s="2700"/>
      <c r="AP56" s="2716" t="s">
        <v>2093</v>
      </c>
      <c r="AQ56" s="2716" t="s">
        <v>289</v>
      </c>
    </row>
    <row r="57" spans="1:43" ht="60" customHeight="1">
      <c r="A57" s="3644"/>
      <c r="B57" s="3644"/>
      <c r="C57" s="3641"/>
      <c r="D57" s="3636"/>
      <c r="E57" s="3636"/>
      <c r="F57" s="1802"/>
      <c r="G57" s="1801"/>
      <c r="H57" s="1802"/>
      <c r="I57" s="1803"/>
      <c r="J57" s="1704" t="s">
        <v>507</v>
      </c>
      <c r="K57" s="1704" t="s">
        <v>506</v>
      </c>
      <c r="L57" s="1705" t="s">
        <v>505</v>
      </c>
      <c r="M57" s="1797">
        <v>1</v>
      </c>
      <c r="N57" s="1797" t="s">
        <v>504</v>
      </c>
      <c r="O57" s="1798" t="s">
        <v>499</v>
      </c>
      <c r="P57" s="1797" t="s">
        <v>503</v>
      </c>
      <c r="Q57" s="1799">
        <v>43344</v>
      </c>
      <c r="R57" s="1799">
        <v>43373</v>
      </c>
      <c r="S57" s="1800"/>
      <c r="T57" s="1800"/>
      <c r="U57" s="1800"/>
      <c r="V57" s="1800"/>
      <c r="W57" s="1800"/>
      <c r="X57" s="1800"/>
      <c r="Y57" s="3647">
        <v>1</v>
      </c>
      <c r="Z57" s="3648"/>
      <c r="AA57" s="1810"/>
      <c r="AB57" s="1810"/>
      <c r="AC57" s="1810"/>
      <c r="AD57" s="1810"/>
      <c r="AE57" s="1901">
        <f>SUM(S57:AD57)</f>
        <v>1</v>
      </c>
      <c r="AF57" s="1708">
        <v>0</v>
      </c>
      <c r="AG57" s="1708">
        <v>0</v>
      </c>
      <c r="AH57" s="1716"/>
      <c r="AI57" s="2700">
        <f t="shared" si="5"/>
        <v>0</v>
      </c>
      <c r="AJ57" s="2701"/>
      <c r="AK57" s="2706"/>
      <c r="AL57" s="2701"/>
      <c r="AM57" s="2701">
        <f t="shared" si="7"/>
        <v>0</v>
      </c>
      <c r="AN57" s="2706"/>
      <c r="AO57" s="2700"/>
      <c r="AP57" s="2716" t="s">
        <v>2093</v>
      </c>
      <c r="AQ57" s="2716" t="s">
        <v>289</v>
      </c>
    </row>
    <row r="58" spans="1:43" ht="85.5" customHeight="1">
      <c r="A58" s="3644"/>
      <c r="B58" s="3644"/>
      <c r="C58" s="3641"/>
      <c r="D58" s="3636"/>
      <c r="E58" s="3636"/>
      <c r="F58" s="1802"/>
      <c r="G58" s="1801"/>
      <c r="H58" s="1802"/>
      <c r="I58" s="1803"/>
      <c r="J58" s="1704" t="s">
        <v>502</v>
      </c>
      <c r="K58" s="1820" t="s">
        <v>1667</v>
      </c>
      <c r="L58" s="1705" t="s">
        <v>501</v>
      </c>
      <c r="M58" s="1821">
        <v>1</v>
      </c>
      <c r="N58" s="1705" t="s">
        <v>500</v>
      </c>
      <c r="O58" s="1798" t="s">
        <v>499</v>
      </c>
      <c r="P58" s="1705" t="s">
        <v>490</v>
      </c>
      <c r="Q58" s="1799">
        <v>43101</v>
      </c>
      <c r="R58" s="1799">
        <v>43190</v>
      </c>
      <c r="S58" s="1800"/>
      <c r="T58" s="1800"/>
      <c r="U58" s="1800">
        <v>1</v>
      </c>
      <c r="V58" s="1800"/>
      <c r="W58" s="1800"/>
      <c r="X58" s="1800"/>
      <c r="Y58" s="1800"/>
      <c r="Z58" s="1800"/>
      <c r="AA58" s="1800"/>
      <c r="AB58" s="1800"/>
      <c r="AC58" s="1800"/>
      <c r="AD58" s="1800"/>
      <c r="AE58" s="1901">
        <f>SUM(S58:AD58)</f>
        <v>1</v>
      </c>
      <c r="AF58" s="1708">
        <v>0</v>
      </c>
      <c r="AG58" s="1708">
        <v>0</v>
      </c>
      <c r="AH58" s="1716"/>
      <c r="AI58" s="2700">
        <f t="shared" si="5"/>
        <v>0</v>
      </c>
      <c r="AJ58" s="2701"/>
      <c r="AK58" s="2718">
        <v>0.8</v>
      </c>
      <c r="AL58" s="2701"/>
      <c r="AM58" s="2701">
        <f t="shared" si="7"/>
        <v>0.8</v>
      </c>
      <c r="AN58" s="2706"/>
      <c r="AO58" s="2700"/>
      <c r="AP58" s="2716" t="s">
        <v>2062</v>
      </c>
      <c r="AQ58" s="2716" t="s">
        <v>289</v>
      </c>
    </row>
    <row r="59" spans="1:43" ht="62.25" customHeight="1">
      <c r="A59" s="3644"/>
      <c r="B59" s="3644"/>
      <c r="C59" s="3641"/>
      <c r="D59" s="3636"/>
      <c r="E59" s="3636"/>
      <c r="F59" s="1802"/>
      <c r="G59" s="1801"/>
      <c r="H59" s="1802"/>
      <c r="I59" s="1803"/>
      <c r="J59" s="1704" t="s">
        <v>498</v>
      </c>
      <c r="K59" s="1704" t="s">
        <v>498</v>
      </c>
      <c r="L59" s="1699" t="s">
        <v>497</v>
      </c>
      <c r="M59" s="1812">
        <v>1</v>
      </c>
      <c r="N59" s="1699" t="s">
        <v>496</v>
      </c>
      <c r="O59" s="1798" t="s">
        <v>495</v>
      </c>
      <c r="P59" s="1705" t="s">
        <v>494</v>
      </c>
      <c r="Q59" s="1799">
        <v>43132</v>
      </c>
      <c r="R59" s="1799">
        <v>43465</v>
      </c>
      <c r="S59" s="1822"/>
      <c r="T59" s="1822">
        <v>0.1</v>
      </c>
      <c r="U59" s="1822"/>
      <c r="V59" s="1822">
        <v>0.3</v>
      </c>
      <c r="W59" s="1822"/>
      <c r="X59" s="1822">
        <v>0.5</v>
      </c>
      <c r="Y59" s="1822"/>
      <c r="Z59" s="1822">
        <v>0.7</v>
      </c>
      <c r="AA59" s="1822"/>
      <c r="AB59" s="1822">
        <v>0.8</v>
      </c>
      <c r="AC59" s="1822"/>
      <c r="AD59" s="1822">
        <v>1</v>
      </c>
      <c r="AE59" s="1902">
        <v>1</v>
      </c>
      <c r="AF59" s="1708">
        <v>0</v>
      </c>
      <c r="AG59" s="1708">
        <v>0</v>
      </c>
      <c r="AH59" s="1716"/>
      <c r="AI59" s="2701">
        <f t="shared" si="5"/>
        <v>0.1</v>
      </c>
      <c r="AJ59" s="2701">
        <f>AI59/AE59</f>
        <v>0.1</v>
      </c>
      <c r="AK59" s="2718">
        <v>0.1</v>
      </c>
      <c r="AL59" s="2701">
        <f t="shared" si="6"/>
        <v>1</v>
      </c>
      <c r="AM59" s="2701">
        <f t="shared" si="7"/>
        <v>0.1</v>
      </c>
      <c r="AN59" s="2706"/>
      <c r="AO59" s="2700"/>
      <c r="AP59" s="2716" t="s">
        <v>2068</v>
      </c>
      <c r="AQ59" s="2716" t="s">
        <v>289</v>
      </c>
    </row>
    <row r="60" spans="1:43" ht="87.75" customHeight="1">
      <c r="A60" s="3644"/>
      <c r="B60" s="3644"/>
      <c r="C60" s="3641"/>
      <c r="D60" s="1802"/>
      <c r="E60" s="1802"/>
      <c r="F60" s="1802"/>
      <c r="G60" s="1801"/>
      <c r="H60" s="1802"/>
      <c r="I60" s="1803"/>
      <c r="J60" s="1823" t="s">
        <v>287</v>
      </c>
      <c r="K60" s="1820" t="s">
        <v>1582</v>
      </c>
      <c r="L60" s="1824" t="s">
        <v>296</v>
      </c>
      <c r="M60" s="1825">
        <v>12</v>
      </c>
      <c r="N60" s="1825" t="s">
        <v>1583</v>
      </c>
      <c r="O60" s="1825" t="s">
        <v>1668</v>
      </c>
      <c r="P60" s="1825" t="s">
        <v>493</v>
      </c>
      <c r="Q60" s="1826" t="s">
        <v>255</v>
      </c>
      <c r="R60" s="1826">
        <v>43465</v>
      </c>
      <c r="S60" s="3646">
        <v>2</v>
      </c>
      <c r="T60" s="3646"/>
      <c r="U60" s="3646">
        <v>2</v>
      </c>
      <c r="V60" s="3646">
        <v>1</v>
      </c>
      <c r="W60" s="3646">
        <v>2</v>
      </c>
      <c r="X60" s="3646">
        <v>1</v>
      </c>
      <c r="Y60" s="3646">
        <v>2</v>
      </c>
      <c r="Z60" s="3646">
        <v>1</v>
      </c>
      <c r="AA60" s="3646">
        <v>2</v>
      </c>
      <c r="AB60" s="3646">
        <v>1</v>
      </c>
      <c r="AC60" s="3646">
        <v>2</v>
      </c>
      <c r="AD60" s="3646">
        <v>1</v>
      </c>
      <c r="AE60" s="1901">
        <f>+AC60+AA60+Y60+W60+U60+S60</f>
        <v>12</v>
      </c>
      <c r="AF60" s="1708">
        <v>0</v>
      </c>
      <c r="AG60" s="1708">
        <v>0</v>
      </c>
      <c r="AH60" s="1716"/>
      <c r="AI60" s="2700">
        <f t="shared" si="5"/>
        <v>2</v>
      </c>
      <c r="AJ60" s="2701">
        <f>AI60/AE60</f>
        <v>0.16666666666666666</v>
      </c>
      <c r="AK60" s="2706">
        <v>2</v>
      </c>
      <c r="AL60" s="2701">
        <f t="shared" si="6"/>
        <v>1</v>
      </c>
      <c r="AM60" s="2701">
        <f t="shared" si="7"/>
        <v>0.16666666666666666</v>
      </c>
      <c r="AN60" s="2706"/>
      <c r="AO60" s="2700"/>
      <c r="AP60" s="2716" t="s">
        <v>2097</v>
      </c>
      <c r="AQ60" s="2716" t="s">
        <v>289</v>
      </c>
    </row>
    <row r="61" spans="1:43" ht="91.5" customHeight="1">
      <c r="A61" s="3644"/>
      <c r="B61" s="3644"/>
      <c r="C61" s="3641"/>
      <c r="D61" s="1802"/>
      <c r="E61" s="1802"/>
      <c r="F61" s="1802"/>
      <c r="G61" s="1801"/>
      <c r="H61" s="1802"/>
      <c r="I61" s="1803"/>
      <c r="J61" s="1823" t="s">
        <v>492</v>
      </c>
      <c r="K61" s="1820" t="s">
        <v>1584</v>
      </c>
      <c r="L61" s="1824" t="s">
        <v>1585</v>
      </c>
      <c r="M61" s="1827">
        <v>1</v>
      </c>
      <c r="N61" s="1824" t="s">
        <v>1586</v>
      </c>
      <c r="O61" s="1825" t="s">
        <v>1668</v>
      </c>
      <c r="P61" s="1824" t="s">
        <v>1587</v>
      </c>
      <c r="Q61" s="1826">
        <v>43101</v>
      </c>
      <c r="R61" s="1826">
        <v>43465</v>
      </c>
      <c r="S61" s="1828"/>
      <c r="T61" s="1828">
        <v>1</v>
      </c>
      <c r="U61" s="1828"/>
      <c r="V61" s="1828">
        <v>1</v>
      </c>
      <c r="W61" s="1828"/>
      <c r="X61" s="1828">
        <v>1</v>
      </c>
      <c r="Y61" s="1828"/>
      <c r="Z61" s="1828">
        <v>1</v>
      </c>
      <c r="AA61" s="1828"/>
      <c r="AB61" s="1828">
        <v>1</v>
      </c>
      <c r="AC61" s="1828"/>
      <c r="AD61" s="1828">
        <v>1</v>
      </c>
      <c r="AE61" s="1903">
        <v>1</v>
      </c>
      <c r="AF61" s="1708">
        <v>0</v>
      </c>
      <c r="AG61" s="1708">
        <v>0</v>
      </c>
      <c r="AH61" s="1716"/>
      <c r="AI61" s="2701">
        <v>1</v>
      </c>
      <c r="AJ61" s="2701">
        <f>2/12</f>
        <v>0.16666666666666666</v>
      </c>
      <c r="AK61" s="2718">
        <v>1</v>
      </c>
      <c r="AL61" s="2701">
        <f t="shared" si="6"/>
        <v>1</v>
      </c>
      <c r="AM61" s="2701">
        <f t="shared" si="7"/>
        <v>1</v>
      </c>
      <c r="AN61" s="2706"/>
      <c r="AO61" s="2700"/>
      <c r="AP61" s="2716" t="s">
        <v>2098</v>
      </c>
      <c r="AQ61" s="2716" t="s">
        <v>289</v>
      </c>
    </row>
    <row r="62" spans="1:43" ht="75" customHeight="1">
      <c r="A62" s="3644"/>
      <c r="B62" s="3644"/>
      <c r="C62" s="3641"/>
      <c r="D62" s="1802"/>
      <c r="E62" s="1802"/>
      <c r="F62" s="1802"/>
      <c r="G62" s="1801"/>
      <c r="H62" s="1802"/>
      <c r="I62" s="1803"/>
      <c r="J62" s="1823" t="s">
        <v>491</v>
      </c>
      <c r="K62" s="1820" t="s">
        <v>1588</v>
      </c>
      <c r="L62" s="1824" t="s">
        <v>1589</v>
      </c>
      <c r="M62" s="1829">
        <v>1</v>
      </c>
      <c r="N62" s="1824" t="s">
        <v>1590</v>
      </c>
      <c r="O62" s="1825" t="s">
        <v>1668</v>
      </c>
      <c r="P62" s="1824" t="s">
        <v>490</v>
      </c>
      <c r="Q62" s="1826">
        <v>43160</v>
      </c>
      <c r="R62" s="1826">
        <v>43465</v>
      </c>
      <c r="S62" s="1830"/>
      <c r="T62" s="1830"/>
      <c r="U62" s="1831">
        <v>1</v>
      </c>
      <c r="V62" s="1830"/>
      <c r="W62" s="1830"/>
      <c r="X62" s="1830"/>
      <c r="Y62" s="1830"/>
      <c r="Z62" s="1830"/>
      <c r="AA62" s="1830"/>
      <c r="AB62" s="1830"/>
      <c r="AC62" s="1830"/>
      <c r="AD62" s="1830"/>
      <c r="AE62" s="1901">
        <f>SUM(S62:AD62)</f>
        <v>1</v>
      </c>
      <c r="AF62" s="1708">
        <v>0</v>
      </c>
      <c r="AG62" s="1708">
        <v>0</v>
      </c>
      <c r="AH62" s="1716"/>
      <c r="AI62" s="2700">
        <f t="shared" si="5"/>
        <v>0</v>
      </c>
      <c r="AJ62" s="2701"/>
      <c r="AK62" s="2706"/>
      <c r="AL62" s="2701"/>
      <c r="AM62" s="2701">
        <f t="shared" si="7"/>
        <v>0</v>
      </c>
      <c r="AN62" s="2706"/>
      <c r="AO62" s="2700"/>
      <c r="AP62" s="2716" t="s">
        <v>2099</v>
      </c>
      <c r="AQ62" s="2716" t="s">
        <v>289</v>
      </c>
    </row>
    <row r="63" spans="1:43" ht="75" customHeight="1">
      <c r="A63" s="3644"/>
      <c r="B63" s="3644"/>
      <c r="C63" s="3641"/>
      <c r="D63" s="1802"/>
      <c r="E63" s="1802"/>
      <c r="F63" s="1802"/>
      <c r="G63" s="1801"/>
      <c r="H63" s="1802"/>
      <c r="I63" s="1803"/>
      <c r="J63" s="1823" t="s">
        <v>1707</v>
      </c>
      <c r="K63" s="1820" t="s">
        <v>1591</v>
      </c>
      <c r="L63" s="1824" t="s">
        <v>1592</v>
      </c>
      <c r="M63" s="1829">
        <v>3</v>
      </c>
      <c r="N63" s="1824" t="s">
        <v>1593</v>
      </c>
      <c r="O63" s="1825" t="s">
        <v>1668</v>
      </c>
      <c r="P63" s="1824" t="s">
        <v>490</v>
      </c>
      <c r="Q63" s="1826">
        <v>43160</v>
      </c>
      <c r="R63" s="1826">
        <v>43465</v>
      </c>
      <c r="S63" s="1831"/>
      <c r="T63" s="1831"/>
      <c r="U63" s="1831">
        <v>1</v>
      </c>
      <c r="V63" s="1830"/>
      <c r="W63" s="1830"/>
      <c r="X63" s="1830"/>
      <c r="Y63" s="1831">
        <v>1</v>
      </c>
      <c r="Z63" s="1831"/>
      <c r="AA63" s="1831"/>
      <c r="AB63" s="1831"/>
      <c r="AC63" s="1831"/>
      <c r="AD63" s="1831">
        <v>1</v>
      </c>
      <c r="AE63" s="1901">
        <f>SUM(S63:AD63)</f>
        <v>3</v>
      </c>
      <c r="AF63" s="1708">
        <v>0</v>
      </c>
      <c r="AG63" s="1708">
        <v>0</v>
      </c>
      <c r="AH63" s="1716"/>
      <c r="AI63" s="2700">
        <f t="shared" si="5"/>
        <v>0</v>
      </c>
      <c r="AJ63" s="2701"/>
      <c r="AK63" s="2706"/>
      <c r="AL63" s="2701"/>
      <c r="AM63" s="2701">
        <f t="shared" si="7"/>
        <v>0</v>
      </c>
      <c r="AN63" s="2706"/>
      <c r="AO63" s="2700"/>
      <c r="AP63" s="2716" t="s">
        <v>2099</v>
      </c>
      <c r="AQ63" s="2716" t="s">
        <v>289</v>
      </c>
    </row>
    <row r="64" spans="1:43" ht="75" customHeight="1">
      <c r="A64" s="3644"/>
      <c r="B64" s="3644"/>
      <c r="C64" s="3641"/>
      <c r="D64" s="1802"/>
      <c r="E64" s="1802"/>
      <c r="F64" s="1802"/>
      <c r="G64" s="1801"/>
      <c r="H64" s="1802"/>
      <c r="I64" s="1803"/>
      <c r="J64" s="1823"/>
      <c r="K64" s="1820" t="s">
        <v>1594</v>
      </c>
      <c r="L64" s="1824" t="s">
        <v>489</v>
      </c>
      <c r="M64" s="1827">
        <v>1</v>
      </c>
      <c r="N64" s="1824" t="s">
        <v>1595</v>
      </c>
      <c r="O64" s="1825" t="s">
        <v>1668</v>
      </c>
      <c r="P64" s="1824" t="s">
        <v>1596</v>
      </c>
      <c r="Q64" s="1826">
        <v>43101</v>
      </c>
      <c r="R64" s="1826">
        <v>43220</v>
      </c>
      <c r="S64" s="1831"/>
      <c r="T64" s="1831"/>
      <c r="U64" s="1831"/>
      <c r="V64" s="1832">
        <v>1</v>
      </c>
      <c r="W64" s="1830"/>
      <c r="X64" s="1830"/>
      <c r="Y64" s="1831"/>
      <c r="Z64" s="1831"/>
      <c r="AA64" s="1831"/>
      <c r="AB64" s="1831"/>
      <c r="AC64" s="1831"/>
      <c r="AD64" s="1831"/>
      <c r="AE64" s="1903">
        <v>1</v>
      </c>
      <c r="AF64" s="1708"/>
      <c r="AG64" s="1708"/>
      <c r="AH64" s="1716"/>
      <c r="AI64" s="2700">
        <f t="shared" si="5"/>
        <v>0</v>
      </c>
      <c r="AJ64" s="2701"/>
      <c r="AK64" s="2718">
        <v>1</v>
      </c>
      <c r="AL64" s="2701"/>
      <c r="AM64" s="2701">
        <f t="shared" si="7"/>
        <v>1</v>
      </c>
      <c r="AN64" s="2706"/>
      <c r="AO64" s="2700"/>
      <c r="AP64" s="2716" t="s">
        <v>2100</v>
      </c>
      <c r="AQ64" s="2716" t="s">
        <v>289</v>
      </c>
    </row>
    <row r="65" spans="1:43" ht="72" customHeight="1" thickBot="1">
      <c r="A65" s="3645"/>
      <c r="B65" s="3645"/>
      <c r="C65" s="3642"/>
      <c r="D65" s="1833"/>
      <c r="E65" s="1833"/>
      <c r="F65" s="1833"/>
      <c r="G65" s="1801"/>
      <c r="H65" s="1833"/>
      <c r="I65" s="1803"/>
      <c r="J65" s="1834"/>
      <c r="K65" s="1835" t="s">
        <v>1597</v>
      </c>
      <c r="L65" s="1836" t="s">
        <v>489</v>
      </c>
      <c r="M65" s="1837">
        <v>1</v>
      </c>
      <c r="N65" s="1836" t="s">
        <v>1595</v>
      </c>
      <c r="O65" s="1838" t="s">
        <v>1668</v>
      </c>
      <c r="P65" s="1836" t="s">
        <v>294</v>
      </c>
      <c r="Q65" s="1839">
        <v>43101</v>
      </c>
      <c r="R65" s="1839">
        <v>43465</v>
      </c>
      <c r="S65" s="1828"/>
      <c r="T65" s="1828">
        <v>1</v>
      </c>
      <c r="U65" s="1828"/>
      <c r="V65" s="1828">
        <v>1</v>
      </c>
      <c r="W65" s="1828"/>
      <c r="X65" s="1828">
        <v>1</v>
      </c>
      <c r="Y65" s="1828"/>
      <c r="Z65" s="1828">
        <v>1</v>
      </c>
      <c r="AA65" s="1828"/>
      <c r="AB65" s="1828">
        <v>1</v>
      </c>
      <c r="AC65" s="1828"/>
      <c r="AD65" s="1828">
        <v>1</v>
      </c>
      <c r="AE65" s="1905">
        <v>1</v>
      </c>
      <c r="AF65" s="1722"/>
      <c r="AG65" s="1722"/>
      <c r="AH65" s="1723"/>
      <c r="AI65" s="2700">
        <f t="shared" si="5"/>
        <v>1</v>
      </c>
      <c r="AJ65" s="2701">
        <f>AI65/AE65</f>
        <v>1</v>
      </c>
      <c r="AK65" s="2718">
        <v>1</v>
      </c>
      <c r="AL65" s="2701">
        <f>+AK65/AI65</f>
        <v>1</v>
      </c>
      <c r="AM65" s="2701">
        <f t="shared" si="7"/>
        <v>1</v>
      </c>
      <c r="AN65" s="2706"/>
      <c r="AO65" s="2700"/>
      <c r="AP65" s="2716" t="s">
        <v>2101</v>
      </c>
      <c r="AQ65" s="2716" t="s">
        <v>289</v>
      </c>
    </row>
    <row r="66" spans="1:43" ht="16.5" thickBot="1">
      <c r="A66" s="3650" t="s">
        <v>56</v>
      </c>
      <c r="B66" s="3651"/>
      <c r="C66" s="3652"/>
      <c r="D66" s="1725"/>
      <c r="E66" s="1724"/>
      <c r="F66" s="1724"/>
      <c r="G66" s="1724"/>
      <c r="H66" s="1724"/>
      <c r="I66" s="1724"/>
      <c r="J66" s="1725"/>
      <c r="K66" s="1724"/>
      <c r="L66" s="1726"/>
      <c r="M66" s="1727"/>
      <c r="N66" s="1727"/>
      <c r="O66" s="1727"/>
      <c r="P66" s="1727"/>
      <c r="Q66" s="1727"/>
      <c r="R66" s="1727"/>
      <c r="S66" s="1727"/>
      <c r="T66" s="1727"/>
      <c r="U66" s="1727"/>
      <c r="V66" s="1727"/>
      <c r="W66" s="1727"/>
      <c r="X66" s="1727"/>
      <c r="Y66" s="1727"/>
      <c r="Z66" s="1727"/>
      <c r="AA66" s="1727"/>
      <c r="AB66" s="1727"/>
      <c r="AC66" s="1727"/>
      <c r="AD66" s="1727"/>
      <c r="AE66" s="1728"/>
      <c r="AF66" s="1729">
        <f>SUM(AF42:AF65)</f>
        <v>20000000</v>
      </c>
      <c r="AG66" s="1729">
        <f>SUM(AG42:AG65)</f>
        <v>0</v>
      </c>
      <c r="AH66" s="2270"/>
      <c r="AI66" s="2703"/>
      <c r="AJ66" s="2703"/>
      <c r="AK66" s="2703"/>
      <c r="AL66" s="2715"/>
      <c r="AM66" s="2715"/>
      <c r="AN66" s="2703"/>
      <c r="AO66" s="2703"/>
      <c r="AP66" s="2703"/>
      <c r="AQ66" s="2703"/>
    </row>
    <row r="67" spans="1:43" ht="45">
      <c r="A67" s="3619">
        <v>4</v>
      </c>
      <c r="B67" s="3653" t="s">
        <v>488</v>
      </c>
      <c r="C67" s="3655" t="s">
        <v>487</v>
      </c>
      <c r="D67" s="3658"/>
      <c r="E67" s="3649"/>
      <c r="F67" s="1840"/>
      <c r="G67" s="1841"/>
      <c r="H67" s="1840"/>
      <c r="I67" s="1842"/>
      <c r="J67" s="1843" t="s">
        <v>486</v>
      </c>
      <c r="K67" s="1843" t="s">
        <v>486</v>
      </c>
      <c r="L67" s="1844" t="s">
        <v>485</v>
      </c>
      <c r="M67" s="1844">
        <v>1</v>
      </c>
      <c r="N67" s="1844" t="s">
        <v>484</v>
      </c>
      <c r="O67" s="1690" t="s">
        <v>1665</v>
      </c>
      <c r="P67" s="1845" t="s">
        <v>483</v>
      </c>
      <c r="Q67" s="1846">
        <v>43252</v>
      </c>
      <c r="R67" s="1846">
        <v>43465</v>
      </c>
      <c r="S67" s="1847"/>
      <c r="T67" s="1848"/>
      <c r="U67" s="1848"/>
      <c r="V67" s="1848"/>
      <c r="W67" s="1848"/>
      <c r="X67" s="1848"/>
      <c r="Y67" s="1848"/>
      <c r="Z67" s="1848"/>
      <c r="AA67" s="1848"/>
      <c r="AB67" s="1848"/>
      <c r="AC67" s="1848"/>
      <c r="AD67" s="1848">
        <v>1</v>
      </c>
      <c r="AE67" s="1906">
        <f>SUM(S67:AD67)</f>
        <v>1</v>
      </c>
      <c r="AF67" s="1693">
        <v>0</v>
      </c>
      <c r="AG67" s="1693">
        <v>0</v>
      </c>
      <c r="AH67" s="1755"/>
      <c r="AI67" s="2700">
        <f>SUM(S67:T67)</f>
        <v>0</v>
      </c>
      <c r="AJ67" s="2701"/>
      <c r="AK67" s="2706">
        <v>0</v>
      </c>
      <c r="AL67" s="2701"/>
      <c r="AM67" s="2701">
        <f>+AK67/AE67</f>
        <v>0</v>
      </c>
      <c r="AN67" s="2706"/>
      <c r="AO67" s="2700"/>
      <c r="AP67" s="2716" t="s">
        <v>2073</v>
      </c>
      <c r="AQ67" s="2716" t="s">
        <v>289</v>
      </c>
    </row>
    <row r="68" spans="1:43" s="1851" customFormat="1" ht="64.5" customHeight="1">
      <c r="A68" s="3619"/>
      <c r="B68" s="3653"/>
      <c r="C68" s="3656"/>
      <c r="D68" s="3659"/>
      <c r="E68" s="3649"/>
      <c r="F68" s="1849"/>
      <c r="G68" s="1841"/>
      <c r="H68" s="1849"/>
      <c r="I68" s="1842"/>
      <c r="J68" s="1764" t="s">
        <v>482</v>
      </c>
      <c r="K68" s="1764" t="s">
        <v>482</v>
      </c>
      <c r="L68" s="1797" t="s">
        <v>481</v>
      </c>
      <c r="M68" s="1850">
        <v>2</v>
      </c>
      <c r="N68" s="1797" t="s">
        <v>480</v>
      </c>
      <c r="O68" s="1699" t="s">
        <v>1665</v>
      </c>
      <c r="P68" s="1797" t="s">
        <v>479</v>
      </c>
      <c r="Q68" s="1799">
        <v>43132</v>
      </c>
      <c r="R68" s="1799">
        <v>43343</v>
      </c>
      <c r="S68" s="1800"/>
      <c r="T68" s="1800">
        <v>1</v>
      </c>
      <c r="U68" s="1800"/>
      <c r="V68" s="1800"/>
      <c r="W68" s="1800"/>
      <c r="X68" s="1800"/>
      <c r="Y68" s="1800"/>
      <c r="Z68" s="1800">
        <v>1</v>
      </c>
      <c r="AA68" s="1800"/>
      <c r="AB68" s="1800"/>
      <c r="AC68" s="1800"/>
      <c r="AD68" s="1800"/>
      <c r="AE68" s="1907">
        <f>SUM(S68:AD68)</f>
        <v>2</v>
      </c>
      <c r="AF68" s="1708">
        <v>0</v>
      </c>
      <c r="AG68" s="1708">
        <v>0</v>
      </c>
      <c r="AH68" s="1716"/>
      <c r="AI68" s="2700">
        <f aca="true" t="shared" si="8" ref="AI68:AI74">SUM(S68:T68)</f>
        <v>1</v>
      </c>
      <c r="AJ68" s="2701">
        <f aca="true" t="shared" si="9" ref="AJ68:AJ74">AI68/AE68</f>
        <v>0.5</v>
      </c>
      <c r="AK68" s="2706">
        <v>0</v>
      </c>
      <c r="AL68" s="2701">
        <f aca="true" t="shared" si="10" ref="AL68:AL74">+AK68/AI68</f>
        <v>0</v>
      </c>
      <c r="AM68" s="2701">
        <f aca="true" t="shared" si="11" ref="AM68:AM74">+AK68/AE68</f>
        <v>0</v>
      </c>
      <c r="AN68" s="2706"/>
      <c r="AO68" s="2700"/>
      <c r="AP68" s="2716" t="s">
        <v>2102</v>
      </c>
      <c r="AQ68" s="2716" t="s">
        <v>2103</v>
      </c>
    </row>
    <row r="69" spans="1:43" s="1703" customFormat="1" ht="79.5" customHeight="1">
      <c r="A69" s="3619"/>
      <c r="B69" s="3653"/>
      <c r="C69" s="3656"/>
      <c r="D69" s="3659"/>
      <c r="E69" s="3649"/>
      <c r="F69" s="1849"/>
      <c r="G69" s="1841"/>
      <c r="H69" s="1849"/>
      <c r="I69" s="1842"/>
      <c r="J69" s="1765" t="s">
        <v>478</v>
      </c>
      <c r="K69" s="1765" t="s">
        <v>1598</v>
      </c>
      <c r="L69" s="1798" t="s">
        <v>477</v>
      </c>
      <c r="M69" s="1852">
        <v>1</v>
      </c>
      <c r="N69" s="1798" t="s">
        <v>476</v>
      </c>
      <c r="O69" s="1699" t="s">
        <v>1665</v>
      </c>
      <c r="P69" s="1798" t="s">
        <v>704</v>
      </c>
      <c r="Q69" s="1700">
        <v>43101</v>
      </c>
      <c r="R69" s="1700">
        <v>43464</v>
      </c>
      <c r="S69" s="1822">
        <v>1</v>
      </c>
      <c r="T69" s="1822">
        <v>1</v>
      </c>
      <c r="U69" s="1822">
        <v>1</v>
      </c>
      <c r="V69" s="1822">
        <v>1</v>
      </c>
      <c r="W69" s="1822">
        <v>1</v>
      </c>
      <c r="X69" s="1822">
        <v>1</v>
      </c>
      <c r="Y69" s="1822">
        <v>1</v>
      </c>
      <c r="Z69" s="1822">
        <v>1</v>
      </c>
      <c r="AA69" s="1822">
        <v>1</v>
      </c>
      <c r="AB69" s="1822">
        <v>1</v>
      </c>
      <c r="AC69" s="1822">
        <v>1</v>
      </c>
      <c r="AD69" s="1822">
        <v>1</v>
      </c>
      <c r="AE69" s="1908">
        <v>1</v>
      </c>
      <c r="AF69" s="1853">
        <v>40000000</v>
      </c>
      <c r="AG69" s="1701">
        <v>0</v>
      </c>
      <c r="AH69" s="1854"/>
      <c r="AI69" s="2701">
        <v>1</v>
      </c>
      <c r="AJ69" s="2701">
        <f>2/12</f>
        <v>0.16666666666666666</v>
      </c>
      <c r="AK69" s="2718">
        <v>1</v>
      </c>
      <c r="AL69" s="2701">
        <f t="shared" si="10"/>
        <v>1</v>
      </c>
      <c r="AM69" s="2701">
        <f t="shared" si="11"/>
        <v>1</v>
      </c>
      <c r="AN69" s="2706"/>
      <c r="AO69" s="2700"/>
      <c r="AP69" s="2716" t="s">
        <v>2075</v>
      </c>
      <c r="AQ69" s="2716" t="s">
        <v>289</v>
      </c>
    </row>
    <row r="70" spans="1:43" ht="66" customHeight="1">
      <c r="A70" s="3619"/>
      <c r="B70" s="3653"/>
      <c r="C70" s="3656"/>
      <c r="D70" s="3659"/>
      <c r="E70" s="3649"/>
      <c r="F70" s="1849"/>
      <c r="G70" s="1841"/>
      <c r="H70" s="1849"/>
      <c r="I70" s="1842"/>
      <c r="J70" s="1764" t="s">
        <v>475</v>
      </c>
      <c r="K70" s="1764" t="s">
        <v>705</v>
      </c>
      <c r="L70" s="1797" t="s">
        <v>454</v>
      </c>
      <c r="M70" s="1850">
        <v>2</v>
      </c>
      <c r="N70" s="1797" t="s">
        <v>474</v>
      </c>
      <c r="O70" s="1699" t="s">
        <v>1665</v>
      </c>
      <c r="P70" s="1797" t="s">
        <v>473</v>
      </c>
      <c r="Q70" s="1799">
        <v>43101</v>
      </c>
      <c r="R70" s="1799">
        <v>43465</v>
      </c>
      <c r="S70" s="1800"/>
      <c r="T70" s="1800"/>
      <c r="U70" s="1800"/>
      <c r="V70" s="1800"/>
      <c r="W70" s="1800"/>
      <c r="X70" s="1800">
        <v>1</v>
      </c>
      <c r="Y70" s="1800"/>
      <c r="Z70" s="1800"/>
      <c r="AA70" s="1800"/>
      <c r="AB70" s="1800"/>
      <c r="AC70" s="1800"/>
      <c r="AD70" s="1800">
        <v>1</v>
      </c>
      <c r="AE70" s="1907">
        <f>SUM(S70:AD70)</f>
        <v>2</v>
      </c>
      <c r="AF70" s="1708">
        <v>0</v>
      </c>
      <c r="AG70" s="1708">
        <v>0</v>
      </c>
      <c r="AH70" s="1763"/>
      <c r="AI70" s="2700">
        <f t="shared" si="8"/>
        <v>0</v>
      </c>
      <c r="AJ70" s="2701"/>
      <c r="AK70" s="2706"/>
      <c r="AL70" s="2701"/>
      <c r="AM70" s="2701">
        <f t="shared" si="11"/>
        <v>0</v>
      </c>
      <c r="AN70" s="2706"/>
      <c r="AO70" s="2700"/>
      <c r="AP70" s="2716" t="s">
        <v>2073</v>
      </c>
      <c r="AQ70" s="2716" t="s">
        <v>289</v>
      </c>
    </row>
    <row r="71" spans="1:43" ht="66" customHeight="1">
      <c r="A71" s="3619"/>
      <c r="B71" s="3653"/>
      <c r="C71" s="3656"/>
      <c r="D71" s="3659"/>
      <c r="E71" s="3649"/>
      <c r="F71" s="1849"/>
      <c r="G71" s="1841"/>
      <c r="H71" s="1849"/>
      <c r="I71" s="1842"/>
      <c r="J71" s="1764"/>
      <c r="K71" s="1764" t="s">
        <v>706</v>
      </c>
      <c r="L71" s="1797" t="s">
        <v>454</v>
      </c>
      <c r="M71" s="1850">
        <v>2</v>
      </c>
      <c r="N71" s="1797" t="s">
        <v>707</v>
      </c>
      <c r="O71" s="1699" t="s">
        <v>1665</v>
      </c>
      <c r="P71" s="1797" t="s">
        <v>708</v>
      </c>
      <c r="Q71" s="1799">
        <v>43122</v>
      </c>
      <c r="R71" s="1799">
        <v>43221</v>
      </c>
      <c r="S71" s="1822"/>
      <c r="T71" s="1822"/>
      <c r="U71" s="1822"/>
      <c r="V71" s="1800">
        <v>1</v>
      </c>
      <c r="W71" s="1800">
        <v>1</v>
      </c>
      <c r="X71" s="1822"/>
      <c r="Y71" s="1822"/>
      <c r="Z71" s="1822"/>
      <c r="AA71" s="1822"/>
      <c r="AB71" s="1822"/>
      <c r="AC71" s="1822"/>
      <c r="AD71" s="1822"/>
      <c r="AE71" s="1907">
        <f>SUM(S71:AD71)</f>
        <v>2</v>
      </c>
      <c r="AF71" s="1708">
        <v>0</v>
      </c>
      <c r="AG71" s="1708">
        <v>0</v>
      </c>
      <c r="AH71" s="1763"/>
      <c r="AI71" s="2700">
        <f t="shared" si="8"/>
        <v>0</v>
      </c>
      <c r="AJ71" s="2701"/>
      <c r="AK71" s="2706"/>
      <c r="AL71" s="2701"/>
      <c r="AM71" s="2701">
        <f t="shared" si="11"/>
        <v>0</v>
      </c>
      <c r="AN71" s="2706"/>
      <c r="AO71" s="2700"/>
      <c r="AP71" s="2716" t="s">
        <v>2073</v>
      </c>
      <c r="AQ71" s="2716" t="s">
        <v>289</v>
      </c>
    </row>
    <row r="72" spans="1:43" ht="66" customHeight="1">
      <c r="A72" s="3619"/>
      <c r="B72" s="3653"/>
      <c r="C72" s="3656"/>
      <c r="D72" s="3659"/>
      <c r="E72" s="3649"/>
      <c r="F72" s="1849"/>
      <c r="G72" s="1841"/>
      <c r="H72" s="1849"/>
      <c r="I72" s="1842"/>
      <c r="J72" s="1764" t="s">
        <v>472</v>
      </c>
      <c r="K72" s="1764" t="s">
        <v>709</v>
      </c>
      <c r="L72" s="1797" t="s">
        <v>471</v>
      </c>
      <c r="M72" s="1850">
        <v>1</v>
      </c>
      <c r="N72" s="1797" t="s">
        <v>710</v>
      </c>
      <c r="O72" s="1699" t="s">
        <v>1665</v>
      </c>
      <c r="P72" s="1705" t="s">
        <v>711</v>
      </c>
      <c r="Q72" s="1799">
        <v>43108</v>
      </c>
      <c r="R72" s="1799">
        <v>43160</v>
      </c>
      <c r="S72" s="1800"/>
      <c r="T72" s="1800"/>
      <c r="U72" s="1800">
        <v>1</v>
      </c>
      <c r="V72" s="1800"/>
      <c r="W72" s="1800"/>
      <c r="X72" s="1800"/>
      <c r="Y72" s="1800"/>
      <c r="Z72" s="1800"/>
      <c r="AA72" s="1800"/>
      <c r="AB72" s="1800"/>
      <c r="AC72" s="1800"/>
      <c r="AD72" s="1800"/>
      <c r="AE72" s="1907">
        <v>1</v>
      </c>
      <c r="AF72" s="1708">
        <v>123000000</v>
      </c>
      <c r="AG72" s="1708">
        <v>123000000</v>
      </c>
      <c r="AH72" s="1763" t="s">
        <v>1441</v>
      </c>
      <c r="AI72" s="2700">
        <f t="shared" si="8"/>
        <v>0</v>
      </c>
      <c r="AJ72" s="2701"/>
      <c r="AK72" s="2706"/>
      <c r="AL72" s="2701"/>
      <c r="AM72" s="2701">
        <f t="shared" si="11"/>
        <v>0</v>
      </c>
      <c r="AN72" s="2706"/>
      <c r="AO72" s="2700"/>
      <c r="AP72" s="2716" t="s">
        <v>2074</v>
      </c>
      <c r="AQ72" s="2716" t="s">
        <v>289</v>
      </c>
    </row>
    <row r="73" spans="1:43" ht="66" customHeight="1">
      <c r="A73" s="3619"/>
      <c r="B73" s="3653"/>
      <c r="C73" s="3656"/>
      <c r="D73" s="3659"/>
      <c r="E73" s="3649"/>
      <c r="F73" s="1849"/>
      <c r="G73" s="1841"/>
      <c r="H73" s="1849"/>
      <c r="I73" s="1842"/>
      <c r="J73" s="1855"/>
      <c r="K73" s="1855" t="s">
        <v>712</v>
      </c>
      <c r="L73" s="1718" t="s">
        <v>422</v>
      </c>
      <c r="M73" s="1850">
        <v>6</v>
      </c>
      <c r="N73" s="1718" t="s">
        <v>713</v>
      </c>
      <c r="O73" s="1699" t="s">
        <v>1665</v>
      </c>
      <c r="P73" s="1718"/>
      <c r="Q73" s="1856">
        <v>43108</v>
      </c>
      <c r="R73" s="1856">
        <v>43465</v>
      </c>
      <c r="S73" s="1800">
        <v>1</v>
      </c>
      <c r="T73" s="1800"/>
      <c r="U73" s="1800">
        <v>1</v>
      </c>
      <c r="V73" s="1800"/>
      <c r="W73" s="1800">
        <v>1</v>
      </c>
      <c r="X73" s="1800"/>
      <c r="Y73" s="1800">
        <v>1</v>
      </c>
      <c r="Z73" s="1800"/>
      <c r="AA73" s="1800">
        <v>1</v>
      </c>
      <c r="AB73" s="1800"/>
      <c r="AC73" s="1800">
        <v>1</v>
      </c>
      <c r="AD73" s="1800"/>
      <c r="AE73" s="1909">
        <f>SUM(S73:AD73)</f>
        <v>6</v>
      </c>
      <c r="AF73" s="1708">
        <v>0</v>
      </c>
      <c r="AG73" s="1722">
        <v>0</v>
      </c>
      <c r="AH73" s="1857"/>
      <c r="AI73" s="2700">
        <f t="shared" si="8"/>
        <v>1</v>
      </c>
      <c r="AJ73" s="2701">
        <f t="shared" si="9"/>
        <v>0.16666666666666666</v>
      </c>
      <c r="AK73" s="2706">
        <v>1</v>
      </c>
      <c r="AL73" s="2701">
        <f t="shared" si="10"/>
        <v>1</v>
      </c>
      <c r="AM73" s="2701">
        <f t="shared" si="11"/>
        <v>0.16666666666666666</v>
      </c>
      <c r="AN73" s="2706"/>
      <c r="AO73" s="2700"/>
      <c r="AP73" s="2716" t="s">
        <v>2106</v>
      </c>
      <c r="AQ73" s="2716" t="s">
        <v>289</v>
      </c>
    </row>
    <row r="74" spans="1:43" ht="66" customHeight="1" thickBot="1">
      <c r="A74" s="3620"/>
      <c r="B74" s="3654"/>
      <c r="C74" s="3657"/>
      <c r="D74" s="3659"/>
      <c r="E74" s="3649"/>
      <c r="F74" s="1858"/>
      <c r="G74" s="1841"/>
      <c r="H74" s="1858"/>
      <c r="I74" s="1842"/>
      <c r="J74" s="1717"/>
      <c r="K74" s="1717" t="s">
        <v>714</v>
      </c>
      <c r="L74" s="1718" t="s">
        <v>422</v>
      </c>
      <c r="M74" s="1850">
        <v>6</v>
      </c>
      <c r="N74" s="1718" t="s">
        <v>713</v>
      </c>
      <c r="O74" s="1699" t="s">
        <v>1665</v>
      </c>
      <c r="P74" s="1718"/>
      <c r="Q74" s="1856">
        <v>43108</v>
      </c>
      <c r="R74" s="1856">
        <v>43465</v>
      </c>
      <c r="S74" s="1800">
        <v>1</v>
      </c>
      <c r="T74" s="1800"/>
      <c r="U74" s="1800">
        <v>1</v>
      </c>
      <c r="V74" s="1800"/>
      <c r="W74" s="1800">
        <v>1</v>
      </c>
      <c r="X74" s="1800"/>
      <c r="Y74" s="1800">
        <v>1</v>
      </c>
      <c r="Z74" s="1800"/>
      <c r="AA74" s="1800">
        <v>1</v>
      </c>
      <c r="AB74" s="1800"/>
      <c r="AC74" s="1800">
        <v>1</v>
      </c>
      <c r="AD74" s="1800"/>
      <c r="AE74" s="1909">
        <f>SUM(S74:AD74)</f>
        <v>6</v>
      </c>
      <c r="AF74" s="1722">
        <v>0</v>
      </c>
      <c r="AG74" s="1722">
        <v>0</v>
      </c>
      <c r="AH74" s="1857"/>
      <c r="AI74" s="2700">
        <f t="shared" si="8"/>
        <v>1</v>
      </c>
      <c r="AJ74" s="2701">
        <f t="shared" si="9"/>
        <v>0.16666666666666666</v>
      </c>
      <c r="AK74" s="2706">
        <v>1</v>
      </c>
      <c r="AL74" s="2701">
        <f t="shared" si="10"/>
        <v>1</v>
      </c>
      <c r="AM74" s="2701">
        <f t="shared" si="11"/>
        <v>0.16666666666666666</v>
      </c>
      <c r="AN74" s="2706"/>
      <c r="AO74" s="2700"/>
      <c r="AP74" s="2716" t="s">
        <v>2107</v>
      </c>
      <c r="AQ74" s="2716" t="s">
        <v>289</v>
      </c>
    </row>
    <row r="75" spans="1:43" ht="16.5" thickBot="1">
      <c r="A75" s="3650" t="s">
        <v>56</v>
      </c>
      <c r="B75" s="3651"/>
      <c r="C75" s="3651"/>
      <c r="D75" s="1724"/>
      <c r="E75" s="1724"/>
      <c r="F75" s="1724"/>
      <c r="G75" s="1724"/>
      <c r="H75" s="1724"/>
      <c r="I75" s="1859"/>
      <c r="J75" s="1726"/>
      <c r="K75" s="1727"/>
      <c r="L75" s="1860"/>
      <c r="M75" s="1727"/>
      <c r="N75" s="1727"/>
      <c r="O75" s="1727"/>
      <c r="P75" s="1861"/>
      <c r="Q75" s="1727"/>
      <c r="R75" s="1727"/>
      <c r="S75" s="1727"/>
      <c r="T75" s="1727"/>
      <c r="U75" s="1727"/>
      <c r="V75" s="1727"/>
      <c r="W75" s="1727"/>
      <c r="X75" s="1727"/>
      <c r="Y75" s="1727"/>
      <c r="Z75" s="1727"/>
      <c r="AA75" s="1862"/>
      <c r="AB75" s="1862"/>
      <c r="AC75" s="1862"/>
      <c r="AD75" s="1862"/>
      <c r="AE75" s="1863"/>
      <c r="AF75" s="1864">
        <f>SUM(AF67:AF74)</f>
        <v>163000000</v>
      </c>
      <c r="AG75" s="1729">
        <f>SUM(AG67:AG74)</f>
        <v>123000000</v>
      </c>
      <c r="AH75" s="2270"/>
      <c r="AI75" s="2703"/>
      <c r="AJ75" s="2703"/>
      <c r="AK75" s="2703"/>
      <c r="AL75" s="2715"/>
      <c r="AM75" s="2715"/>
      <c r="AN75" s="2703"/>
      <c r="AO75" s="2703"/>
      <c r="AP75" s="2703"/>
      <c r="AQ75" s="2703"/>
    </row>
    <row r="76" spans="1:43" ht="76.5" customHeight="1">
      <c r="A76" s="3610">
        <v>5</v>
      </c>
      <c r="B76" s="3610" t="s">
        <v>1700</v>
      </c>
      <c r="C76" s="3632" t="s">
        <v>470</v>
      </c>
      <c r="D76" s="3636"/>
      <c r="E76" s="3682"/>
      <c r="F76" s="1772"/>
      <c r="G76" s="1801"/>
      <c r="H76" s="1772"/>
      <c r="I76" s="1772"/>
      <c r="J76" s="1865" t="s">
        <v>469</v>
      </c>
      <c r="K76" s="1866" t="s">
        <v>468</v>
      </c>
      <c r="L76" s="1845" t="s">
        <v>454</v>
      </c>
      <c r="M76" s="1867">
        <v>2</v>
      </c>
      <c r="N76" s="1867" t="s">
        <v>467</v>
      </c>
      <c r="O76" s="1688" t="s">
        <v>526</v>
      </c>
      <c r="P76" s="1845" t="s">
        <v>466</v>
      </c>
      <c r="Q76" s="1846">
        <v>43102</v>
      </c>
      <c r="R76" s="1846">
        <v>43130</v>
      </c>
      <c r="S76" s="1868">
        <v>2</v>
      </c>
      <c r="T76" s="1868"/>
      <c r="U76" s="1868"/>
      <c r="V76" s="1868"/>
      <c r="W76" s="1868"/>
      <c r="X76" s="1868"/>
      <c r="Y76" s="1868"/>
      <c r="Z76" s="1868"/>
      <c r="AA76" s="1848"/>
      <c r="AB76" s="1848"/>
      <c r="AC76" s="1848"/>
      <c r="AD76" s="1848"/>
      <c r="AE76" s="1910">
        <v>2</v>
      </c>
      <c r="AF76" s="1693">
        <v>0</v>
      </c>
      <c r="AG76" s="1693">
        <v>0</v>
      </c>
      <c r="AH76" s="1869"/>
      <c r="AI76" s="2700">
        <f>SUM(S76:T76)</f>
        <v>2</v>
      </c>
      <c r="AJ76" s="2701">
        <f>AI76/AE76</f>
        <v>1</v>
      </c>
      <c r="AK76" s="2706">
        <v>2</v>
      </c>
      <c r="AL76" s="2701">
        <f>+AK76/AI76</f>
        <v>1</v>
      </c>
      <c r="AM76" s="2701">
        <f>+AK76/AE76</f>
        <v>1</v>
      </c>
      <c r="AN76" s="2706"/>
      <c r="AO76" s="2700"/>
      <c r="AP76" s="2716" t="s">
        <v>2084</v>
      </c>
      <c r="AQ76" s="2716" t="s">
        <v>2034</v>
      </c>
    </row>
    <row r="77" spans="1:43" ht="57" customHeight="1">
      <c r="A77" s="3610"/>
      <c r="B77" s="3610"/>
      <c r="C77" s="3633"/>
      <c r="D77" s="3636"/>
      <c r="E77" s="3682"/>
      <c r="F77" s="1802"/>
      <c r="G77" s="1801"/>
      <c r="H77" s="1802"/>
      <c r="I77" s="1802"/>
      <c r="J77" s="1711" t="s">
        <v>465</v>
      </c>
      <c r="K77" s="1704" t="s">
        <v>464</v>
      </c>
      <c r="L77" s="1705" t="s">
        <v>69</v>
      </c>
      <c r="M77" s="1870">
        <v>4</v>
      </c>
      <c r="N77" s="1871" t="s">
        <v>463</v>
      </c>
      <c r="O77" s="1688" t="s">
        <v>526</v>
      </c>
      <c r="P77" s="1705" t="s">
        <v>462</v>
      </c>
      <c r="Q77" s="1799">
        <v>43116</v>
      </c>
      <c r="R77" s="1799">
        <v>43465</v>
      </c>
      <c r="S77" s="1806"/>
      <c r="T77" s="1806"/>
      <c r="U77" s="1806">
        <v>1</v>
      </c>
      <c r="V77" s="1806"/>
      <c r="W77" s="1806"/>
      <c r="X77" s="1806">
        <v>1</v>
      </c>
      <c r="Y77" s="1806"/>
      <c r="Z77" s="1806"/>
      <c r="AA77" s="1707">
        <v>1</v>
      </c>
      <c r="AB77" s="1707"/>
      <c r="AC77" s="1707"/>
      <c r="AD77" s="1707">
        <v>1</v>
      </c>
      <c r="AE77" s="1911">
        <f>SUM(S77:AD77)</f>
        <v>4</v>
      </c>
      <c r="AF77" s="1708">
        <v>0</v>
      </c>
      <c r="AG77" s="1708">
        <v>0</v>
      </c>
      <c r="AH77" s="1872"/>
      <c r="AI77" s="2700">
        <f aca="true" t="shared" si="12" ref="AI77:AI90">SUM(S77:T77)</f>
        <v>0</v>
      </c>
      <c r="AJ77" s="2701"/>
      <c r="AK77" s="2706"/>
      <c r="AL77" s="2701"/>
      <c r="AM77" s="2701">
        <f aca="true" t="shared" si="13" ref="AM77:AM90">+AK77/AE77</f>
        <v>0</v>
      </c>
      <c r="AN77" s="2706"/>
      <c r="AO77" s="2700"/>
      <c r="AP77" s="2716" t="s">
        <v>2085</v>
      </c>
      <c r="AQ77" s="2716" t="s">
        <v>2086</v>
      </c>
    </row>
    <row r="78" spans="1:43" ht="76.5" customHeight="1">
      <c r="A78" s="3610"/>
      <c r="B78" s="3610"/>
      <c r="C78" s="3633"/>
      <c r="D78" s="3636"/>
      <c r="E78" s="3682"/>
      <c r="F78" s="1802"/>
      <c r="G78" s="1801"/>
      <c r="H78" s="1802"/>
      <c r="I78" s="1802"/>
      <c r="J78" s="1757" t="s">
        <v>461</v>
      </c>
      <c r="K78" s="1764" t="s">
        <v>460</v>
      </c>
      <c r="L78" s="1705" t="s">
        <v>72</v>
      </c>
      <c r="M78" s="1797">
        <v>1</v>
      </c>
      <c r="N78" s="1797" t="s">
        <v>449</v>
      </c>
      <c r="O78" s="1688" t="s">
        <v>526</v>
      </c>
      <c r="P78" s="1797" t="s">
        <v>2087</v>
      </c>
      <c r="Q78" s="1799">
        <v>43101</v>
      </c>
      <c r="R78" s="1799">
        <v>43131</v>
      </c>
      <c r="S78" s="1800">
        <v>1</v>
      </c>
      <c r="T78" s="1800"/>
      <c r="U78" s="1800"/>
      <c r="V78" s="1800"/>
      <c r="W78" s="1800"/>
      <c r="X78" s="1800"/>
      <c r="Y78" s="1800"/>
      <c r="Z78" s="1800"/>
      <c r="AA78" s="1873"/>
      <c r="AB78" s="1873"/>
      <c r="AC78" s="1873"/>
      <c r="AD78" s="1873"/>
      <c r="AE78" s="1912">
        <v>1</v>
      </c>
      <c r="AF78" s="1708">
        <v>0</v>
      </c>
      <c r="AG78" s="1708">
        <v>0</v>
      </c>
      <c r="AH78" s="1872"/>
      <c r="AI78" s="2700">
        <f t="shared" si="12"/>
        <v>1</v>
      </c>
      <c r="AJ78" s="2701">
        <f aca="true" t="shared" si="14" ref="AJ78:AJ90">AI78/AE78</f>
        <v>1</v>
      </c>
      <c r="AK78" s="2706">
        <v>1</v>
      </c>
      <c r="AL78" s="2701">
        <f aca="true" t="shared" si="15" ref="AL78:AL90">+AK78/AI78</f>
        <v>1</v>
      </c>
      <c r="AM78" s="2701">
        <f t="shared" si="13"/>
        <v>1</v>
      </c>
      <c r="AN78" s="2706"/>
      <c r="AO78" s="2700"/>
      <c r="AP78" s="2716" t="s">
        <v>2088</v>
      </c>
      <c r="AQ78" s="2716" t="s">
        <v>2034</v>
      </c>
    </row>
    <row r="79" spans="1:43" ht="66" customHeight="1">
      <c r="A79" s="3610"/>
      <c r="B79" s="3610"/>
      <c r="C79" s="3633"/>
      <c r="D79" s="3636"/>
      <c r="E79" s="3682"/>
      <c r="F79" s="1802"/>
      <c r="G79" s="1801"/>
      <c r="H79" s="1802"/>
      <c r="I79" s="1802"/>
      <c r="J79" s="1757" t="s">
        <v>459</v>
      </c>
      <c r="K79" s="1764" t="s">
        <v>459</v>
      </c>
      <c r="L79" s="1797" t="s">
        <v>422</v>
      </c>
      <c r="M79" s="1871">
        <v>4</v>
      </c>
      <c r="N79" s="1797" t="s">
        <v>458</v>
      </c>
      <c r="O79" s="1688" t="s">
        <v>457</v>
      </c>
      <c r="P79" s="1797" t="s">
        <v>456</v>
      </c>
      <c r="Q79" s="1799">
        <v>43435</v>
      </c>
      <c r="R79" s="1799">
        <v>43465</v>
      </c>
      <c r="S79" s="1800"/>
      <c r="T79" s="1800"/>
      <c r="U79" s="1800">
        <v>1</v>
      </c>
      <c r="V79" s="1800"/>
      <c r="W79" s="1800"/>
      <c r="X79" s="1800">
        <v>1</v>
      </c>
      <c r="Y79" s="1800"/>
      <c r="Z79" s="1800"/>
      <c r="AA79" s="1800">
        <v>1</v>
      </c>
      <c r="AB79" s="1800"/>
      <c r="AC79" s="1800"/>
      <c r="AD79" s="1800">
        <v>1</v>
      </c>
      <c r="AE79" s="1912">
        <f>SUM(S79:AD79)</f>
        <v>4</v>
      </c>
      <c r="AF79" s="1708">
        <v>0</v>
      </c>
      <c r="AG79" s="1708">
        <v>0</v>
      </c>
      <c r="AH79" s="1763"/>
      <c r="AI79" s="2700">
        <f t="shared" si="12"/>
        <v>0</v>
      </c>
      <c r="AJ79" s="2701"/>
      <c r="AK79" s="2706">
        <v>1</v>
      </c>
      <c r="AL79" s="2701"/>
      <c r="AM79" s="2701">
        <f t="shared" si="13"/>
        <v>0.25</v>
      </c>
      <c r="AN79" s="2706"/>
      <c r="AO79" s="2700"/>
      <c r="AP79" s="2716" t="s">
        <v>2063</v>
      </c>
      <c r="AQ79" s="2716" t="s">
        <v>289</v>
      </c>
    </row>
    <row r="80" spans="1:43" ht="54.75" customHeight="1" thickBot="1">
      <c r="A80" s="3610"/>
      <c r="B80" s="3610"/>
      <c r="C80" s="3633"/>
      <c r="D80" s="3636"/>
      <c r="E80" s="3682"/>
      <c r="F80" s="1802"/>
      <c r="G80" s="1801"/>
      <c r="H80" s="1802"/>
      <c r="I80" s="1802"/>
      <c r="J80" s="1758" t="s">
        <v>455</v>
      </c>
      <c r="K80" s="1764" t="s">
        <v>455</v>
      </c>
      <c r="L80" s="1797" t="s">
        <v>454</v>
      </c>
      <c r="M80" s="1809">
        <v>1</v>
      </c>
      <c r="N80" s="1797" t="s">
        <v>449</v>
      </c>
      <c r="O80" s="1798" t="s">
        <v>453</v>
      </c>
      <c r="P80" s="1797" t="s">
        <v>452</v>
      </c>
      <c r="Q80" s="1799">
        <v>43070</v>
      </c>
      <c r="R80" s="1799">
        <v>43100</v>
      </c>
      <c r="S80" s="3664">
        <v>1</v>
      </c>
      <c r="T80" s="3665"/>
      <c r="U80" s="3664">
        <v>1</v>
      </c>
      <c r="V80" s="3665"/>
      <c r="W80" s="3664">
        <v>1</v>
      </c>
      <c r="X80" s="3665"/>
      <c r="Y80" s="3664">
        <v>1</v>
      </c>
      <c r="Z80" s="3665"/>
      <c r="AA80" s="3664">
        <v>1</v>
      </c>
      <c r="AB80" s="3665"/>
      <c r="AC80" s="3664">
        <v>1</v>
      </c>
      <c r="AD80" s="3665"/>
      <c r="AE80" s="1902">
        <v>1</v>
      </c>
      <c r="AF80" s="1708">
        <v>0</v>
      </c>
      <c r="AG80" s="1708">
        <v>0</v>
      </c>
      <c r="AH80" s="1763"/>
      <c r="AI80" s="2701">
        <v>1</v>
      </c>
      <c r="AJ80" s="2701">
        <f>2/12</f>
        <v>0.16666666666666666</v>
      </c>
      <c r="AK80" s="2718">
        <v>1</v>
      </c>
      <c r="AL80" s="2701">
        <f t="shared" si="15"/>
        <v>1</v>
      </c>
      <c r="AM80" s="2701">
        <f t="shared" si="13"/>
        <v>1</v>
      </c>
      <c r="AN80" s="2706"/>
      <c r="AO80" s="2700"/>
      <c r="AP80" s="2716" t="s">
        <v>2094</v>
      </c>
      <c r="AQ80" s="2716" t="s">
        <v>2095</v>
      </c>
    </row>
    <row r="81" spans="1:43" ht="117.75" customHeight="1">
      <c r="A81" s="3610"/>
      <c r="B81" s="3610"/>
      <c r="C81" s="3638" t="s">
        <v>279</v>
      </c>
      <c r="D81" s="3639"/>
      <c r="E81" s="3639"/>
      <c r="F81" s="1772"/>
      <c r="G81" s="1801"/>
      <c r="H81" s="1802"/>
      <c r="I81" s="1802"/>
      <c r="J81" s="1874" t="s">
        <v>451</v>
      </c>
      <c r="K81" s="1704" t="s">
        <v>450</v>
      </c>
      <c r="L81" s="1705" t="s">
        <v>72</v>
      </c>
      <c r="M81" s="1871">
        <v>1</v>
      </c>
      <c r="N81" s="1797" t="s">
        <v>449</v>
      </c>
      <c r="O81" s="1699" t="s">
        <v>442</v>
      </c>
      <c r="P81" s="1705" t="s">
        <v>448</v>
      </c>
      <c r="Q81" s="1799">
        <v>43101</v>
      </c>
      <c r="R81" s="1799">
        <v>43131</v>
      </c>
      <c r="S81" s="1800">
        <v>1</v>
      </c>
      <c r="T81" s="1800"/>
      <c r="U81" s="1800"/>
      <c r="V81" s="1800"/>
      <c r="W81" s="1800"/>
      <c r="X81" s="1800"/>
      <c r="Y81" s="1800"/>
      <c r="Z81" s="1800"/>
      <c r="AA81" s="1873"/>
      <c r="AB81" s="1873"/>
      <c r="AC81" s="1873"/>
      <c r="AD81" s="1873"/>
      <c r="AE81" s="1912">
        <v>1</v>
      </c>
      <c r="AF81" s="1708">
        <v>0</v>
      </c>
      <c r="AG81" s="1708">
        <v>0</v>
      </c>
      <c r="AH81" s="1819"/>
      <c r="AI81" s="2700">
        <f t="shared" si="12"/>
        <v>1</v>
      </c>
      <c r="AJ81" s="2701">
        <f t="shared" si="14"/>
        <v>1</v>
      </c>
      <c r="AK81" s="2706">
        <v>1</v>
      </c>
      <c r="AL81" s="2701">
        <f t="shared" si="15"/>
        <v>1</v>
      </c>
      <c r="AM81" s="2701">
        <f t="shared" si="13"/>
        <v>1</v>
      </c>
      <c r="AN81" s="2706"/>
      <c r="AO81" s="2700"/>
      <c r="AP81" s="2716" t="s">
        <v>2064</v>
      </c>
      <c r="AQ81" s="2716" t="s">
        <v>289</v>
      </c>
    </row>
    <row r="82" spans="1:43" ht="77.25" customHeight="1">
      <c r="A82" s="3610"/>
      <c r="B82" s="3610"/>
      <c r="C82" s="3633"/>
      <c r="D82" s="3636"/>
      <c r="E82" s="3636"/>
      <c r="F82" s="1802"/>
      <c r="G82" s="1801"/>
      <c r="H82" s="1802"/>
      <c r="I82" s="1802"/>
      <c r="J82" s="1704" t="s">
        <v>447</v>
      </c>
      <c r="K82" s="1704" t="s">
        <v>446</v>
      </c>
      <c r="L82" s="1705" t="s">
        <v>445</v>
      </c>
      <c r="M82" s="1871">
        <v>3</v>
      </c>
      <c r="N82" s="1797" t="s">
        <v>444</v>
      </c>
      <c r="O82" s="1699" t="s">
        <v>442</v>
      </c>
      <c r="P82" s="1705" t="s">
        <v>443</v>
      </c>
      <c r="Q82" s="1799">
        <v>43101</v>
      </c>
      <c r="R82" s="1799">
        <v>43465</v>
      </c>
      <c r="S82" s="1707"/>
      <c r="T82" s="1707"/>
      <c r="U82" s="1707"/>
      <c r="V82" s="1707">
        <v>1</v>
      </c>
      <c r="W82" s="1707"/>
      <c r="X82" s="1707"/>
      <c r="Y82" s="1707">
        <v>1</v>
      </c>
      <c r="Z82" s="1707"/>
      <c r="AA82" s="1707"/>
      <c r="AB82" s="1707">
        <v>1</v>
      </c>
      <c r="AC82" s="1707"/>
      <c r="AD82" s="1707"/>
      <c r="AE82" s="1913">
        <f>SUM(S82:AD82)</f>
        <v>3</v>
      </c>
      <c r="AF82" s="1708">
        <v>0</v>
      </c>
      <c r="AG82" s="1708">
        <v>0</v>
      </c>
      <c r="AH82" s="1819"/>
      <c r="AI82" s="2700">
        <f t="shared" si="12"/>
        <v>0</v>
      </c>
      <c r="AJ82" s="2701"/>
      <c r="AK82" s="2718"/>
      <c r="AL82" s="2701"/>
      <c r="AM82" s="2701">
        <f t="shared" si="13"/>
        <v>0</v>
      </c>
      <c r="AN82" s="2706"/>
      <c r="AO82" s="2700"/>
      <c r="AP82" s="2716"/>
      <c r="AQ82" s="2716"/>
    </row>
    <row r="83" spans="1:43" ht="91.5" customHeight="1">
      <c r="A83" s="3610"/>
      <c r="B83" s="3610"/>
      <c r="C83" s="3633"/>
      <c r="D83" s="3636"/>
      <c r="E83" s="3636"/>
      <c r="F83" s="1802"/>
      <c r="G83" s="1801"/>
      <c r="H83" s="1802"/>
      <c r="I83" s="1802"/>
      <c r="J83" s="1704"/>
      <c r="K83" s="1704" t="s">
        <v>441</v>
      </c>
      <c r="L83" s="1705" t="s">
        <v>419</v>
      </c>
      <c r="M83" s="1871">
        <v>1</v>
      </c>
      <c r="N83" s="1797" t="s">
        <v>440</v>
      </c>
      <c r="O83" s="1699" t="s">
        <v>442</v>
      </c>
      <c r="P83" s="1705" t="s">
        <v>435</v>
      </c>
      <c r="Q83" s="1799">
        <v>43101</v>
      </c>
      <c r="R83" s="1799">
        <v>43131</v>
      </c>
      <c r="S83" s="1707">
        <v>1</v>
      </c>
      <c r="T83" s="1707"/>
      <c r="U83" s="1707"/>
      <c r="V83" s="1707"/>
      <c r="W83" s="1707"/>
      <c r="X83" s="1707"/>
      <c r="Y83" s="1707"/>
      <c r="Z83" s="1707"/>
      <c r="AA83" s="1707"/>
      <c r="AB83" s="1707"/>
      <c r="AC83" s="1707"/>
      <c r="AD83" s="1707"/>
      <c r="AE83" s="1913">
        <v>1</v>
      </c>
      <c r="AF83" s="1708">
        <v>0</v>
      </c>
      <c r="AG83" s="1708">
        <v>0</v>
      </c>
      <c r="AH83" s="1819"/>
      <c r="AI83" s="2700">
        <f t="shared" si="12"/>
        <v>1</v>
      </c>
      <c r="AJ83" s="2701">
        <f t="shared" si="14"/>
        <v>1</v>
      </c>
      <c r="AK83" s="2706">
        <v>1</v>
      </c>
      <c r="AL83" s="2701">
        <f t="shared" si="15"/>
        <v>1</v>
      </c>
      <c r="AM83" s="2701">
        <f t="shared" si="13"/>
        <v>1</v>
      </c>
      <c r="AN83" s="2706"/>
      <c r="AO83" s="2700"/>
      <c r="AP83" s="2716" t="s">
        <v>2065</v>
      </c>
      <c r="AQ83" s="2716" t="s">
        <v>289</v>
      </c>
    </row>
    <row r="84" spans="1:43" ht="87.75" customHeight="1">
      <c r="A84" s="3610"/>
      <c r="B84" s="3610"/>
      <c r="C84" s="3633"/>
      <c r="D84" s="3636"/>
      <c r="E84" s="3636"/>
      <c r="F84" s="1802"/>
      <c r="G84" s="1801"/>
      <c r="H84" s="1802"/>
      <c r="I84" s="1802"/>
      <c r="J84" s="1711" t="s">
        <v>439</v>
      </c>
      <c r="K84" s="1704" t="s">
        <v>438</v>
      </c>
      <c r="L84" s="1705" t="s">
        <v>437</v>
      </c>
      <c r="M84" s="1821">
        <v>1</v>
      </c>
      <c r="N84" s="1705" t="s">
        <v>436</v>
      </c>
      <c r="O84" s="1699" t="s">
        <v>442</v>
      </c>
      <c r="P84" s="1705" t="s">
        <v>435</v>
      </c>
      <c r="Q84" s="1799">
        <v>43101</v>
      </c>
      <c r="R84" s="1799">
        <v>43130</v>
      </c>
      <c r="S84" s="1800">
        <v>1</v>
      </c>
      <c r="T84" s="1800"/>
      <c r="U84" s="1800"/>
      <c r="V84" s="1800"/>
      <c r="W84" s="1800"/>
      <c r="X84" s="1800"/>
      <c r="Y84" s="1800"/>
      <c r="Z84" s="1800"/>
      <c r="AA84" s="1800"/>
      <c r="AB84" s="1800"/>
      <c r="AC84" s="1800"/>
      <c r="AD84" s="1800"/>
      <c r="AE84" s="1652">
        <v>1</v>
      </c>
      <c r="AF84" s="1708">
        <v>0</v>
      </c>
      <c r="AG84" s="1708">
        <v>0</v>
      </c>
      <c r="AH84" s="1763"/>
      <c r="AI84" s="2700">
        <f t="shared" si="12"/>
        <v>1</v>
      </c>
      <c r="AJ84" s="2701">
        <f t="shared" si="14"/>
        <v>1</v>
      </c>
      <c r="AK84" s="2706">
        <v>1</v>
      </c>
      <c r="AL84" s="2701">
        <f t="shared" si="15"/>
        <v>1</v>
      </c>
      <c r="AM84" s="2701">
        <f t="shared" si="13"/>
        <v>1</v>
      </c>
      <c r="AN84" s="2706"/>
      <c r="AO84" s="2700"/>
      <c r="AP84" s="2716" t="s">
        <v>2066</v>
      </c>
      <c r="AQ84" s="2716" t="s">
        <v>289</v>
      </c>
    </row>
    <row r="85" spans="1:43" ht="60.75" customHeight="1" thickBot="1">
      <c r="A85" s="3610"/>
      <c r="B85" s="3610"/>
      <c r="C85" s="3634"/>
      <c r="D85" s="3637"/>
      <c r="E85" s="3637"/>
      <c r="F85" s="1777"/>
      <c r="G85" s="1801"/>
      <c r="H85" s="1802"/>
      <c r="I85" s="1802"/>
      <c r="J85" s="1711" t="s">
        <v>434</v>
      </c>
      <c r="K85" s="1704" t="s">
        <v>434</v>
      </c>
      <c r="L85" s="1705" t="s">
        <v>416</v>
      </c>
      <c r="M85" s="1811">
        <v>1</v>
      </c>
      <c r="N85" s="1705" t="s">
        <v>433</v>
      </c>
      <c r="O85" s="1798" t="s">
        <v>432</v>
      </c>
      <c r="P85" s="1705" t="s">
        <v>431</v>
      </c>
      <c r="Q85" s="1799">
        <v>43101</v>
      </c>
      <c r="R85" s="1799">
        <v>43465</v>
      </c>
      <c r="S85" s="1822">
        <v>1</v>
      </c>
      <c r="T85" s="1822">
        <v>1</v>
      </c>
      <c r="U85" s="1822">
        <v>1</v>
      </c>
      <c r="V85" s="1822">
        <v>1</v>
      </c>
      <c r="W85" s="1822">
        <v>1</v>
      </c>
      <c r="X85" s="1822">
        <v>1</v>
      </c>
      <c r="Y85" s="1822">
        <v>1</v>
      </c>
      <c r="Z85" s="1822">
        <v>1</v>
      </c>
      <c r="AA85" s="1822">
        <v>1</v>
      </c>
      <c r="AB85" s="1822">
        <v>1</v>
      </c>
      <c r="AC85" s="1822">
        <v>1</v>
      </c>
      <c r="AD85" s="1822">
        <v>1</v>
      </c>
      <c r="AE85" s="1902">
        <v>1</v>
      </c>
      <c r="AF85" s="1708">
        <v>0</v>
      </c>
      <c r="AG85" s="1708">
        <v>0</v>
      </c>
      <c r="AH85" s="1872"/>
      <c r="AI85" s="2701">
        <v>1</v>
      </c>
      <c r="AJ85" s="2701">
        <f>2/12</f>
        <v>0.16666666666666666</v>
      </c>
      <c r="AK85" s="2706">
        <v>1</v>
      </c>
      <c r="AL85" s="2701">
        <f t="shared" si="15"/>
        <v>1</v>
      </c>
      <c r="AM85" s="2701">
        <f t="shared" si="13"/>
        <v>1</v>
      </c>
      <c r="AN85" s="2706"/>
      <c r="AO85" s="2700"/>
      <c r="AP85" s="2716" t="s">
        <v>2067</v>
      </c>
      <c r="AQ85" s="2716" t="s">
        <v>289</v>
      </c>
    </row>
    <row r="86" spans="1:43" ht="51">
      <c r="A86" s="3610"/>
      <c r="B86" s="3610"/>
      <c r="C86" s="3613" t="s">
        <v>430</v>
      </c>
      <c r="D86" s="3636"/>
      <c r="E86" s="3636"/>
      <c r="F86" s="1802"/>
      <c r="G86" s="1801"/>
      <c r="H86" s="1802"/>
      <c r="I86" s="1802"/>
      <c r="J86" s="1711" t="s">
        <v>429</v>
      </c>
      <c r="K86" s="1711" t="s">
        <v>716</v>
      </c>
      <c r="L86" s="1712" t="s">
        <v>715</v>
      </c>
      <c r="M86" s="1875">
        <v>1</v>
      </c>
      <c r="N86" s="1780" t="s">
        <v>717</v>
      </c>
      <c r="O86" s="1713" t="s">
        <v>1665</v>
      </c>
      <c r="P86" s="1712" t="s">
        <v>718</v>
      </c>
      <c r="Q86" s="1760">
        <v>43108</v>
      </c>
      <c r="R86" s="1760">
        <v>43160</v>
      </c>
      <c r="S86" s="1761"/>
      <c r="T86" s="1761"/>
      <c r="U86" s="1776">
        <v>1</v>
      </c>
      <c r="V86" s="1761"/>
      <c r="W86" s="1761"/>
      <c r="X86" s="1876"/>
      <c r="Y86" s="1761"/>
      <c r="Z86" s="1877"/>
      <c r="AA86" s="1761"/>
      <c r="AB86" s="1877"/>
      <c r="AC86" s="1761"/>
      <c r="AD86" s="1715"/>
      <c r="AE86" s="1914">
        <v>1</v>
      </c>
      <c r="AF86" s="1708">
        <v>430000000</v>
      </c>
      <c r="AG86" s="1708">
        <v>430000000</v>
      </c>
      <c r="AH86" s="1763" t="s">
        <v>1441</v>
      </c>
      <c r="AI86" s="2700">
        <f t="shared" si="12"/>
        <v>0</v>
      </c>
      <c r="AJ86" s="2701"/>
      <c r="AK86" s="2706">
        <v>0</v>
      </c>
      <c r="AL86" s="2701"/>
      <c r="AM86" s="2701">
        <f t="shared" si="13"/>
        <v>0</v>
      </c>
      <c r="AN86" s="2706">
        <v>0</v>
      </c>
      <c r="AO86" s="2700"/>
      <c r="AP86" s="2716" t="s">
        <v>2072</v>
      </c>
      <c r="AQ86" s="2716" t="s">
        <v>2070</v>
      </c>
    </row>
    <row r="87" spans="1:43" s="1878" customFormat="1" ht="42" customHeight="1">
      <c r="A87" s="3610"/>
      <c r="B87" s="3610"/>
      <c r="C87" s="3613"/>
      <c r="D87" s="3636"/>
      <c r="E87" s="3636"/>
      <c r="F87" s="1802"/>
      <c r="G87" s="1801"/>
      <c r="H87" s="1802"/>
      <c r="I87" s="1802"/>
      <c r="J87" s="1711" t="s">
        <v>428</v>
      </c>
      <c r="K87" s="1711" t="s">
        <v>428</v>
      </c>
      <c r="L87" s="1712" t="s">
        <v>422</v>
      </c>
      <c r="M87" s="1780">
        <v>4</v>
      </c>
      <c r="N87" s="1712" t="s">
        <v>426</v>
      </c>
      <c r="O87" s="1713" t="s">
        <v>1665</v>
      </c>
      <c r="P87" s="1712" t="s">
        <v>425</v>
      </c>
      <c r="Q87" s="1760">
        <v>43108</v>
      </c>
      <c r="R87" s="1760">
        <v>43465</v>
      </c>
      <c r="S87" s="1761">
        <v>1</v>
      </c>
      <c r="T87" s="1761"/>
      <c r="U87" s="1761"/>
      <c r="V87" s="1761">
        <v>1</v>
      </c>
      <c r="W87" s="1761"/>
      <c r="X87" s="1761"/>
      <c r="Y87" s="1761">
        <v>1</v>
      </c>
      <c r="Z87" s="1761"/>
      <c r="AA87" s="1761"/>
      <c r="AB87" s="1761">
        <v>1</v>
      </c>
      <c r="AC87" s="1761"/>
      <c r="AD87" s="1761"/>
      <c r="AE87" s="1898">
        <f>SUM(S87:AD87)</f>
        <v>4</v>
      </c>
      <c r="AF87" s="1708">
        <v>0</v>
      </c>
      <c r="AG87" s="1708">
        <v>0</v>
      </c>
      <c r="AH87" s="1763"/>
      <c r="AI87" s="2700">
        <f t="shared" si="12"/>
        <v>1</v>
      </c>
      <c r="AJ87" s="2701">
        <f t="shared" si="14"/>
        <v>0.25</v>
      </c>
      <c r="AK87" s="2706">
        <v>1</v>
      </c>
      <c r="AL87" s="2701">
        <f t="shared" si="15"/>
        <v>1</v>
      </c>
      <c r="AM87" s="2701">
        <f t="shared" si="13"/>
        <v>0.25</v>
      </c>
      <c r="AN87" s="2706">
        <v>0</v>
      </c>
      <c r="AO87" s="2700"/>
      <c r="AP87" s="2716" t="s">
        <v>2071</v>
      </c>
      <c r="AQ87" s="2716"/>
    </row>
    <row r="88" spans="1:43" s="1878" customFormat="1" ht="45" customHeight="1">
      <c r="A88" s="3610"/>
      <c r="B88" s="3610"/>
      <c r="C88" s="3613"/>
      <c r="D88" s="3636"/>
      <c r="E88" s="3636"/>
      <c r="F88" s="1802"/>
      <c r="G88" s="1801"/>
      <c r="H88" s="1802"/>
      <c r="I88" s="1802"/>
      <c r="J88" s="1711" t="s">
        <v>427</v>
      </c>
      <c r="K88" s="1711" t="s">
        <v>427</v>
      </c>
      <c r="L88" s="1712" t="s">
        <v>422</v>
      </c>
      <c r="M88" s="1780">
        <v>4</v>
      </c>
      <c r="N88" s="1712" t="s">
        <v>426</v>
      </c>
      <c r="O88" s="1713" t="s">
        <v>1665</v>
      </c>
      <c r="P88" s="1712" t="s">
        <v>425</v>
      </c>
      <c r="Q88" s="1760">
        <v>43108</v>
      </c>
      <c r="R88" s="1760">
        <v>43465</v>
      </c>
      <c r="S88" s="1761">
        <v>1</v>
      </c>
      <c r="T88" s="1761"/>
      <c r="U88" s="1761"/>
      <c r="V88" s="1761">
        <v>1</v>
      </c>
      <c r="W88" s="1761"/>
      <c r="X88" s="1761"/>
      <c r="Y88" s="1761">
        <v>1</v>
      </c>
      <c r="Z88" s="1761"/>
      <c r="AA88" s="1761"/>
      <c r="AB88" s="1761">
        <v>1</v>
      </c>
      <c r="AC88" s="1761"/>
      <c r="AD88" s="1761"/>
      <c r="AE88" s="1898">
        <f>SUM(S88:AD88)</f>
        <v>4</v>
      </c>
      <c r="AF88" s="1708">
        <v>0</v>
      </c>
      <c r="AG88" s="1708">
        <v>0</v>
      </c>
      <c r="AH88" s="1763"/>
      <c r="AI88" s="2700">
        <f t="shared" si="12"/>
        <v>1</v>
      </c>
      <c r="AJ88" s="2701">
        <f t="shared" si="14"/>
        <v>0.25</v>
      </c>
      <c r="AK88" s="2706">
        <v>1</v>
      </c>
      <c r="AL88" s="2701">
        <f t="shared" si="15"/>
        <v>1</v>
      </c>
      <c r="AM88" s="2701">
        <f t="shared" si="13"/>
        <v>0.25</v>
      </c>
      <c r="AN88" s="2706">
        <v>0</v>
      </c>
      <c r="AO88" s="2700"/>
      <c r="AP88" s="2716" t="s">
        <v>2071</v>
      </c>
      <c r="AQ88" s="2716"/>
    </row>
    <row r="89" spans="1:43" s="1878" customFormat="1" ht="45" customHeight="1">
      <c r="A89" s="3610"/>
      <c r="B89" s="3610"/>
      <c r="C89" s="3613"/>
      <c r="D89" s="3636"/>
      <c r="E89" s="3636"/>
      <c r="F89" s="1802"/>
      <c r="G89" s="1801"/>
      <c r="H89" s="1802"/>
      <c r="I89" s="1802"/>
      <c r="J89" s="1711" t="s">
        <v>424</v>
      </c>
      <c r="K89" s="1711" t="s">
        <v>424</v>
      </c>
      <c r="L89" s="1712" t="s">
        <v>422</v>
      </c>
      <c r="M89" s="1780">
        <v>4</v>
      </c>
      <c r="N89" s="1712" t="s">
        <v>426</v>
      </c>
      <c r="O89" s="1713" t="s">
        <v>1665</v>
      </c>
      <c r="P89" s="1712" t="s">
        <v>421</v>
      </c>
      <c r="Q89" s="1760">
        <v>43108</v>
      </c>
      <c r="R89" s="1760">
        <v>43465</v>
      </c>
      <c r="S89" s="1761">
        <v>1</v>
      </c>
      <c r="T89" s="1761"/>
      <c r="U89" s="1761"/>
      <c r="V89" s="1761">
        <v>1</v>
      </c>
      <c r="W89" s="1761"/>
      <c r="X89" s="1761"/>
      <c r="Y89" s="1761">
        <v>1</v>
      </c>
      <c r="Z89" s="1761"/>
      <c r="AA89" s="1761"/>
      <c r="AB89" s="1761">
        <v>1</v>
      </c>
      <c r="AC89" s="1761"/>
      <c r="AD89" s="1761"/>
      <c r="AE89" s="1898">
        <f>SUM(S89:AD89)</f>
        <v>4</v>
      </c>
      <c r="AF89" s="1708">
        <v>0</v>
      </c>
      <c r="AG89" s="1708">
        <v>0</v>
      </c>
      <c r="AH89" s="1763"/>
      <c r="AI89" s="2700">
        <f t="shared" si="12"/>
        <v>1</v>
      </c>
      <c r="AJ89" s="2701">
        <f t="shared" si="14"/>
        <v>0.25</v>
      </c>
      <c r="AK89" s="2706">
        <v>1</v>
      </c>
      <c r="AL89" s="2701">
        <f t="shared" si="15"/>
        <v>1</v>
      </c>
      <c r="AM89" s="2701">
        <f t="shared" si="13"/>
        <v>0.25</v>
      </c>
      <c r="AN89" s="2706">
        <v>0</v>
      </c>
      <c r="AO89" s="2700"/>
      <c r="AP89" s="2716" t="s">
        <v>2071</v>
      </c>
      <c r="AQ89" s="2716"/>
    </row>
    <row r="90" spans="1:43" s="1878" customFormat="1" ht="45" customHeight="1" thickBot="1">
      <c r="A90" s="3610"/>
      <c r="B90" s="3610"/>
      <c r="C90" s="3613"/>
      <c r="D90" s="3637"/>
      <c r="E90" s="3637"/>
      <c r="F90" s="1802"/>
      <c r="G90" s="1801"/>
      <c r="H90" s="1802"/>
      <c r="I90" s="1802"/>
      <c r="J90" s="1879" t="s">
        <v>423</v>
      </c>
      <c r="K90" s="1879" t="s">
        <v>423</v>
      </c>
      <c r="L90" s="1880" t="s">
        <v>422</v>
      </c>
      <c r="M90" s="1881">
        <v>4</v>
      </c>
      <c r="N90" s="1712" t="s">
        <v>426</v>
      </c>
      <c r="O90" s="1713" t="s">
        <v>1665</v>
      </c>
      <c r="P90" s="1880" t="s">
        <v>421</v>
      </c>
      <c r="Q90" s="1760">
        <v>43108</v>
      </c>
      <c r="R90" s="1788">
        <v>43465</v>
      </c>
      <c r="S90" s="1882">
        <v>1</v>
      </c>
      <c r="T90" s="1882"/>
      <c r="U90" s="1882"/>
      <c r="V90" s="1882">
        <v>1</v>
      </c>
      <c r="W90" s="1882"/>
      <c r="X90" s="1882"/>
      <c r="Y90" s="1882">
        <v>1</v>
      </c>
      <c r="Z90" s="1882"/>
      <c r="AA90" s="1882"/>
      <c r="AB90" s="1882">
        <v>1</v>
      </c>
      <c r="AC90" s="1882"/>
      <c r="AD90" s="1882"/>
      <c r="AE90" s="1915">
        <f>SUM(S90:AD90)</f>
        <v>4</v>
      </c>
      <c r="AF90" s="1722">
        <v>0</v>
      </c>
      <c r="AG90" s="1722">
        <v>0</v>
      </c>
      <c r="AH90" s="1883"/>
      <c r="AI90" s="2700">
        <f t="shared" si="12"/>
        <v>1</v>
      </c>
      <c r="AJ90" s="2701">
        <f t="shared" si="14"/>
        <v>0.25</v>
      </c>
      <c r="AK90" s="2706">
        <v>1</v>
      </c>
      <c r="AL90" s="2701">
        <f t="shared" si="15"/>
        <v>1</v>
      </c>
      <c r="AM90" s="2701">
        <f t="shared" si="13"/>
        <v>0.25</v>
      </c>
      <c r="AN90" s="2706">
        <v>0</v>
      </c>
      <c r="AO90" s="2700"/>
      <c r="AP90" s="2716" t="s">
        <v>2071</v>
      </c>
      <c r="AQ90" s="2716"/>
    </row>
    <row r="91" spans="1:43" ht="20.25" customHeight="1" thickBot="1">
      <c r="A91" s="3602" t="s">
        <v>56</v>
      </c>
      <c r="B91" s="3603"/>
      <c r="C91" s="3603"/>
      <c r="D91" s="1727"/>
      <c r="E91" s="1727"/>
      <c r="F91" s="1727"/>
      <c r="G91" s="1727"/>
      <c r="H91" s="1727"/>
      <c r="I91" s="1727"/>
      <c r="J91" s="1727"/>
      <c r="K91" s="1727"/>
      <c r="L91" s="1727"/>
      <c r="M91" s="1727"/>
      <c r="N91" s="1727"/>
      <c r="O91" s="1727"/>
      <c r="P91" s="1727"/>
      <c r="Q91" s="1727"/>
      <c r="R91" s="1727"/>
      <c r="S91" s="1727"/>
      <c r="T91" s="1727"/>
      <c r="U91" s="1727"/>
      <c r="V91" s="1727"/>
      <c r="W91" s="1727"/>
      <c r="X91" s="1727"/>
      <c r="Y91" s="1727"/>
      <c r="Z91" s="1727"/>
      <c r="AA91" s="1727"/>
      <c r="AB91" s="1727"/>
      <c r="AC91" s="1727"/>
      <c r="AD91" s="1727"/>
      <c r="AE91" s="1728"/>
      <c r="AF91" s="1729">
        <f>SUM(AF76:AF90)</f>
        <v>430000000</v>
      </c>
      <c r="AG91" s="1729">
        <f>SUM(AG76:AG90)</f>
        <v>430000000</v>
      </c>
      <c r="AH91" s="2270"/>
      <c r="AI91" s="2699"/>
      <c r="AJ91" s="2699"/>
      <c r="AK91" s="2699"/>
      <c r="AL91" s="2699"/>
      <c r="AM91" s="2699"/>
      <c r="AN91" s="2699"/>
      <c r="AO91" s="2699"/>
      <c r="AP91" s="2699"/>
      <c r="AQ91" s="2699"/>
    </row>
    <row r="92" spans="1:43" ht="24" customHeight="1" thickBot="1">
      <c r="A92" s="3660" t="s">
        <v>57</v>
      </c>
      <c r="B92" s="3661"/>
      <c r="C92" s="3661"/>
      <c r="D92" s="1884"/>
      <c r="E92" s="1884"/>
      <c r="F92" s="1884"/>
      <c r="G92" s="1884"/>
      <c r="H92" s="1884"/>
      <c r="I92" s="1884"/>
      <c r="J92" s="1884"/>
      <c r="K92" s="1884"/>
      <c r="L92" s="1885"/>
      <c r="M92" s="1884"/>
      <c r="N92" s="1885"/>
      <c r="O92" s="1885"/>
      <c r="P92" s="1884"/>
      <c r="Q92" s="1884"/>
      <c r="R92" s="1884"/>
      <c r="S92" s="1884"/>
      <c r="T92" s="1884"/>
      <c r="U92" s="1884"/>
      <c r="V92" s="1884"/>
      <c r="W92" s="1884"/>
      <c r="X92" s="1884"/>
      <c r="Y92" s="1884"/>
      <c r="Z92" s="1884"/>
      <c r="AA92" s="1884"/>
      <c r="AB92" s="1884"/>
      <c r="AC92" s="1884"/>
      <c r="AD92" s="1884"/>
      <c r="AE92" s="1886"/>
      <c r="AF92" s="1887">
        <f>SUM(AF75,AF66,AF41+AF91)</f>
        <v>613000000</v>
      </c>
      <c r="AG92" s="1887">
        <f>SUM(AG75,AG66,AG41+AG91)</f>
        <v>553000000</v>
      </c>
      <c r="AH92" s="2273"/>
      <c r="AI92" s="2273"/>
      <c r="AJ92" s="2273"/>
      <c r="AK92" s="2273"/>
      <c r="AL92" s="2273"/>
      <c r="AM92" s="2273"/>
      <c r="AN92" s="2273"/>
      <c r="AO92" s="2273"/>
      <c r="AP92" s="2273"/>
      <c r="AQ92" s="2273"/>
    </row>
    <row r="93" spans="1:43" ht="16.5" thickBot="1">
      <c r="A93" s="3662" t="s">
        <v>347</v>
      </c>
      <c r="B93" s="3663"/>
      <c r="C93" s="3663"/>
      <c r="D93" s="1888"/>
      <c r="E93" s="1888"/>
      <c r="F93" s="1888"/>
      <c r="G93" s="1888"/>
      <c r="H93" s="1888"/>
      <c r="I93" s="1888"/>
      <c r="J93" s="1889"/>
      <c r="K93" s="1889"/>
      <c r="L93" s="1889"/>
      <c r="M93" s="1890"/>
      <c r="N93" s="1889"/>
      <c r="O93" s="1889"/>
      <c r="P93" s="1889"/>
      <c r="Q93" s="1891"/>
      <c r="R93" s="1891"/>
      <c r="S93" s="1889"/>
      <c r="T93" s="1889"/>
      <c r="U93" s="1889"/>
      <c r="V93" s="1889"/>
      <c r="W93" s="1889"/>
      <c r="X93" s="1889"/>
      <c r="Y93" s="1889"/>
      <c r="Z93" s="1889"/>
      <c r="AA93" s="1889"/>
      <c r="AB93" s="1889"/>
      <c r="AC93" s="1889"/>
      <c r="AD93" s="1889"/>
      <c r="AE93" s="1892"/>
      <c r="AF93" s="1893">
        <f>SUM(AF22,AF92)</f>
        <v>1563000000</v>
      </c>
      <c r="AG93" s="1893">
        <f>SUM(AG22,AG92)</f>
        <v>1503000000</v>
      </c>
      <c r="AH93" s="2274"/>
      <c r="AI93" s="2274"/>
      <c r="AJ93" s="2717">
        <f>AVERAGE(AJ16:AJ90)</f>
        <v>0.39378399378399376</v>
      </c>
      <c r="AK93" s="2274"/>
      <c r="AL93" s="2717">
        <f>AVERAGE(AL16:AL90)</f>
        <v>0.9743589743589743</v>
      </c>
      <c r="AM93" s="2717">
        <f>AVERAGE(AM16:AM90)</f>
        <v>0.4001546566139868</v>
      </c>
      <c r="AN93" s="2717">
        <f>SUM(AN16:AN90)</f>
        <v>0</v>
      </c>
      <c r="AO93" s="2274"/>
      <c r="AP93" s="2274"/>
      <c r="AQ93" s="2274"/>
    </row>
  </sheetData>
  <sheetProtection/>
  <mergeCells count="105">
    <mergeCell ref="W80:X80"/>
    <mergeCell ref="Y80:Z80"/>
    <mergeCell ref="AC80:AD80"/>
    <mergeCell ref="AA80:AB80"/>
    <mergeCell ref="AI5:AQ6"/>
    <mergeCell ref="AI7:AQ9"/>
    <mergeCell ref="AI11:AQ11"/>
    <mergeCell ref="AI13:AQ13"/>
    <mergeCell ref="AI24:AQ24"/>
    <mergeCell ref="W17:X17"/>
    <mergeCell ref="Y17:Z17"/>
    <mergeCell ref="AA17:AB17"/>
    <mergeCell ref="AC17:AD17"/>
    <mergeCell ref="A6:AH6"/>
    <mergeCell ref="A7:AH7"/>
    <mergeCell ref="A8:AH8"/>
    <mergeCell ref="A9:AH9"/>
    <mergeCell ref="A11:C11"/>
    <mergeCell ref="D11:I11"/>
    <mergeCell ref="L11:AH11"/>
    <mergeCell ref="A5:AH5"/>
    <mergeCell ref="E76:E80"/>
    <mergeCell ref="A91:C91"/>
    <mergeCell ref="A92:C92"/>
    <mergeCell ref="A93:C93"/>
    <mergeCell ref="A75:C75"/>
    <mergeCell ref="A76:A90"/>
    <mergeCell ref="B76:B90"/>
    <mergeCell ref="C76:C80"/>
    <mergeCell ref="D76:D80"/>
    <mergeCell ref="D86:D90"/>
    <mergeCell ref="C81:C85"/>
    <mergeCell ref="D81:D85"/>
    <mergeCell ref="E81:E85"/>
    <mergeCell ref="C86:C90"/>
    <mergeCell ref="E86:E90"/>
    <mergeCell ref="AA55:AB55"/>
    <mergeCell ref="AC55:AD55"/>
    <mergeCell ref="Y57:Z57"/>
    <mergeCell ref="S60:T60"/>
    <mergeCell ref="U60:V60"/>
    <mergeCell ref="W60:X60"/>
    <mergeCell ref="Y60:Z60"/>
    <mergeCell ref="AA60:AB60"/>
    <mergeCell ref="AC60:AD60"/>
    <mergeCell ref="W55:X55"/>
    <mergeCell ref="S55:T55"/>
    <mergeCell ref="U55:V55"/>
    <mergeCell ref="E67:E74"/>
    <mergeCell ref="Y55:Z55"/>
    <mergeCell ref="A66:C66"/>
    <mergeCell ref="A67:A74"/>
    <mergeCell ref="B67:B74"/>
    <mergeCell ref="C67:C74"/>
    <mergeCell ref="D67:D74"/>
    <mergeCell ref="S80:T80"/>
    <mergeCell ref="U80:V80"/>
    <mergeCell ref="A41:C41"/>
    <mergeCell ref="D42:D46"/>
    <mergeCell ref="E42:E46"/>
    <mergeCell ref="C47:C50"/>
    <mergeCell ref="D47:D50"/>
    <mergeCell ref="E47:E50"/>
    <mergeCell ref="A42:A65"/>
    <mergeCell ref="B42:B65"/>
    <mergeCell ref="D52:D59"/>
    <mergeCell ref="E52:E59"/>
    <mergeCell ref="C52:C65"/>
    <mergeCell ref="A27:A40"/>
    <mergeCell ref="A22:C22"/>
    <mergeCell ref="A23:AH23"/>
    <mergeCell ref="A24:C24"/>
    <mergeCell ref="L24:AH24"/>
    <mergeCell ref="D26:E26"/>
    <mergeCell ref="H26:I26"/>
    <mergeCell ref="B27:B39"/>
    <mergeCell ref="C27:C36"/>
    <mergeCell ref="D27:D36"/>
    <mergeCell ref="E27:E36"/>
    <mergeCell ref="C37:C38"/>
    <mergeCell ref="D37:D38"/>
    <mergeCell ref="E37:E38"/>
    <mergeCell ref="A1:C4"/>
    <mergeCell ref="J1:AF2"/>
    <mergeCell ref="J3:AF4"/>
    <mergeCell ref="AG1:AG4"/>
    <mergeCell ref="AH1:AH2"/>
    <mergeCell ref="AH3:AH4"/>
    <mergeCell ref="A21:C21"/>
    <mergeCell ref="A13:C13"/>
    <mergeCell ref="L13:AH13"/>
    <mergeCell ref="D15:E15"/>
    <mergeCell ref="H15:I15"/>
    <mergeCell ref="A16:A20"/>
    <mergeCell ref="B16:B20"/>
    <mergeCell ref="C16:C20"/>
    <mergeCell ref="D16:D20"/>
    <mergeCell ref="E16:E20"/>
    <mergeCell ref="S16:T16"/>
    <mergeCell ref="U16:V16"/>
    <mergeCell ref="W16:X16"/>
    <mergeCell ref="Y16:Z16"/>
    <mergeCell ref="AA16:AB16"/>
    <mergeCell ref="S17:T17"/>
    <mergeCell ref="U17:V17"/>
  </mergeCells>
  <printOptions/>
  <pageMargins left="0.7" right="0.7" top="0.75" bottom="0.75" header="0.3" footer="0.3"/>
  <pageSetup horizontalDpi="600" verticalDpi="600" orientation="landscape" scale="21" r:id="rId4"/>
  <rowBreaks count="2" manualBreakCount="2">
    <brk id="41" max="42" man="1"/>
    <brk id="66" max="42" man="1"/>
  </rowBreaks>
  <drawing r:id="rId3"/>
  <legacyDrawing r:id="rId2"/>
</worksheet>
</file>

<file path=xl/worksheets/sheet14.xml><?xml version="1.0" encoding="utf-8"?>
<worksheet xmlns="http://schemas.openxmlformats.org/spreadsheetml/2006/main" xmlns:r="http://schemas.openxmlformats.org/officeDocument/2006/relationships">
  <sheetPr>
    <tabColor theme="5" tint="-0.4999699890613556"/>
  </sheetPr>
  <dimension ref="A1:AX37"/>
  <sheetViews>
    <sheetView showGridLines="0" view="pageBreakPreview" zoomScale="70" zoomScaleNormal="70" zoomScaleSheetLayoutView="70" zoomScalePageLayoutView="0" workbookViewId="0" topLeftCell="N25">
      <selection activeCell="AQ33" sqref="AQ33"/>
    </sheetView>
  </sheetViews>
  <sheetFormatPr defaultColWidth="11.421875" defaultRowHeight="15"/>
  <cols>
    <col min="1" max="1" width="5.7109375" style="159" customWidth="1"/>
    <col min="2" max="2" width="19.7109375" style="383" customWidth="1"/>
    <col min="3" max="3" width="33.28125" style="384" customWidth="1"/>
    <col min="4" max="4" width="50.00390625" style="384" customWidth="1"/>
    <col min="5" max="5" width="20.421875" style="159" customWidth="1"/>
    <col min="6" max="6" width="11.421875" style="159" customWidth="1"/>
    <col min="7" max="7" width="22.28125" style="159" customWidth="1"/>
    <col min="8" max="8" width="15.00390625" style="159" customWidth="1"/>
    <col min="9" max="9" width="14.8515625" style="159" hidden="1" customWidth="1"/>
    <col min="10" max="10" width="23.140625" style="159" customWidth="1"/>
    <col min="11" max="12" width="11.421875" style="159" customWidth="1"/>
    <col min="13" max="13" width="8.421875" style="159" customWidth="1"/>
    <col min="14" max="18" width="6.28125" style="159" customWidth="1"/>
    <col min="19" max="24" width="6.28125" style="159" bestFit="1" customWidth="1"/>
    <col min="25" max="25" width="9.140625" style="159" bestFit="1" customWidth="1"/>
    <col min="26" max="26" width="17.8515625" style="159" customWidth="1"/>
    <col min="27" max="27" width="17.7109375" style="159" customWidth="1"/>
    <col min="28" max="28" width="18.7109375" style="159" customWidth="1"/>
    <col min="29" max="41" width="0" style="159" hidden="1" customWidth="1"/>
    <col min="42" max="50" width="16.57421875" style="1" customWidth="1"/>
    <col min="51" max="16384" width="11.421875" style="1" customWidth="1"/>
  </cols>
  <sheetData>
    <row r="1" spans="1:41" ht="22.5" customHeight="1">
      <c r="A1" s="3688"/>
      <c r="B1" s="3689"/>
      <c r="C1" s="3690"/>
      <c r="D1" s="2748" t="s">
        <v>636</v>
      </c>
      <c r="E1" s="2749"/>
      <c r="F1" s="2749"/>
      <c r="G1" s="2749"/>
      <c r="H1" s="2749"/>
      <c r="I1" s="2749"/>
      <c r="J1" s="2749"/>
      <c r="K1" s="2749"/>
      <c r="L1" s="2749"/>
      <c r="M1" s="2749"/>
      <c r="N1" s="2749"/>
      <c r="O1" s="2749"/>
      <c r="P1" s="2749"/>
      <c r="Q1" s="2749"/>
      <c r="R1" s="2749"/>
      <c r="S1" s="2749"/>
      <c r="T1" s="2749"/>
      <c r="U1" s="2749"/>
      <c r="V1" s="2749"/>
      <c r="W1" s="2749"/>
      <c r="X1" s="2749"/>
      <c r="Y1" s="2749"/>
      <c r="Z1" s="2749"/>
      <c r="AA1" s="3715" t="s">
        <v>60</v>
      </c>
      <c r="AB1" s="2756" t="s">
        <v>1727</v>
      </c>
      <c r="AC1" s="770"/>
      <c r="AD1" s="770"/>
      <c r="AE1" s="770"/>
      <c r="AF1" s="770"/>
      <c r="AG1" s="770"/>
      <c r="AH1" s="770"/>
      <c r="AI1" s="770"/>
      <c r="AJ1" s="1603"/>
      <c r="AK1" s="3694" t="s">
        <v>637</v>
      </c>
      <c r="AL1" s="3695"/>
      <c r="AM1" s="3696"/>
      <c r="AN1" s="3703" t="s">
        <v>638</v>
      </c>
      <c r="AO1" s="3696"/>
    </row>
    <row r="2" spans="1:41" ht="22.5" customHeight="1" thickBot="1">
      <c r="A2" s="3691"/>
      <c r="B2" s="3692"/>
      <c r="C2" s="3693"/>
      <c r="D2" s="2751"/>
      <c r="E2" s="2752"/>
      <c r="F2" s="2752"/>
      <c r="G2" s="2752"/>
      <c r="H2" s="2752"/>
      <c r="I2" s="2752"/>
      <c r="J2" s="2752"/>
      <c r="K2" s="2752"/>
      <c r="L2" s="2752"/>
      <c r="M2" s="2752"/>
      <c r="N2" s="2752"/>
      <c r="O2" s="2752"/>
      <c r="P2" s="2752"/>
      <c r="Q2" s="2752"/>
      <c r="R2" s="2752"/>
      <c r="S2" s="2752"/>
      <c r="T2" s="2752"/>
      <c r="U2" s="2752"/>
      <c r="V2" s="2752"/>
      <c r="W2" s="2752"/>
      <c r="X2" s="2752"/>
      <c r="Y2" s="2752"/>
      <c r="Z2" s="2752"/>
      <c r="AA2" s="3716"/>
      <c r="AB2" s="2757"/>
      <c r="AC2" s="1604"/>
      <c r="AD2" s="1604"/>
      <c r="AE2" s="1604"/>
      <c r="AF2" s="1604"/>
      <c r="AG2" s="1604"/>
      <c r="AH2" s="1604"/>
      <c r="AI2" s="1604"/>
      <c r="AJ2" s="1605"/>
      <c r="AK2" s="3697"/>
      <c r="AL2" s="3698"/>
      <c r="AM2" s="3699"/>
      <c r="AN2" s="3697"/>
      <c r="AO2" s="3699"/>
    </row>
    <row r="3" spans="1:41" ht="22.5" customHeight="1">
      <c r="A3" s="3691"/>
      <c r="B3" s="3692"/>
      <c r="C3" s="3693"/>
      <c r="D3" s="2748" t="s">
        <v>240</v>
      </c>
      <c r="E3" s="2749"/>
      <c r="F3" s="2749"/>
      <c r="G3" s="2749"/>
      <c r="H3" s="2749"/>
      <c r="I3" s="2749"/>
      <c r="J3" s="2749"/>
      <c r="K3" s="2749"/>
      <c r="L3" s="2749"/>
      <c r="M3" s="2749"/>
      <c r="N3" s="2749"/>
      <c r="O3" s="2749"/>
      <c r="P3" s="2749"/>
      <c r="Q3" s="2749"/>
      <c r="R3" s="2749"/>
      <c r="S3" s="2749"/>
      <c r="T3" s="2749"/>
      <c r="U3" s="2749"/>
      <c r="V3" s="2749"/>
      <c r="W3" s="2749"/>
      <c r="X3" s="2749"/>
      <c r="Y3" s="2749"/>
      <c r="Z3" s="2749"/>
      <c r="AA3" s="3716"/>
      <c r="AB3" s="2761">
        <v>43153</v>
      </c>
      <c r="AC3" s="770"/>
      <c r="AD3" s="770"/>
      <c r="AE3" s="770"/>
      <c r="AF3" s="770"/>
      <c r="AG3" s="770"/>
      <c r="AH3" s="770"/>
      <c r="AI3" s="770"/>
      <c r="AJ3" s="1603"/>
      <c r="AK3" s="3697"/>
      <c r="AL3" s="3698"/>
      <c r="AM3" s="3699"/>
      <c r="AN3" s="3697"/>
      <c r="AO3" s="3699"/>
    </row>
    <row r="4" spans="1:41" ht="22.5" customHeight="1" thickBot="1">
      <c r="A4" s="3691"/>
      <c r="B4" s="3692"/>
      <c r="C4" s="3693"/>
      <c r="D4" s="2751"/>
      <c r="E4" s="2752"/>
      <c r="F4" s="2752"/>
      <c r="G4" s="2752"/>
      <c r="H4" s="2752"/>
      <c r="I4" s="2752"/>
      <c r="J4" s="2752"/>
      <c r="K4" s="2752"/>
      <c r="L4" s="2752"/>
      <c r="M4" s="2752"/>
      <c r="N4" s="2752"/>
      <c r="O4" s="2752"/>
      <c r="P4" s="2752"/>
      <c r="Q4" s="2752"/>
      <c r="R4" s="2752"/>
      <c r="S4" s="2752"/>
      <c r="T4" s="2752"/>
      <c r="U4" s="2752"/>
      <c r="V4" s="2752"/>
      <c r="W4" s="2752"/>
      <c r="X4" s="2752"/>
      <c r="Y4" s="2752"/>
      <c r="Z4" s="2752"/>
      <c r="AA4" s="3717"/>
      <c r="AB4" s="2762"/>
      <c r="AC4" s="1604"/>
      <c r="AD4" s="1604"/>
      <c r="AE4" s="1604"/>
      <c r="AF4" s="1604"/>
      <c r="AG4" s="1604"/>
      <c r="AH4" s="1604"/>
      <c r="AI4" s="1604"/>
      <c r="AJ4" s="1605"/>
      <c r="AK4" s="3700"/>
      <c r="AL4" s="3701"/>
      <c r="AM4" s="3702"/>
      <c r="AN4" s="3700"/>
      <c r="AO4" s="3702"/>
    </row>
    <row r="5" spans="1:50" ht="15">
      <c r="A5" s="3704" t="s">
        <v>2</v>
      </c>
      <c r="B5" s="3705"/>
      <c r="C5" s="3705"/>
      <c r="D5" s="3706"/>
      <c r="E5" s="3706"/>
      <c r="F5" s="3706"/>
      <c r="G5" s="3706"/>
      <c r="H5" s="3706"/>
      <c r="I5" s="3706"/>
      <c r="J5" s="3706"/>
      <c r="K5" s="3706"/>
      <c r="L5" s="3706"/>
      <c r="M5" s="3706"/>
      <c r="N5" s="3706"/>
      <c r="O5" s="3706"/>
      <c r="P5" s="3706"/>
      <c r="Q5" s="3706"/>
      <c r="R5" s="3706"/>
      <c r="S5" s="3706"/>
      <c r="T5" s="3706"/>
      <c r="U5" s="3706"/>
      <c r="V5" s="3706"/>
      <c r="W5" s="3706"/>
      <c r="X5" s="3706"/>
      <c r="Y5" s="3706"/>
      <c r="Z5" s="3706"/>
      <c r="AA5" s="3706"/>
      <c r="AB5" s="3706"/>
      <c r="AC5" s="3707" t="s">
        <v>639</v>
      </c>
      <c r="AD5" s="3707"/>
      <c r="AE5" s="3707"/>
      <c r="AF5" s="3707"/>
      <c r="AG5" s="3707"/>
      <c r="AH5" s="3707"/>
      <c r="AI5" s="3707"/>
      <c r="AJ5" s="3707"/>
      <c r="AK5" s="3707"/>
      <c r="AL5" s="3707"/>
      <c r="AM5" s="3707"/>
      <c r="AN5" s="3707"/>
      <c r="AO5" s="3708"/>
      <c r="AP5" s="2767" t="s">
        <v>2</v>
      </c>
      <c r="AQ5" s="2768"/>
      <c r="AR5" s="2768"/>
      <c r="AS5" s="2768"/>
      <c r="AT5" s="2768"/>
      <c r="AU5" s="2768"/>
      <c r="AV5" s="2768"/>
      <c r="AW5" s="2768"/>
      <c r="AX5" s="2769"/>
    </row>
    <row r="6" spans="1:50" ht="15.75" thickBot="1">
      <c r="A6" s="3704" t="s">
        <v>5</v>
      </c>
      <c r="B6" s="3705"/>
      <c r="C6" s="3705"/>
      <c r="D6" s="3705"/>
      <c r="E6" s="3705"/>
      <c r="F6" s="3705"/>
      <c r="G6" s="3705"/>
      <c r="H6" s="3705"/>
      <c r="I6" s="3705"/>
      <c r="J6" s="3705"/>
      <c r="K6" s="3705"/>
      <c r="L6" s="3705"/>
      <c r="M6" s="3705"/>
      <c r="N6" s="3705"/>
      <c r="O6" s="3705"/>
      <c r="P6" s="3705"/>
      <c r="Q6" s="3705"/>
      <c r="R6" s="3705"/>
      <c r="S6" s="3705"/>
      <c r="T6" s="3705"/>
      <c r="U6" s="3705"/>
      <c r="V6" s="3705"/>
      <c r="W6" s="3705"/>
      <c r="X6" s="3705"/>
      <c r="Y6" s="3705"/>
      <c r="Z6" s="3705"/>
      <c r="AA6" s="3705"/>
      <c r="AB6" s="3705"/>
      <c r="AC6" s="3709"/>
      <c r="AD6" s="3709"/>
      <c r="AE6" s="3709"/>
      <c r="AF6" s="3709"/>
      <c r="AG6" s="3709"/>
      <c r="AH6" s="3709"/>
      <c r="AI6" s="3709"/>
      <c r="AJ6" s="3709"/>
      <c r="AK6" s="3709"/>
      <c r="AL6" s="3709"/>
      <c r="AM6" s="3709"/>
      <c r="AN6" s="3709"/>
      <c r="AO6" s="3710"/>
      <c r="AP6" s="2770"/>
      <c r="AQ6" s="2771"/>
      <c r="AR6" s="2771"/>
      <c r="AS6" s="2771"/>
      <c r="AT6" s="2771"/>
      <c r="AU6" s="2771"/>
      <c r="AV6" s="2771"/>
      <c r="AW6" s="2771"/>
      <c r="AX6" s="2772"/>
    </row>
    <row r="7" spans="1:50" ht="15">
      <c r="A7" s="3704" t="s">
        <v>6</v>
      </c>
      <c r="B7" s="3705"/>
      <c r="C7" s="3705"/>
      <c r="D7" s="3705"/>
      <c r="E7" s="3705"/>
      <c r="F7" s="3705"/>
      <c r="G7" s="3705"/>
      <c r="H7" s="3705"/>
      <c r="I7" s="3705"/>
      <c r="J7" s="3705"/>
      <c r="K7" s="3705"/>
      <c r="L7" s="3705"/>
      <c r="M7" s="3705"/>
      <c r="N7" s="3705"/>
      <c r="O7" s="3705"/>
      <c r="P7" s="3705"/>
      <c r="Q7" s="3705"/>
      <c r="R7" s="3705"/>
      <c r="S7" s="3705"/>
      <c r="T7" s="3705"/>
      <c r="U7" s="3705"/>
      <c r="V7" s="3705"/>
      <c r="W7" s="3705"/>
      <c r="X7" s="3705"/>
      <c r="Y7" s="3705"/>
      <c r="Z7" s="3705"/>
      <c r="AA7" s="3705"/>
      <c r="AB7" s="3705"/>
      <c r="AC7" s="3709"/>
      <c r="AD7" s="3709"/>
      <c r="AE7" s="3709"/>
      <c r="AF7" s="3709"/>
      <c r="AG7" s="3709"/>
      <c r="AH7" s="3709"/>
      <c r="AI7" s="3709"/>
      <c r="AJ7" s="3709"/>
      <c r="AK7" s="3709"/>
      <c r="AL7" s="3709"/>
      <c r="AM7" s="3709"/>
      <c r="AN7" s="3709"/>
      <c r="AO7" s="3710"/>
      <c r="AP7" s="2773" t="s">
        <v>1723</v>
      </c>
      <c r="AQ7" s="2774"/>
      <c r="AR7" s="2774"/>
      <c r="AS7" s="2774"/>
      <c r="AT7" s="2774"/>
      <c r="AU7" s="2774"/>
      <c r="AV7" s="2774"/>
      <c r="AW7" s="2774"/>
      <c r="AX7" s="2775"/>
    </row>
    <row r="8" spans="1:50" ht="15.75" thickBot="1">
      <c r="A8" s="3713" t="s">
        <v>1726</v>
      </c>
      <c r="B8" s="3714"/>
      <c r="C8" s="3714"/>
      <c r="D8" s="3714"/>
      <c r="E8" s="3714"/>
      <c r="F8" s="3714"/>
      <c r="G8" s="3714"/>
      <c r="H8" s="3714"/>
      <c r="I8" s="3714"/>
      <c r="J8" s="3714"/>
      <c r="K8" s="3714"/>
      <c r="L8" s="3714"/>
      <c r="M8" s="3714"/>
      <c r="N8" s="3714"/>
      <c r="O8" s="3714"/>
      <c r="P8" s="3714"/>
      <c r="Q8" s="3714"/>
      <c r="R8" s="3714"/>
      <c r="S8" s="3714"/>
      <c r="T8" s="3714"/>
      <c r="U8" s="3714"/>
      <c r="V8" s="3714"/>
      <c r="W8" s="3714"/>
      <c r="X8" s="3714"/>
      <c r="Y8" s="3714"/>
      <c r="Z8" s="3714"/>
      <c r="AA8" s="3714"/>
      <c r="AB8" s="3714"/>
      <c r="AC8" s="3711"/>
      <c r="AD8" s="3711"/>
      <c r="AE8" s="3711"/>
      <c r="AF8" s="3711"/>
      <c r="AG8" s="3711"/>
      <c r="AH8" s="3711"/>
      <c r="AI8" s="3711"/>
      <c r="AJ8" s="3711"/>
      <c r="AK8" s="3711"/>
      <c r="AL8" s="3711"/>
      <c r="AM8" s="3711"/>
      <c r="AN8" s="3711"/>
      <c r="AO8" s="3712"/>
      <c r="AP8" s="2776"/>
      <c r="AQ8" s="2777"/>
      <c r="AR8" s="2777"/>
      <c r="AS8" s="2777"/>
      <c r="AT8" s="2777"/>
      <c r="AU8" s="2777"/>
      <c r="AV8" s="2777"/>
      <c r="AW8" s="2777"/>
      <c r="AX8" s="2778"/>
    </row>
    <row r="9" spans="1:50" s="306" customFormat="1" ht="8.25" customHeight="1" thickBot="1">
      <c r="A9" s="301"/>
      <c r="B9" s="300"/>
      <c r="C9" s="301"/>
      <c r="D9" s="301"/>
      <c r="E9" s="301"/>
      <c r="F9" s="304"/>
      <c r="G9" s="301"/>
      <c r="H9" s="301"/>
      <c r="I9" s="303"/>
      <c r="J9" s="301"/>
      <c r="K9" s="302"/>
      <c r="L9" s="302"/>
      <c r="M9" s="301"/>
      <c r="N9" s="301"/>
      <c r="O9" s="301"/>
      <c r="P9" s="301"/>
      <c r="Q9" s="301"/>
      <c r="R9" s="301"/>
      <c r="S9" s="301"/>
      <c r="T9" s="301"/>
      <c r="U9" s="301"/>
      <c r="V9" s="301"/>
      <c r="W9" s="301"/>
      <c r="X9" s="301"/>
      <c r="Y9" s="301"/>
      <c r="Z9" s="305"/>
      <c r="AA9" s="305"/>
      <c r="AB9" s="301"/>
      <c r="AC9" s="301"/>
      <c r="AD9" s="301"/>
      <c r="AE9" s="301"/>
      <c r="AF9" s="301"/>
      <c r="AG9" s="301"/>
      <c r="AH9" s="301"/>
      <c r="AI9" s="301"/>
      <c r="AJ9" s="301"/>
      <c r="AK9" s="301"/>
      <c r="AL9" s="301"/>
      <c r="AM9" s="301"/>
      <c r="AN9" s="301"/>
      <c r="AO9" s="301"/>
      <c r="AP9" s="2779"/>
      <c r="AQ9" s="2780"/>
      <c r="AR9" s="2780"/>
      <c r="AS9" s="2780"/>
      <c r="AT9" s="2780"/>
      <c r="AU9" s="2780"/>
      <c r="AV9" s="2780"/>
      <c r="AW9" s="2780"/>
      <c r="AX9" s="2781"/>
    </row>
    <row r="10" spans="1:50" ht="15.75" thickBot="1">
      <c r="A10" s="3683" t="s">
        <v>7</v>
      </c>
      <c r="B10" s="3684"/>
      <c r="C10" s="3684"/>
      <c r="D10" s="3684"/>
      <c r="E10" s="3685" t="s">
        <v>640</v>
      </c>
      <c r="F10" s="3685"/>
      <c r="G10" s="3685"/>
      <c r="H10" s="3685"/>
      <c r="I10" s="3685"/>
      <c r="J10" s="3685"/>
      <c r="K10" s="3685"/>
      <c r="L10" s="3685"/>
      <c r="M10" s="3685"/>
      <c r="N10" s="3685"/>
      <c r="O10" s="3685"/>
      <c r="P10" s="3685"/>
      <c r="Q10" s="3685"/>
      <c r="R10" s="3685"/>
      <c r="S10" s="3685"/>
      <c r="T10" s="3685"/>
      <c r="U10" s="3685"/>
      <c r="V10" s="3685"/>
      <c r="W10" s="3685"/>
      <c r="X10" s="3685"/>
      <c r="Y10" s="3685"/>
      <c r="Z10" s="3685"/>
      <c r="AA10" s="3685"/>
      <c r="AB10" s="3686"/>
      <c r="AC10" s="3759"/>
      <c r="AD10" s="3760"/>
      <c r="AE10" s="3760"/>
      <c r="AF10" s="3760"/>
      <c r="AG10" s="3760"/>
      <c r="AH10" s="3760"/>
      <c r="AI10" s="3760"/>
      <c r="AJ10" s="3760"/>
      <c r="AK10" s="3760"/>
      <c r="AL10" s="3760"/>
      <c r="AM10" s="3760"/>
      <c r="AN10" s="3760"/>
      <c r="AO10" s="3761"/>
      <c r="AP10" s="3685" t="s">
        <v>640</v>
      </c>
      <c r="AQ10" s="3685"/>
      <c r="AR10" s="3685"/>
      <c r="AS10" s="3685"/>
      <c r="AT10" s="3685"/>
      <c r="AU10" s="3685"/>
      <c r="AV10" s="3685"/>
      <c r="AW10" s="3685"/>
      <c r="AX10" s="3685"/>
    </row>
    <row r="11" spans="1:41" s="309" customFormat="1" ht="5.25" customHeight="1" thickBot="1">
      <c r="A11" s="307"/>
      <c r="B11" s="307"/>
      <c r="C11" s="307"/>
      <c r="D11" s="307"/>
      <c r="E11" s="308"/>
      <c r="F11" s="308"/>
      <c r="G11" s="308"/>
      <c r="H11" s="308"/>
      <c r="I11" s="308"/>
      <c r="J11" s="308"/>
      <c r="K11" s="308"/>
      <c r="L11" s="308"/>
      <c r="M11" s="308"/>
      <c r="N11" s="308"/>
      <c r="O11" s="308"/>
      <c r="P11" s="308"/>
      <c r="Q11" s="308"/>
      <c r="R11" s="308"/>
      <c r="S11" s="308"/>
      <c r="T11" s="308"/>
      <c r="U11" s="308"/>
      <c r="V11" s="308"/>
      <c r="W11" s="308"/>
      <c r="X11" s="308"/>
      <c r="Y11" s="308"/>
      <c r="Z11" s="308"/>
      <c r="AA11" s="308"/>
      <c r="AB11" s="308"/>
      <c r="AC11" s="308"/>
      <c r="AD11" s="308"/>
      <c r="AE11" s="308"/>
      <c r="AF11" s="308"/>
      <c r="AG11" s="308"/>
      <c r="AH11" s="308"/>
      <c r="AI11" s="308"/>
      <c r="AJ11" s="308"/>
      <c r="AK11" s="308"/>
      <c r="AL11" s="308"/>
      <c r="AM11" s="308"/>
      <c r="AN11" s="308"/>
      <c r="AO11" s="308"/>
    </row>
    <row r="12" spans="1:50" ht="19.5" customHeight="1" thickBot="1">
      <c r="A12" s="3730" t="s">
        <v>8</v>
      </c>
      <c r="B12" s="3731"/>
      <c r="C12" s="3731"/>
      <c r="D12" s="3732"/>
      <c r="E12" s="3727" t="s">
        <v>651</v>
      </c>
      <c r="F12" s="3728"/>
      <c r="G12" s="3728"/>
      <c r="H12" s="3728"/>
      <c r="I12" s="3728"/>
      <c r="J12" s="3728"/>
      <c r="K12" s="3728"/>
      <c r="L12" s="3728"/>
      <c r="M12" s="3728"/>
      <c r="N12" s="3728"/>
      <c r="O12" s="3728"/>
      <c r="P12" s="3728"/>
      <c r="Q12" s="3728"/>
      <c r="R12" s="3728"/>
      <c r="S12" s="3728"/>
      <c r="T12" s="3728"/>
      <c r="U12" s="3728"/>
      <c r="V12" s="3728"/>
      <c r="W12" s="3728"/>
      <c r="X12" s="3728"/>
      <c r="Y12" s="3728"/>
      <c r="Z12" s="3728"/>
      <c r="AA12" s="3728"/>
      <c r="AB12" s="3729"/>
      <c r="AC12" s="3756"/>
      <c r="AD12" s="3757"/>
      <c r="AE12" s="3757"/>
      <c r="AF12" s="3757"/>
      <c r="AG12" s="3757"/>
      <c r="AH12" s="3757"/>
      <c r="AI12" s="3757"/>
      <c r="AJ12" s="3757"/>
      <c r="AK12" s="3757"/>
      <c r="AL12" s="3757"/>
      <c r="AM12" s="3757"/>
      <c r="AN12" s="3757"/>
      <c r="AO12" s="3758"/>
      <c r="AP12" s="3727"/>
      <c r="AQ12" s="3728"/>
      <c r="AR12" s="3728"/>
      <c r="AS12" s="3728"/>
      <c r="AT12" s="3728"/>
      <c r="AU12" s="3728"/>
      <c r="AV12" s="3728"/>
      <c r="AW12" s="3728"/>
      <c r="AX12" s="3728"/>
    </row>
    <row r="13" spans="1:41" s="306" customFormat="1" ht="6" customHeight="1" thickBot="1">
      <c r="A13" s="301"/>
      <c r="B13" s="300"/>
      <c r="C13" s="301"/>
      <c r="D13" s="301"/>
      <c r="E13" s="301"/>
      <c r="F13" s="304"/>
      <c r="G13" s="301"/>
      <c r="H13" s="301"/>
      <c r="I13" s="303"/>
      <c r="J13" s="301"/>
      <c r="K13" s="302"/>
      <c r="L13" s="302"/>
      <c r="M13" s="301"/>
      <c r="N13" s="301"/>
      <c r="O13" s="301"/>
      <c r="P13" s="301"/>
      <c r="Q13" s="301"/>
      <c r="R13" s="301"/>
      <c r="S13" s="301"/>
      <c r="T13" s="301"/>
      <c r="U13" s="301"/>
      <c r="V13" s="301"/>
      <c r="W13" s="301"/>
      <c r="X13" s="301"/>
      <c r="Y13" s="301"/>
      <c r="Z13" s="305"/>
      <c r="AA13" s="305"/>
      <c r="AB13" s="301"/>
      <c r="AC13" s="301"/>
      <c r="AD13" s="301"/>
      <c r="AE13" s="301"/>
      <c r="AF13" s="301"/>
      <c r="AG13" s="301"/>
      <c r="AH13" s="301"/>
      <c r="AI13" s="301"/>
      <c r="AJ13" s="301"/>
      <c r="AK13" s="301"/>
      <c r="AL13" s="301"/>
      <c r="AM13" s="301"/>
      <c r="AN13" s="301"/>
      <c r="AO13" s="301"/>
    </row>
    <row r="14" spans="1:50" ht="57" customHeight="1" thickBot="1">
      <c r="A14" s="310" t="s">
        <v>9</v>
      </c>
      <c r="B14" s="311" t="s">
        <v>10</v>
      </c>
      <c r="C14" s="311" t="s">
        <v>11</v>
      </c>
      <c r="D14" s="331" t="s">
        <v>353</v>
      </c>
      <c r="E14" s="331" t="s">
        <v>13</v>
      </c>
      <c r="F14" s="331" t="s">
        <v>14</v>
      </c>
      <c r="G14" s="331" t="s">
        <v>15</v>
      </c>
      <c r="H14" s="331" t="s">
        <v>16</v>
      </c>
      <c r="I14" s="331" t="s">
        <v>17</v>
      </c>
      <c r="J14" s="331" t="s">
        <v>18</v>
      </c>
      <c r="K14" s="331" t="s">
        <v>19</v>
      </c>
      <c r="L14" s="331" t="s">
        <v>20</v>
      </c>
      <c r="M14" s="332" t="s">
        <v>21</v>
      </c>
      <c r="N14" s="332" t="s">
        <v>22</v>
      </c>
      <c r="O14" s="332" t="s">
        <v>23</v>
      </c>
      <c r="P14" s="332" t="s">
        <v>24</v>
      </c>
      <c r="Q14" s="332" t="s">
        <v>25</v>
      </c>
      <c r="R14" s="332" t="s">
        <v>26</v>
      </c>
      <c r="S14" s="332" t="s">
        <v>27</v>
      </c>
      <c r="T14" s="332" t="s">
        <v>28</v>
      </c>
      <c r="U14" s="332" t="s">
        <v>29</v>
      </c>
      <c r="V14" s="332" t="s">
        <v>30</v>
      </c>
      <c r="W14" s="332" t="s">
        <v>31</v>
      </c>
      <c r="X14" s="332" t="s">
        <v>32</v>
      </c>
      <c r="Y14" s="331" t="s">
        <v>33</v>
      </c>
      <c r="Z14" s="333" t="s">
        <v>34</v>
      </c>
      <c r="AA14" s="333" t="s">
        <v>244</v>
      </c>
      <c r="AB14" s="331" t="s">
        <v>414</v>
      </c>
      <c r="AC14" s="334" t="s">
        <v>641</v>
      </c>
      <c r="AD14" s="334" t="s">
        <v>642</v>
      </c>
      <c r="AE14" s="334" t="s">
        <v>643</v>
      </c>
      <c r="AF14" s="334" t="s">
        <v>644</v>
      </c>
      <c r="AG14" s="334" t="s">
        <v>645</v>
      </c>
      <c r="AH14" s="334" t="s">
        <v>37</v>
      </c>
      <c r="AI14" s="334" t="s">
        <v>646</v>
      </c>
      <c r="AJ14" s="334" t="s">
        <v>43</v>
      </c>
      <c r="AK14" s="334" t="s">
        <v>647</v>
      </c>
      <c r="AL14" s="334" t="s">
        <v>648</v>
      </c>
      <c r="AM14" s="334" t="s">
        <v>44</v>
      </c>
      <c r="AN14" s="334" t="s">
        <v>649</v>
      </c>
      <c r="AO14" s="2276" t="s">
        <v>650</v>
      </c>
      <c r="AP14" s="2054" t="s">
        <v>36</v>
      </c>
      <c r="AQ14" s="2055" t="s">
        <v>37</v>
      </c>
      <c r="AR14" s="2085" t="s">
        <v>38</v>
      </c>
      <c r="AS14" s="2056" t="s">
        <v>1724</v>
      </c>
      <c r="AT14" s="2056" t="s">
        <v>1725</v>
      </c>
      <c r="AU14" s="2087" t="s">
        <v>42</v>
      </c>
      <c r="AV14" s="2057" t="s">
        <v>43</v>
      </c>
      <c r="AW14" s="2087" t="s">
        <v>44</v>
      </c>
      <c r="AX14" s="2089" t="s">
        <v>45</v>
      </c>
    </row>
    <row r="15" spans="1:50" ht="55.5" customHeight="1">
      <c r="A15" s="3718">
        <v>1</v>
      </c>
      <c r="B15" s="3721" t="s">
        <v>614</v>
      </c>
      <c r="C15" s="3724" t="s">
        <v>1701</v>
      </c>
      <c r="D15" s="336" t="s">
        <v>652</v>
      </c>
      <c r="E15" s="337" t="s">
        <v>296</v>
      </c>
      <c r="F15" s="338">
        <f>+Y15</f>
        <v>6</v>
      </c>
      <c r="G15" s="208" t="s">
        <v>653</v>
      </c>
      <c r="H15" s="209" t="s">
        <v>654</v>
      </c>
      <c r="I15" s="339">
        <v>0.2</v>
      </c>
      <c r="J15" s="209" t="s">
        <v>655</v>
      </c>
      <c r="K15" s="299">
        <v>43132</v>
      </c>
      <c r="L15" s="340">
        <v>43465</v>
      </c>
      <c r="M15" s="341"/>
      <c r="N15" s="342">
        <v>1</v>
      </c>
      <c r="O15" s="342"/>
      <c r="P15" s="342">
        <v>1</v>
      </c>
      <c r="Q15" s="341"/>
      <c r="R15" s="342">
        <v>1</v>
      </c>
      <c r="S15" s="342"/>
      <c r="T15" s="342">
        <v>1</v>
      </c>
      <c r="U15" s="343"/>
      <c r="V15" s="342">
        <v>1</v>
      </c>
      <c r="W15" s="344"/>
      <c r="X15" s="342">
        <v>1</v>
      </c>
      <c r="Y15" s="1916">
        <f>SUM(M15:X15)</f>
        <v>6</v>
      </c>
      <c r="Z15" s="1419"/>
      <c r="AA15" s="1419"/>
      <c r="AB15" s="209"/>
      <c r="AC15" s="315"/>
      <c r="AD15" s="316"/>
      <c r="AE15" s="315"/>
      <c r="AF15" s="315"/>
      <c r="AG15" s="317"/>
      <c r="AH15" s="318"/>
      <c r="AI15" s="319"/>
      <c r="AJ15" s="320"/>
      <c r="AK15" s="319"/>
      <c r="AL15" s="319"/>
      <c r="AM15" s="319"/>
      <c r="AN15" s="319"/>
      <c r="AO15" s="2277"/>
      <c r="AP15" s="2477">
        <f>SUM(M15:N15)</f>
        <v>1</v>
      </c>
      <c r="AQ15" s="2455">
        <f>AP15/Y15</f>
        <v>0.16666666666666666</v>
      </c>
      <c r="AR15" s="2684">
        <v>1</v>
      </c>
      <c r="AS15" s="2621">
        <f>+AR15/AP15</f>
        <v>1</v>
      </c>
      <c r="AT15" s="2621">
        <f>+AR15/Y15</f>
        <v>0.16666666666666666</v>
      </c>
      <c r="AU15" s="2684"/>
      <c r="AV15" s="2685"/>
      <c r="AW15" s="2684"/>
      <c r="AX15" s="2684"/>
    </row>
    <row r="16" spans="1:50" ht="60" customHeight="1">
      <c r="A16" s="3719"/>
      <c r="B16" s="3722"/>
      <c r="C16" s="3725"/>
      <c r="D16" s="336" t="s">
        <v>656</v>
      </c>
      <c r="E16" s="337" t="s">
        <v>296</v>
      </c>
      <c r="F16" s="338">
        <f aca="true" t="shared" si="0" ref="F16:F25">+Y16</f>
        <v>6</v>
      </c>
      <c r="G16" s="208" t="s">
        <v>653</v>
      </c>
      <c r="H16" s="209" t="s">
        <v>654</v>
      </c>
      <c r="I16" s="339">
        <v>0.2</v>
      </c>
      <c r="J16" s="209" t="s">
        <v>655</v>
      </c>
      <c r="K16" s="299">
        <v>43132</v>
      </c>
      <c r="L16" s="340">
        <v>43465</v>
      </c>
      <c r="M16" s="341"/>
      <c r="N16" s="342">
        <v>1</v>
      </c>
      <c r="O16" s="342"/>
      <c r="P16" s="342">
        <v>1</v>
      </c>
      <c r="Q16" s="341"/>
      <c r="R16" s="342">
        <v>1</v>
      </c>
      <c r="S16" s="342"/>
      <c r="T16" s="342">
        <v>1</v>
      </c>
      <c r="U16" s="343"/>
      <c r="V16" s="342">
        <v>1</v>
      </c>
      <c r="W16" s="344"/>
      <c r="X16" s="342">
        <v>1</v>
      </c>
      <c r="Y16" s="1916">
        <f>SUM(M16:X16)</f>
        <v>6</v>
      </c>
      <c r="Z16" s="1419"/>
      <c r="AA16" s="1419"/>
      <c r="AB16" s="209"/>
      <c r="AC16" s="315"/>
      <c r="AD16" s="316"/>
      <c r="AE16" s="315"/>
      <c r="AF16" s="315"/>
      <c r="AG16" s="317"/>
      <c r="AH16" s="318"/>
      <c r="AI16" s="319"/>
      <c r="AJ16" s="320"/>
      <c r="AK16" s="319"/>
      <c r="AL16" s="319"/>
      <c r="AM16" s="319"/>
      <c r="AN16" s="319"/>
      <c r="AO16" s="2277"/>
      <c r="AP16" s="2477">
        <f>SUM(M16:N16)</f>
        <v>1</v>
      </c>
      <c r="AQ16" s="2455">
        <f>AP16/Y16</f>
        <v>0.16666666666666666</v>
      </c>
      <c r="AR16" s="2684">
        <v>1</v>
      </c>
      <c r="AS16" s="2621">
        <f>+AR16/AP16</f>
        <v>1</v>
      </c>
      <c r="AT16" s="2621">
        <f>+AR16/Y16</f>
        <v>0.16666666666666666</v>
      </c>
      <c r="AU16" s="2684"/>
      <c r="AV16" s="2685"/>
      <c r="AW16" s="2684"/>
      <c r="AX16" s="2684"/>
    </row>
    <row r="17" spans="1:50" ht="39" thickBot="1">
      <c r="A17" s="3719"/>
      <c r="B17" s="3722"/>
      <c r="C17" s="3726"/>
      <c r="D17" s="336" t="s">
        <v>657</v>
      </c>
      <c r="E17" s="337" t="s">
        <v>296</v>
      </c>
      <c r="F17" s="338">
        <f t="shared" si="0"/>
        <v>6</v>
      </c>
      <c r="G17" s="208" t="s">
        <v>653</v>
      </c>
      <c r="H17" s="209" t="s">
        <v>654</v>
      </c>
      <c r="I17" s="339">
        <v>0.2</v>
      </c>
      <c r="J17" s="209" t="s">
        <v>655</v>
      </c>
      <c r="K17" s="299">
        <v>43132</v>
      </c>
      <c r="L17" s="340">
        <v>43465</v>
      </c>
      <c r="M17" s="341"/>
      <c r="N17" s="342">
        <v>1</v>
      </c>
      <c r="O17" s="342"/>
      <c r="P17" s="342">
        <v>1</v>
      </c>
      <c r="Q17" s="341"/>
      <c r="R17" s="342">
        <v>1</v>
      </c>
      <c r="S17" s="342"/>
      <c r="T17" s="342">
        <v>1</v>
      </c>
      <c r="U17" s="343"/>
      <c r="V17" s="342">
        <v>1</v>
      </c>
      <c r="W17" s="344"/>
      <c r="X17" s="342">
        <v>1</v>
      </c>
      <c r="Y17" s="1916">
        <f>SUM(M17:X17)</f>
        <v>6</v>
      </c>
      <c r="Z17" s="1419"/>
      <c r="AA17" s="1419"/>
      <c r="AB17" s="209"/>
      <c r="AC17" s="315"/>
      <c r="AD17" s="316"/>
      <c r="AE17" s="315"/>
      <c r="AF17" s="315"/>
      <c r="AG17" s="317"/>
      <c r="AH17" s="318"/>
      <c r="AI17" s="319"/>
      <c r="AJ17" s="320"/>
      <c r="AK17" s="319"/>
      <c r="AL17" s="319"/>
      <c r="AM17" s="319"/>
      <c r="AN17" s="319"/>
      <c r="AO17" s="2277"/>
      <c r="AP17" s="2477">
        <f>SUM(M17:N17)</f>
        <v>1</v>
      </c>
      <c r="AQ17" s="2455">
        <f>AP17/Y17</f>
        <v>0.16666666666666666</v>
      </c>
      <c r="AR17" s="2684">
        <v>1</v>
      </c>
      <c r="AS17" s="2621">
        <f>+AR17/AP17</f>
        <v>1</v>
      </c>
      <c r="AT17" s="2621">
        <f>+AR17/Y17</f>
        <v>0.16666666666666666</v>
      </c>
      <c r="AU17" s="2684"/>
      <c r="AV17" s="2685"/>
      <c r="AW17" s="2684"/>
      <c r="AX17" s="2684"/>
    </row>
    <row r="18" spans="1:50" ht="39.75" customHeight="1">
      <c r="A18" s="3719"/>
      <c r="B18" s="3722"/>
      <c r="C18" s="3724" t="s">
        <v>658</v>
      </c>
      <c r="D18" s="336" t="s">
        <v>659</v>
      </c>
      <c r="E18" s="337" t="s">
        <v>660</v>
      </c>
      <c r="F18" s="338">
        <f t="shared" si="0"/>
        <v>1</v>
      </c>
      <c r="G18" s="208" t="s">
        <v>661</v>
      </c>
      <c r="H18" s="209" t="s">
        <v>662</v>
      </c>
      <c r="I18" s="339">
        <v>0.2</v>
      </c>
      <c r="J18" s="209" t="s">
        <v>655</v>
      </c>
      <c r="K18" s="299">
        <v>43101</v>
      </c>
      <c r="L18" s="340">
        <v>43131</v>
      </c>
      <c r="M18" s="341">
        <v>1</v>
      </c>
      <c r="N18" s="342"/>
      <c r="O18" s="342"/>
      <c r="P18" s="342"/>
      <c r="Q18" s="341"/>
      <c r="R18" s="342"/>
      <c r="S18" s="342"/>
      <c r="T18" s="342"/>
      <c r="U18" s="343"/>
      <c r="V18" s="344"/>
      <c r="W18" s="344"/>
      <c r="X18" s="345"/>
      <c r="Y18" s="1916">
        <f>SUM(M18:X18)</f>
        <v>1</v>
      </c>
      <c r="Z18" s="1419"/>
      <c r="AA18" s="1419"/>
      <c r="AB18" s="209"/>
      <c r="AC18" s="315"/>
      <c r="AD18" s="316"/>
      <c r="AE18" s="315"/>
      <c r="AF18" s="315"/>
      <c r="AG18" s="317"/>
      <c r="AH18" s="318"/>
      <c r="AI18" s="319"/>
      <c r="AJ18" s="320"/>
      <c r="AK18" s="319"/>
      <c r="AL18" s="319"/>
      <c r="AM18" s="319"/>
      <c r="AN18" s="319"/>
      <c r="AO18" s="2277"/>
      <c r="AP18" s="2477">
        <f>SUM(M18:N18)</f>
        <v>1</v>
      </c>
      <c r="AQ18" s="2455">
        <f>AP18/Y18</f>
        <v>1</v>
      </c>
      <c r="AR18" s="2684">
        <v>1</v>
      </c>
      <c r="AS18" s="2621">
        <f>+AR18/AP18</f>
        <v>1</v>
      </c>
      <c r="AT18" s="2621">
        <f>+AR18/Y18</f>
        <v>1</v>
      </c>
      <c r="AU18" s="2684"/>
      <c r="AV18" s="2685"/>
      <c r="AW18" s="2684"/>
      <c r="AX18" s="2684"/>
    </row>
    <row r="19" spans="1:50" ht="26.25" thickBot="1">
      <c r="A19" s="3720"/>
      <c r="B19" s="3723"/>
      <c r="C19" s="3725"/>
      <c r="D19" s="1534" t="s">
        <v>663</v>
      </c>
      <c r="E19" s="1388" t="s">
        <v>660</v>
      </c>
      <c r="F19" s="482">
        <f t="shared" si="0"/>
        <v>2</v>
      </c>
      <c r="G19" s="483" t="s">
        <v>661</v>
      </c>
      <c r="H19" s="484" t="s">
        <v>662</v>
      </c>
      <c r="I19" s="1545">
        <v>0.2</v>
      </c>
      <c r="J19" s="484" t="s">
        <v>655</v>
      </c>
      <c r="K19" s="485">
        <v>43282</v>
      </c>
      <c r="L19" s="1389">
        <v>43465</v>
      </c>
      <c r="M19" s="1390"/>
      <c r="N19" s="1391"/>
      <c r="O19" s="1391"/>
      <c r="P19" s="1391"/>
      <c r="Q19" s="1390"/>
      <c r="R19" s="1391"/>
      <c r="S19" s="1391">
        <v>1</v>
      </c>
      <c r="T19" s="1391"/>
      <c r="U19" s="1392"/>
      <c r="V19" s="1393"/>
      <c r="W19" s="1393"/>
      <c r="X19" s="1394">
        <v>1</v>
      </c>
      <c r="Y19" s="1917">
        <f>SUM(M19:X19)</f>
        <v>2</v>
      </c>
      <c r="Z19" s="1525"/>
      <c r="AA19" s="1525"/>
      <c r="AB19" s="484"/>
      <c r="AC19" s="315"/>
      <c r="AD19" s="316"/>
      <c r="AE19" s="315"/>
      <c r="AF19" s="315"/>
      <c r="AG19" s="317"/>
      <c r="AH19" s="318"/>
      <c r="AI19" s="319"/>
      <c r="AJ19" s="320"/>
      <c r="AK19" s="319"/>
      <c r="AL19" s="319"/>
      <c r="AM19" s="319"/>
      <c r="AN19" s="319"/>
      <c r="AO19" s="2277"/>
      <c r="AP19" s="2477">
        <f>SUM(M19:N19)</f>
        <v>0</v>
      </c>
      <c r="AQ19" s="2455"/>
      <c r="AR19" s="2684">
        <v>0</v>
      </c>
      <c r="AS19" s="2621"/>
      <c r="AT19" s="2621">
        <f>+AR19/Y19</f>
        <v>0</v>
      </c>
      <c r="AU19" s="2684"/>
      <c r="AV19" s="2685"/>
      <c r="AW19" s="2684"/>
      <c r="AX19" s="2684"/>
    </row>
    <row r="20" spans="1:50" ht="15.75" thickBot="1">
      <c r="A20" s="3749" t="s">
        <v>56</v>
      </c>
      <c r="B20" s="3750"/>
      <c r="C20" s="3750"/>
      <c r="D20" s="3750"/>
      <c r="E20" s="1551"/>
      <c r="F20" s="1552"/>
      <c r="G20" s="1553"/>
      <c r="H20" s="1553"/>
      <c r="I20" s="1554">
        <f>SUM(I15:I19)</f>
        <v>1</v>
      </c>
      <c r="J20" s="1554"/>
      <c r="K20" s="1553"/>
      <c r="L20" s="1553"/>
      <c r="M20" s="1553"/>
      <c r="N20" s="1553"/>
      <c r="O20" s="1553"/>
      <c r="P20" s="1553"/>
      <c r="Q20" s="1553"/>
      <c r="R20" s="1553"/>
      <c r="S20" s="1553"/>
      <c r="T20" s="1553"/>
      <c r="U20" s="1553"/>
      <c r="V20" s="1553"/>
      <c r="W20" s="1553"/>
      <c r="X20" s="1553"/>
      <c r="Y20" s="1553"/>
      <c r="Z20" s="1555"/>
      <c r="AA20" s="1555"/>
      <c r="AB20" s="1556"/>
      <c r="AC20" s="1556"/>
      <c r="AD20" s="1556"/>
      <c r="AE20" s="1556"/>
      <c r="AF20" s="1556"/>
      <c r="AG20" s="1556"/>
      <c r="AH20" s="1556"/>
      <c r="AI20" s="1556"/>
      <c r="AJ20" s="1556"/>
      <c r="AK20" s="1556"/>
      <c r="AL20" s="1556"/>
      <c r="AM20" s="1556"/>
      <c r="AN20" s="1556"/>
      <c r="AO20" s="2667"/>
      <c r="AP20" s="2683"/>
      <c r="AQ20" s="2683"/>
      <c r="AR20" s="2683"/>
      <c r="AS20" s="2683"/>
      <c r="AT20" s="2683"/>
      <c r="AU20" s="2683"/>
      <c r="AV20" s="2683"/>
      <c r="AW20" s="2683"/>
      <c r="AX20" s="2683"/>
    </row>
    <row r="21" spans="1:50" ht="91.5" customHeight="1" thickBot="1">
      <c r="A21" s="1372">
        <v>2</v>
      </c>
      <c r="B21" s="1557" t="s">
        <v>664</v>
      </c>
      <c r="C21" s="1373" t="s">
        <v>665</v>
      </c>
      <c r="D21" s="1558" t="s">
        <v>666</v>
      </c>
      <c r="E21" s="1559" t="s">
        <v>417</v>
      </c>
      <c r="F21" s="1560">
        <f t="shared" si="0"/>
        <v>6</v>
      </c>
      <c r="G21" s="1561" t="s">
        <v>667</v>
      </c>
      <c r="H21" s="1559" t="s">
        <v>654</v>
      </c>
      <c r="I21" s="1562">
        <v>1</v>
      </c>
      <c r="J21" s="1559" t="s">
        <v>668</v>
      </c>
      <c r="K21" s="1563">
        <v>43132</v>
      </c>
      <c r="L21" s="1564">
        <v>43465</v>
      </c>
      <c r="M21" s="1565"/>
      <c r="N21" s="1565">
        <v>1</v>
      </c>
      <c r="O21" s="1565"/>
      <c r="P21" s="1565">
        <v>1</v>
      </c>
      <c r="Q21" s="1565"/>
      <c r="R21" s="1565">
        <v>1</v>
      </c>
      <c r="S21" s="1565"/>
      <c r="T21" s="1565">
        <v>1</v>
      </c>
      <c r="U21" s="1566"/>
      <c r="V21" s="1566">
        <v>1</v>
      </c>
      <c r="W21" s="1566"/>
      <c r="X21" s="1567">
        <v>1</v>
      </c>
      <c r="Y21" s="1918">
        <f>SUM(M21:X21)</f>
        <v>6</v>
      </c>
      <c r="Z21" s="1568"/>
      <c r="AA21" s="1568"/>
      <c r="AB21" s="1559"/>
      <c r="AC21" s="315"/>
      <c r="AD21" s="316"/>
      <c r="AE21" s="315"/>
      <c r="AF21" s="315"/>
      <c r="AG21" s="317"/>
      <c r="AH21" s="318"/>
      <c r="AI21" s="319"/>
      <c r="AJ21" s="320"/>
      <c r="AK21" s="319"/>
      <c r="AL21" s="319"/>
      <c r="AM21" s="319"/>
      <c r="AN21" s="319"/>
      <c r="AO21" s="2277"/>
      <c r="AP21" s="2477">
        <f>SUM(M21:N21)</f>
        <v>1</v>
      </c>
      <c r="AQ21" s="2621">
        <f>AP21/Y21</f>
        <v>0.16666666666666666</v>
      </c>
      <c r="AR21" s="2684">
        <v>1</v>
      </c>
      <c r="AS21" s="2685">
        <f>+AR21/AP21</f>
        <v>1</v>
      </c>
      <c r="AT21" s="2621">
        <f>+AR21/Y21</f>
        <v>0.16666666666666666</v>
      </c>
      <c r="AU21" s="2684"/>
      <c r="AV21" s="2685"/>
      <c r="AW21" s="2684"/>
      <c r="AX21" s="2684"/>
    </row>
    <row r="22" spans="1:50" ht="15.75" thickBot="1">
      <c r="A22" s="3749" t="s">
        <v>56</v>
      </c>
      <c r="B22" s="3750"/>
      <c r="C22" s="3750"/>
      <c r="D22" s="3750"/>
      <c r="E22" s="1551"/>
      <c r="F22" s="1552"/>
      <c r="G22" s="1553"/>
      <c r="H22" s="1553"/>
      <c r="I22" s="1554">
        <f>SUM(I21)</f>
        <v>1</v>
      </c>
      <c r="J22" s="1554"/>
      <c r="K22" s="1553"/>
      <c r="L22" s="1553"/>
      <c r="M22" s="1553"/>
      <c r="N22" s="1553"/>
      <c r="O22" s="1553"/>
      <c r="P22" s="1553"/>
      <c r="Q22" s="1553"/>
      <c r="R22" s="1553"/>
      <c r="S22" s="1553"/>
      <c r="T22" s="1553"/>
      <c r="U22" s="1553"/>
      <c r="V22" s="1553"/>
      <c r="W22" s="1553"/>
      <c r="X22" s="1553"/>
      <c r="Y22" s="1553"/>
      <c r="Z22" s="1555"/>
      <c r="AA22" s="1555"/>
      <c r="AB22" s="1556"/>
      <c r="AC22" s="1556"/>
      <c r="AD22" s="1556"/>
      <c r="AE22" s="1556"/>
      <c r="AF22" s="1556"/>
      <c r="AG22" s="1556"/>
      <c r="AH22" s="1556"/>
      <c r="AI22" s="1556"/>
      <c r="AJ22" s="1556"/>
      <c r="AK22" s="1556"/>
      <c r="AL22" s="1556"/>
      <c r="AM22" s="1556"/>
      <c r="AN22" s="1556"/>
      <c r="AO22" s="2667"/>
      <c r="AP22" s="2683"/>
      <c r="AQ22" s="2683"/>
      <c r="AR22" s="2683"/>
      <c r="AS22" s="2683"/>
      <c r="AT22" s="2683"/>
      <c r="AU22" s="2683"/>
      <c r="AV22" s="2683"/>
      <c r="AW22" s="2683"/>
      <c r="AX22" s="2683"/>
    </row>
    <row r="23" spans="1:50" ht="38.25">
      <c r="A23" s="3751">
        <v>3</v>
      </c>
      <c r="B23" s="3752" t="s">
        <v>669</v>
      </c>
      <c r="C23" s="3753" t="s">
        <v>1702</v>
      </c>
      <c r="D23" s="348" t="s">
        <v>670</v>
      </c>
      <c r="E23" s="1569" t="s">
        <v>296</v>
      </c>
      <c r="F23" s="488">
        <f t="shared" si="0"/>
        <v>3</v>
      </c>
      <c r="G23" s="1546" t="s">
        <v>653</v>
      </c>
      <c r="H23" s="1489" t="s">
        <v>662</v>
      </c>
      <c r="I23" s="1547">
        <v>0.25</v>
      </c>
      <c r="J23" s="1489" t="s">
        <v>655</v>
      </c>
      <c r="K23" s="354">
        <v>43191</v>
      </c>
      <c r="L23" s="1548">
        <v>43465</v>
      </c>
      <c r="M23" s="1549"/>
      <c r="N23" s="1549"/>
      <c r="O23" s="1549"/>
      <c r="P23" s="1549">
        <v>1</v>
      </c>
      <c r="Q23" s="1549"/>
      <c r="R23" s="1549"/>
      <c r="S23" s="1549"/>
      <c r="T23" s="1549">
        <v>1</v>
      </c>
      <c r="U23" s="1550"/>
      <c r="V23" s="1550"/>
      <c r="W23" s="1550"/>
      <c r="X23" s="1549">
        <v>1</v>
      </c>
      <c r="Y23" s="1919">
        <f>SUM(M23:X23)</f>
        <v>3</v>
      </c>
      <c r="Z23" s="1418">
        <v>0</v>
      </c>
      <c r="AA23" s="1418">
        <v>0</v>
      </c>
      <c r="AB23" s="1489"/>
      <c r="AC23" s="315"/>
      <c r="AD23" s="320"/>
      <c r="AE23" s="315"/>
      <c r="AF23" s="315"/>
      <c r="AG23" s="317"/>
      <c r="AH23" s="318"/>
      <c r="AI23" s="319"/>
      <c r="AJ23" s="320"/>
      <c r="AK23" s="319"/>
      <c r="AL23" s="319"/>
      <c r="AM23" s="319"/>
      <c r="AN23" s="319"/>
      <c r="AO23" s="2277"/>
      <c r="AP23" s="2477">
        <f>SUM(M23:N23)</f>
        <v>0</v>
      </c>
      <c r="AQ23" s="2455"/>
      <c r="AR23" s="2684">
        <v>0</v>
      </c>
      <c r="AS23" s="2685"/>
      <c r="AT23" s="2621">
        <f>+AR23/Y23</f>
        <v>0</v>
      </c>
      <c r="AU23" s="2684"/>
      <c r="AV23" s="2685"/>
      <c r="AW23" s="2684"/>
      <c r="AX23" s="2684"/>
    </row>
    <row r="24" spans="1:50" ht="38.25">
      <c r="A24" s="3751"/>
      <c r="B24" s="3722"/>
      <c r="C24" s="3754"/>
      <c r="D24" s="349" t="s">
        <v>671</v>
      </c>
      <c r="E24" s="337" t="s">
        <v>296</v>
      </c>
      <c r="F24" s="338">
        <f t="shared" si="0"/>
        <v>3</v>
      </c>
      <c r="G24" s="208" t="s">
        <v>653</v>
      </c>
      <c r="H24" s="209" t="s">
        <v>662</v>
      </c>
      <c r="I24" s="347">
        <v>0.25</v>
      </c>
      <c r="J24" s="209" t="s">
        <v>655</v>
      </c>
      <c r="K24" s="299">
        <v>43191</v>
      </c>
      <c r="L24" s="340">
        <v>43465</v>
      </c>
      <c r="M24" s="342"/>
      <c r="N24" s="342"/>
      <c r="O24" s="342"/>
      <c r="P24" s="342">
        <v>1</v>
      </c>
      <c r="Q24" s="342"/>
      <c r="R24" s="342"/>
      <c r="S24" s="342"/>
      <c r="T24" s="342">
        <v>1</v>
      </c>
      <c r="U24" s="344"/>
      <c r="V24" s="344"/>
      <c r="W24" s="344"/>
      <c r="X24" s="342">
        <v>1</v>
      </c>
      <c r="Y24" s="1916">
        <f>SUM(M24:X24)</f>
        <v>3</v>
      </c>
      <c r="Z24" s="1419">
        <v>0</v>
      </c>
      <c r="AA24" s="1419">
        <v>0</v>
      </c>
      <c r="AB24" s="209"/>
      <c r="AC24" s="315"/>
      <c r="AD24" s="320"/>
      <c r="AE24" s="315"/>
      <c r="AF24" s="315"/>
      <c r="AG24" s="317"/>
      <c r="AH24" s="318"/>
      <c r="AI24" s="319"/>
      <c r="AJ24" s="320"/>
      <c r="AK24" s="319"/>
      <c r="AL24" s="319"/>
      <c r="AM24" s="319"/>
      <c r="AN24" s="319"/>
      <c r="AO24" s="2277"/>
      <c r="AP24" s="2477">
        <f>SUM(M24:N24)</f>
        <v>0</v>
      </c>
      <c r="AQ24" s="2455"/>
      <c r="AR24" s="2684">
        <v>0</v>
      </c>
      <c r="AS24" s="2685"/>
      <c r="AT24" s="2621">
        <f>+AR24/Y24</f>
        <v>0</v>
      </c>
      <c r="AU24" s="2684"/>
      <c r="AV24" s="2685"/>
      <c r="AW24" s="2684"/>
      <c r="AX24" s="2684"/>
    </row>
    <row r="25" spans="1:50" ht="39" thickBot="1">
      <c r="A25" s="3751"/>
      <c r="B25" s="3722"/>
      <c r="C25" s="3754"/>
      <c r="D25" s="336" t="s">
        <v>672</v>
      </c>
      <c r="E25" s="337" t="s">
        <v>296</v>
      </c>
      <c r="F25" s="338">
        <f t="shared" si="0"/>
        <v>3</v>
      </c>
      <c r="G25" s="208" t="s">
        <v>653</v>
      </c>
      <c r="H25" s="209" t="s">
        <v>662</v>
      </c>
      <c r="I25" s="347">
        <v>0.25</v>
      </c>
      <c r="J25" s="209" t="s">
        <v>655</v>
      </c>
      <c r="K25" s="299">
        <v>43191</v>
      </c>
      <c r="L25" s="340">
        <v>43465</v>
      </c>
      <c r="M25" s="342"/>
      <c r="N25" s="342"/>
      <c r="O25" s="342"/>
      <c r="P25" s="342">
        <v>1</v>
      </c>
      <c r="Q25" s="342"/>
      <c r="R25" s="342"/>
      <c r="S25" s="342"/>
      <c r="T25" s="342">
        <v>1</v>
      </c>
      <c r="U25" s="344"/>
      <c r="V25" s="344"/>
      <c r="W25" s="344"/>
      <c r="X25" s="342">
        <v>1</v>
      </c>
      <c r="Y25" s="1916">
        <f>SUM(M25:X25)</f>
        <v>3</v>
      </c>
      <c r="Z25" s="1419">
        <v>0</v>
      </c>
      <c r="AA25" s="1419">
        <v>0</v>
      </c>
      <c r="AB25" s="209"/>
      <c r="AC25" s="315"/>
      <c r="AD25" s="320"/>
      <c r="AE25" s="315"/>
      <c r="AF25" s="315"/>
      <c r="AG25" s="317"/>
      <c r="AH25" s="318"/>
      <c r="AI25" s="319"/>
      <c r="AJ25" s="320"/>
      <c r="AK25" s="319"/>
      <c r="AL25" s="319"/>
      <c r="AM25" s="319"/>
      <c r="AN25" s="319"/>
      <c r="AO25" s="2277"/>
      <c r="AP25" s="2477">
        <f>SUM(M25:N25)</f>
        <v>0</v>
      </c>
      <c r="AQ25" s="2455"/>
      <c r="AR25" s="2684">
        <v>0</v>
      </c>
      <c r="AS25" s="2685"/>
      <c r="AT25" s="2621">
        <f>+AR25/Y25</f>
        <v>0</v>
      </c>
      <c r="AU25" s="2684"/>
      <c r="AV25" s="2685"/>
      <c r="AW25" s="2684"/>
      <c r="AX25" s="2684"/>
    </row>
    <row r="26" spans="1:50" ht="66.75" customHeight="1" thickBot="1">
      <c r="A26" s="3751"/>
      <c r="B26" s="3723"/>
      <c r="C26" s="3755"/>
      <c r="D26" s="1522" t="s">
        <v>673</v>
      </c>
      <c r="E26" s="1388" t="s">
        <v>674</v>
      </c>
      <c r="F26" s="1523">
        <f>+Y26</f>
        <v>1</v>
      </c>
      <c r="G26" s="483" t="s">
        <v>675</v>
      </c>
      <c r="H26" s="484" t="s">
        <v>654</v>
      </c>
      <c r="I26" s="1524">
        <v>0.25</v>
      </c>
      <c r="J26" s="484" t="s">
        <v>676</v>
      </c>
      <c r="K26" s="485">
        <v>43101</v>
      </c>
      <c r="L26" s="1389">
        <v>43465</v>
      </c>
      <c r="M26" s="3762">
        <v>1</v>
      </c>
      <c r="N26" s="3763"/>
      <c r="O26" s="3762">
        <v>1</v>
      </c>
      <c r="P26" s="3763"/>
      <c r="Q26" s="3762">
        <v>1</v>
      </c>
      <c r="R26" s="3763"/>
      <c r="S26" s="3762">
        <v>1</v>
      </c>
      <c r="T26" s="3763"/>
      <c r="U26" s="3762">
        <v>1</v>
      </c>
      <c r="V26" s="3763"/>
      <c r="W26" s="3762">
        <v>1</v>
      </c>
      <c r="X26" s="3763"/>
      <c r="Y26" s="1920">
        <v>1</v>
      </c>
      <c r="Z26" s="1525">
        <v>0</v>
      </c>
      <c r="AA26" s="1525">
        <v>0</v>
      </c>
      <c r="AB26" s="484"/>
      <c r="AC26" s="315"/>
      <c r="AD26" s="320"/>
      <c r="AE26" s="315"/>
      <c r="AF26" s="315"/>
      <c r="AG26" s="317"/>
      <c r="AH26" s="318"/>
      <c r="AI26" s="319"/>
      <c r="AJ26" s="320"/>
      <c r="AK26" s="319"/>
      <c r="AL26" s="319"/>
      <c r="AM26" s="319"/>
      <c r="AN26" s="319"/>
      <c r="AO26" s="2277"/>
      <c r="AP26" s="2455">
        <v>1</v>
      </c>
      <c r="AQ26" s="2455">
        <f>2/12</f>
        <v>0.16666666666666666</v>
      </c>
      <c r="AR26" s="2686">
        <v>1</v>
      </c>
      <c r="AS26" s="2685">
        <f>+AR26/AP26</f>
        <v>1</v>
      </c>
      <c r="AT26" s="2621">
        <f>+AR26/Y26</f>
        <v>1</v>
      </c>
      <c r="AU26" s="2684"/>
      <c r="AV26" s="2685"/>
      <c r="AW26" s="2684"/>
      <c r="AX26" s="2684"/>
    </row>
    <row r="27" spans="1:50" ht="15.75" thickBot="1">
      <c r="A27" s="3747" t="s">
        <v>56</v>
      </c>
      <c r="B27" s="3748"/>
      <c r="C27" s="3748"/>
      <c r="D27" s="3748"/>
      <c r="E27" s="1528"/>
      <c r="F27" s="1529"/>
      <c r="G27" s="1530"/>
      <c r="H27" s="1530"/>
      <c r="I27" s="1531">
        <f>SUM(I23:I26)</f>
        <v>1</v>
      </c>
      <c r="J27" s="1531"/>
      <c r="K27" s="1530"/>
      <c r="L27" s="1530"/>
      <c r="M27" s="1530"/>
      <c r="N27" s="1530"/>
      <c r="O27" s="1530"/>
      <c r="P27" s="1530"/>
      <c r="Q27" s="1530"/>
      <c r="R27" s="1530"/>
      <c r="S27" s="1530"/>
      <c r="T27" s="1530"/>
      <c r="U27" s="1530"/>
      <c r="V27" s="1530"/>
      <c r="W27" s="1530"/>
      <c r="X27" s="1530"/>
      <c r="Y27" s="1530"/>
      <c r="Z27" s="1532">
        <f>SUM(Z23:Z26)</f>
        <v>0</v>
      </c>
      <c r="AA27" s="1532">
        <f>SUM(AA23:AA26)</f>
        <v>0</v>
      </c>
      <c r="AB27" s="1533"/>
      <c r="AC27" s="1533"/>
      <c r="AD27" s="1533"/>
      <c r="AE27" s="1533"/>
      <c r="AF27" s="1533"/>
      <c r="AG27" s="1533"/>
      <c r="AH27" s="1533"/>
      <c r="AI27" s="1533"/>
      <c r="AJ27" s="1533"/>
      <c r="AK27" s="1533"/>
      <c r="AL27" s="1533"/>
      <c r="AM27" s="1533"/>
      <c r="AN27" s="1533"/>
      <c r="AO27" s="2669"/>
      <c r="AP27" s="2683"/>
      <c r="AQ27" s="2683"/>
      <c r="AR27" s="2683"/>
      <c r="AS27" s="2683"/>
      <c r="AT27" s="2683"/>
      <c r="AU27" s="2683"/>
      <c r="AV27" s="2683"/>
      <c r="AW27" s="2683"/>
      <c r="AX27" s="2683"/>
    </row>
    <row r="28" spans="1:50" ht="48.75" customHeight="1">
      <c r="A28" s="3743">
        <v>4</v>
      </c>
      <c r="B28" s="3734" t="s">
        <v>278</v>
      </c>
      <c r="C28" s="3735" t="s">
        <v>279</v>
      </c>
      <c r="D28" s="1526" t="s">
        <v>677</v>
      </c>
      <c r="E28" s="487" t="s">
        <v>678</v>
      </c>
      <c r="F28" s="1527">
        <f>+Y28</f>
        <v>1</v>
      </c>
      <c r="G28" s="397" t="s">
        <v>679</v>
      </c>
      <c r="H28" s="351" t="s">
        <v>680</v>
      </c>
      <c r="I28" s="352">
        <f>100%/3</f>
        <v>0.3333333333333333</v>
      </c>
      <c r="J28" s="353" t="s">
        <v>681</v>
      </c>
      <c r="K28" s="354">
        <v>43101</v>
      </c>
      <c r="L28" s="354">
        <v>43465</v>
      </c>
      <c r="M28" s="3762">
        <v>1</v>
      </c>
      <c r="N28" s="3763"/>
      <c r="O28" s="3762">
        <v>1</v>
      </c>
      <c r="P28" s="3763"/>
      <c r="Q28" s="3762">
        <v>1</v>
      </c>
      <c r="R28" s="3763"/>
      <c r="S28" s="3762">
        <v>1</v>
      </c>
      <c r="T28" s="3763"/>
      <c r="U28" s="3762">
        <v>1</v>
      </c>
      <c r="V28" s="3763"/>
      <c r="W28" s="3762">
        <v>1</v>
      </c>
      <c r="X28" s="3763"/>
      <c r="Y28" s="1921">
        <v>1</v>
      </c>
      <c r="Z28" s="1423">
        <v>0</v>
      </c>
      <c r="AA28" s="1423">
        <v>0</v>
      </c>
      <c r="AB28" s="489"/>
      <c r="AC28" s="356"/>
      <c r="AD28" s="357"/>
      <c r="AE28" s="356"/>
      <c r="AF28" s="356"/>
      <c r="AG28" s="312"/>
      <c r="AH28" s="313"/>
      <c r="AI28" s="314"/>
      <c r="AJ28" s="357"/>
      <c r="AK28" s="314"/>
      <c r="AL28" s="314"/>
      <c r="AM28" s="314"/>
      <c r="AN28" s="314"/>
      <c r="AO28" s="2278"/>
      <c r="AP28" s="2513">
        <v>1</v>
      </c>
      <c r="AQ28" s="2513">
        <f>AP28/Y28</f>
        <v>1</v>
      </c>
      <c r="AR28" s="2686">
        <v>1</v>
      </c>
      <c r="AS28" s="2621">
        <f>+AR28/AP28</f>
        <v>1</v>
      </c>
      <c r="AT28" s="2621">
        <f>+AR28/Y28</f>
        <v>1</v>
      </c>
      <c r="AU28" s="2684"/>
      <c r="AV28" s="2685"/>
      <c r="AW28" s="2684"/>
      <c r="AX28" s="2684"/>
    </row>
    <row r="29" spans="1:50" ht="52.5" customHeight="1" thickBot="1">
      <c r="A29" s="3734"/>
      <c r="B29" s="3734"/>
      <c r="C29" s="3736"/>
      <c r="D29" s="336" t="s">
        <v>682</v>
      </c>
      <c r="E29" s="298" t="s">
        <v>683</v>
      </c>
      <c r="F29" s="338">
        <f>+Y29</f>
        <v>1</v>
      </c>
      <c r="G29" s="358" t="s">
        <v>684</v>
      </c>
      <c r="H29" s="209" t="s">
        <v>662</v>
      </c>
      <c r="I29" s="352">
        <f>100%/3</f>
        <v>0.3333333333333333</v>
      </c>
      <c r="J29" s="209" t="s">
        <v>655</v>
      </c>
      <c r="K29" s="359">
        <v>43132</v>
      </c>
      <c r="L29" s="359">
        <v>43159</v>
      </c>
      <c r="M29" s="360"/>
      <c r="N29" s="360">
        <v>1</v>
      </c>
      <c r="O29" s="360"/>
      <c r="P29" s="360"/>
      <c r="Q29" s="360"/>
      <c r="R29" s="360"/>
      <c r="S29" s="360"/>
      <c r="T29" s="360"/>
      <c r="U29" s="361"/>
      <c r="V29" s="361"/>
      <c r="W29" s="361"/>
      <c r="X29" s="361"/>
      <c r="Y29" s="1916">
        <f>SUM(M29:X29)</f>
        <v>1</v>
      </c>
      <c r="Z29" s="362">
        <v>0</v>
      </c>
      <c r="AA29" s="362">
        <v>0</v>
      </c>
      <c r="AB29" s="363"/>
      <c r="AC29" s="364"/>
      <c r="AD29" s="365"/>
      <c r="AE29" s="364"/>
      <c r="AF29" s="364"/>
      <c r="AG29" s="366"/>
      <c r="AH29" s="367"/>
      <c r="AI29" s="368"/>
      <c r="AJ29" s="365"/>
      <c r="AK29" s="368"/>
      <c r="AL29" s="368"/>
      <c r="AM29" s="368"/>
      <c r="AN29" s="368"/>
      <c r="AO29" s="2279"/>
      <c r="AP29" s="2477">
        <f>SUM(M29:N29)</f>
        <v>1</v>
      </c>
      <c r="AQ29" s="2513">
        <f>AP29/Y29</f>
        <v>1</v>
      </c>
      <c r="AR29" s="2684">
        <v>1</v>
      </c>
      <c r="AS29" s="2621">
        <f>+AR29/AP29</f>
        <v>1</v>
      </c>
      <c r="AT29" s="2621">
        <f>+AR29/Y29</f>
        <v>1</v>
      </c>
      <c r="AU29" s="2684"/>
      <c r="AV29" s="2685"/>
      <c r="AW29" s="2684"/>
      <c r="AX29" s="2684"/>
    </row>
    <row r="30" spans="1:50" ht="77.25" customHeight="1" thickBot="1">
      <c r="A30" s="3744"/>
      <c r="B30" s="3734"/>
      <c r="C30" s="1570" t="s">
        <v>685</v>
      </c>
      <c r="D30" s="1534" t="s">
        <v>686</v>
      </c>
      <c r="E30" s="1535" t="s">
        <v>687</v>
      </c>
      <c r="F30" s="482">
        <f>+Y30</f>
        <v>1</v>
      </c>
      <c r="G30" s="1536" t="s">
        <v>688</v>
      </c>
      <c r="H30" s="484" t="s">
        <v>662</v>
      </c>
      <c r="I30" s="1537">
        <f>100%/3</f>
        <v>0.3333333333333333</v>
      </c>
      <c r="J30" s="1536" t="s">
        <v>689</v>
      </c>
      <c r="K30" s="1538">
        <v>43313</v>
      </c>
      <c r="L30" s="1538">
        <v>43343</v>
      </c>
      <c r="M30" s="1539"/>
      <c r="N30" s="1539"/>
      <c r="O30" s="1539"/>
      <c r="P30" s="1539"/>
      <c r="Q30" s="1539"/>
      <c r="R30" s="1539"/>
      <c r="S30" s="1539"/>
      <c r="T30" s="1539">
        <v>1</v>
      </c>
      <c r="U30" s="1540"/>
      <c r="V30" s="1540"/>
      <c r="W30" s="1540"/>
      <c r="X30" s="1540"/>
      <c r="Y30" s="1917">
        <f>SUM(M30:X30)</f>
        <v>1</v>
      </c>
      <c r="Z30" s="1415">
        <v>0</v>
      </c>
      <c r="AA30" s="1415">
        <v>0</v>
      </c>
      <c r="AB30" s="1541"/>
      <c r="AC30" s="364"/>
      <c r="AD30" s="365"/>
      <c r="AE30" s="364"/>
      <c r="AF30" s="364"/>
      <c r="AG30" s="366"/>
      <c r="AH30" s="367"/>
      <c r="AI30" s="368"/>
      <c r="AJ30" s="365"/>
      <c r="AK30" s="368"/>
      <c r="AL30" s="368"/>
      <c r="AM30" s="368"/>
      <c r="AN30" s="368"/>
      <c r="AO30" s="2279"/>
      <c r="AP30" s="2477">
        <f>SUM(M30:N30)</f>
        <v>0</v>
      </c>
      <c r="AQ30" s="2513"/>
      <c r="AR30" s="2686">
        <v>0</v>
      </c>
      <c r="AS30" s="2621"/>
      <c r="AT30" s="2621">
        <f>+AR30/Y30</f>
        <v>0</v>
      </c>
      <c r="AU30" s="2684"/>
      <c r="AV30" s="2685"/>
      <c r="AW30" s="2684"/>
      <c r="AX30" s="2684"/>
    </row>
    <row r="31" spans="1:50" ht="15" customHeight="1" thickBot="1">
      <c r="A31" s="3737" t="s">
        <v>56</v>
      </c>
      <c r="B31" s="3738"/>
      <c r="C31" s="3738"/>
      <c r="D31" s="3738"/>
      <c r="E31" s="1528"/>
      <c r="F31" s="1529"/>
      <c r="G31" s="1530"/>
      <c r="H31" s="1530"/>
      <c r="I31" s="1543">
        <f>SUM(I28:I30)</f>
        <v>1</v>
      </c>
      <c r="J31" s="1544"/>
      <c r="K31" s="1530"/>
      <c r="L31" s="1530"/>
      <c r="M31" s="1530"/>
      <c r="N31" s="1530"/>
      <c r="O31" s="1530"/>
      <c r="P31" s="1530"/>
      <c r="Q31" s="1530"/>
      <c r="R31" s="1530"/>
      <c r="S31" s="1530"/>
      <c r="T31" s="1530"/>
      <c r="U31" s="1530"/>
      <c r="V31" s="1530"/>
      <c r="W31" s="1530"/>
      <c r="X31" s="1530"/>
      <c r="Y31" s="1530"/>
      <c r="Z31" s="1532">
        <f>SUM(Z28:Z30)</f>
        <v>0</v>
      </c>
      <c r="AA31" s="1532">
        <f>SUM(AA28:AA30)</f>
        <v>0</v>
      </c>
      <c r="AB31" s="1533"/>
      <c r="AC31" s="1533"/>
      <c r="AD31" s="1533"/>
      <c r="AE31" s="1533"/>
      <c r="AF31" s="1533"/>
      <c r="AG31" s="1533"/>
      <c r="AH31" s="1533"/>
      <c r="AI31" s="1533"/>
      <c r="AJ31" s="1533"/>
      <c r="AK31" s="1533"/>
      <c r="AL31" s="1533"/>
      <c r="AM31" s="1533"/>
      <c r="AN31" s="1533"/>
      <c r="AO31" s="2669"/>
      <c r="AP31" s="2683"/>
      <c r="AQ31" s="2683"/>
      <c r="AR31" s="2683"/>
      <c r="AS31" s="2683"/>
      <c r="AT31" s="2683"/>
      <c r="AU31" s="2683"/>
      <c r="AV31" s="2683"/>
      <c r="AW31" s="2683"/>
      <c r="AX31" s="2683"/>
    </row>
    <row r="32" spans="1:50" ht="59.25" customHeight="1">
      <c r="A32" s="3739">
        <v>5</v>
      </c>
      <c r="B32" s="3739" t="s">
        <v>282</v>
      </c>
      <c r="C32" s="3741" t="s">
        <v>286</v>
      </c>
      <c r="D32" s="1384" t="s">
        <v>848</v>
      </c>
      <c r="E32" s="397" t="s">
        <v>296</v>
      </c>
      <c r="F32" s="462">
        <v>12</v>
      </c>
      <c r="G32" s="462" t="s">
        <v>849</v>
      </c>
      <c r="H32" s="462" t="s">
        <v>853</v>
      </c>
      <c r="I32" s="462"/>
      <c r="J32" s="462" t="s">
        <v>493</v>
      </c>
      <c r="K32" s="463" t="s">
        <v>255</v>
      </c>
      <c r="L32" s="463">
        <v>43465</v>
      </c>
      <c r="M32" s="3687">
        <v>2</v>
      </c>
      <c r="N32" s="3687"/>
      <c r="O32" s="3687">
        <v>2</v>
      </c>
      <c r="P32" s="3687"/>
      <c r="Q32" s="3687">
        <v>2</v>
      </c>
      <c r="R32" s="3687"/>
      <c r="S32" s="3687">
        <v>2</v>
      </c>
      <c r="T32" s="3687"/>
      <c r="U32" s="3687">
        <v>2</v>
      </c>
      <c r="V32" s="3687"/>
      <c r="W32" s="3687">
        <v>2</v>
      </c>
      <c r="X32" s="3687"/>
      <c r="Y32" s="1922">
        <v>12</v>
      </c>
      <c r="Z32" s="1466">
        <v>0</v>
      </c>
      <c r="AA32" s="1466">
        <v>0</v>
      </c>
      <c r="AB32" s="1542"/>
      <c r="AC32" s="480"/>
      <c r="AD32" s="320"/>
      <c r="AE32" s="315"/>
      <c r="AF32" s="315"/>
      <c r="AG32" s="317"/>
      <c r="AH32" s="318"/>
      <c r="AI32" s="319"/>
      <c r="AJ32" s="320"/>
      <c r="AK32" s="319"/>
      <c r="AL32" s="319"/>
      <c r="AM32" s="319"/>
      <c r="AN32" s="319"/>
      <c r="AO32" s="2277"/>
      <c r="AP32" s="2476">
        <f>SUM(M32)</f>
        <v>2</v>
      </c>
      <c r="AQ32" s="2455">
        <f>AP32/Y32</f>
        <v>0.16666666666666666</v>
      </c>
      <c r="AR32" s="2684">
        <v>2</v>
      </c>
      <c r="AS32" s="2621">
        <f>+AR32/AP32</f>
        <v>1</v>
      </c>
      <c r="AT32" s="2621">
        <f>+AR32/Y32</f>
        <v>0.16666666666666666</v>
      </c>
      <c r="AU32" s="2684"/>
      <c r="AV32" s="2685"/>
      <c r="AW32" s="2684"/>
      <c r="AX32" s="2684"/>
    </row>
    <row r="33" spans="1:50" ht="81" customHeight="1">
      <c r="A33" s="3740"/>
      <c r="B33" s="3740"/>
      <c r="C33" s="3742"/>
      <c r="D33" s="474" t="s">
        <v>845</v>
      </c>
      <c r="E33" s="187" t="s">
        <v>846</v>
      </c>
      <c r="F33" s="416">
        <v>4</v>
      </c>
      <c r="G33" s="187" t="s">
        <v>850</v>
      </c>
      <c r="H33" s="451" t="s">
        <v>853</v>
      </c>
      <c r="I33" s="187"/>
      <c r="J33" s="187" t="s">
        <v>490</v>
      </c>
      <c r="K33" s="433">
        <v>43160</v>
      </c>
      <c r="L33" s="433">
        <v>43465</v>
      </c>
      <c r="M33" s="434"/>
      <c r="N33" s="434"/>
      <c r="O33" s="434">
        <v>2</v>
      </c>
      <c r="P33" s="434"/>
      <c r="Q33" s="434"/>
      <c r="R33" s="434"/>
      <c r="S33" s="434">
        <v>1</v>
      </c>
      <c r="T33" s="434"/>
      <c r="U33" s="434"/>
      <c r="V33" s="434"/>
      <c r="W33" s="434"/>
      <c r="X33" s="434">
        <v>1</v>
      </c>
      <c r="Y33" s="385">
        <f>SUM(M33:X33)</f>
        <v>4</v>
      </c>
      <c r="Z33" s="452">
        <v>0</v>
      </c>
      <c r="AA33" s="452">
        <v>0</v>
      </c>
      <c r="AB33" s="475"/>
      <c r="AC33" s="480"/>
      <c r="AD33" s="320"/>
      <c r="AE33" s="315"/>
      <c r="AF33" s="315"/>
      <c r="AG33" s="317"/>
      <c r="AH33" s="318"/>
      <c r="AI33" s="319"/>
      <c r="AJ33" s="320"/>
      <c r="AK33" s="319"/>
      <c r="AL33" s="319"/>
      <c r="AM33" s="319"/>
      <c r="AN33" s="319"/>
      <c r="AO33" s="2277"/>
      <c r="AP33" s="2477">
        <f>SUM(M33:N33)</f>
        <v>0</v>
      </c>
      <c r="AQ33" s="2455"/>
      <c r="AR33" s="2684">
        <v>0</v>
      </c>
      <c r="AS33" s="2621"/>
      <c r="AT33" s="2621">
        <f>+AR33/Y33</f>
        <v>0</v>
      </c>
      <c r="AU33" s="2684"/>
      <c r="AV33" s="2685"/>
      <c r="AW33" s="2684"/>
      <c r="AX33" s="2684"/>
    </row>
    <row r="34" spans="1:50" ht="77.25" customHeight="1" thickBot="1">
      <c r="A34" s="3740"/>
      <c r="B34" s="3740"/>
      <c r="C34" s="3742"/>
      <c r="D34" s="476" t="s">
        <v>851</v>
      </c>
      <c r="E34" s="454" t="s">
        <v>489</v>
      </c>
      <c r="F34" s="455">
        <v>1</v>
      </c>
      <c r="G34" s="454" t="s">
        <v>852</v>
      </c>
      <c r="H34" s="456" t="s">
        <v>853</v>
      </c>
      <c r="I34" s="454"/>
      <c r="J34" s="454" t="s">
        <v>294</v>
      </c>
      <c r="K34" s="457">
        <v>43101</v>
      </c>
      <c r="L34" s="457">
        <v>43465</v>
      </c>
      <c r="M34" s="3190">
        <v>1</v>
      </c>
      <c r="N34" s="3190"/>
      <c r="O34" s="3190">
        <v>1</v>
      </c>
      <c r="P34" s="3190"/>
      <c r="Q34" s="3190">
        <v>1</v>
      </c>
      <c r="R34" s="3190"/>
      <c r="S34" s="3190">
        <v>1</v>
      </c>
      <c r="T34" s="3190"/>
      <c r="U34" s="3190">
        <v>1</v>
      </c>
      <c r="V34" s="3190"/>
      <c r="W34" s="3190">
        <v>1</v>
      </c>
      <c r="X34" s="3190"/>
      <c r="Y34" s="1923">
        <v>100</v>
      </c>
      <c r="Z34" s="459">
        <v>0</v>
      </c>
      <c r="AA34" s="459">
        <v>0</v>
      </c>
      <c r="AB34" s="477"/>
      <c r="AC34" s="481"/>
      <c r="AD34" s="371"/>
      <c r="AE34" s="370"/>
      <c r="AF34" s="370"/>
      <c r="AG34" s="372"/>
      <c r="AH34" s="373"/>
      <c r="AI34" s="374"/>
      <c r="AJ34" s="371"/>
      <c r="AK34" s="374"/>
      <c r="AL34" s="374"/>
      <c r="AM34" s="374"/>
      <c r="AN34" s="374"/>
      <c r="AO34" s="2280"/>
      <c r="AP34" s="2513">
        <f>SUM(M34)</f>
        <v>1</v>
      </c>
      <c r="AQ34" s="2455">
        <f>2/12</f>
        <v>0.16666666666666666</v>
      </c>
      <c r="AR34" s="2686">
        <v>1</v>
      </c>
      <c r="AS34" s="2621">
        <f>+AR34/AP34</f>
        <v>1</v>
      </c>
      <c r="AT34" s="2621">
        <f>+AR34/Y34</f>
        <v>0.01</v>
      </c>
      <c r="AU34" s="2684"/>
      <c r="AV34" s="2685"/>
      <c r="AW34" s="2684"/>
      <c r="AX34" s="2684"/>
    </row>
    <row r="35" spans="1:50" ht="15">
      <c r="A35" s="3745" t="s">
        <v>56</v>
      </c>
      <c r="B35" s="3746"/>
      <c r="C35" s="3746"/>
      <c r="D35" s="3746"/>
      <c r="E35" s="375"/>
      <c r="F35" s="376"/>
      <c r="G35" s="376"/>
      <c r="H35" s="376"/>
      <c r="I35" s="377">
        <f>SUM(I32:I34)</f>
        <v>0</v>
      </c>
      <c r="J35" s="378"/>
      <c r="K35" s="376"/>
      <c r="L35" s="376"/>
      <c r="M35" s="376"/>
      <c r="N35" s="376"/>
      <c r="O35" s="379"/>
      <c r="P35" s="379"/>
      <c r="Q35" s="379"/>
      <c r="R35" s="379"/>
      <c r="S35" s="379"/>
      <c r="T35" s="379"/>
      <c r="U35" s="379"/>
      <c r="V35" s="379"/>
      <c r="W35" s="379"/>
      <c r="X35" s="379"/>
      <c r="Y35" s="379"/>
      <c r="Z35" s="1520">
        <f>SUM(Z32:Z34)</f>
        <v>0</v>
      </c>
      <c r="AA35" s="1520">
        <f>SUM(AA32:AA34)</f>
        <v>0</v>
      </c>
      <c r="AB35" s="379"/>
      <c r="AC35" s="379"/>
      <c r="AD35" s="379"/>
      <c r="AE35" s="379"/>
      <c r="AF35" s="379"/>
      <c r="AG35" s="379"/>
      <c r="AH35" s="379"/>
      <c r="AI35" s="379"/>
      <c r="AJ35" s="379"/>
      <c r="AK35" s="379"/>
      <c r="AL35" s="379"/>
      <c r="AM35" s="379"/>
      <c r="AN35" s="379"/>
      <c r="AO35" s="379"/>
      <c r="AP35" s="379"/>
      <c r="AQ35" s="379"/>
      <c r="AR35" s="379"/>
      <c r="AS35" s="379"/>
      <c r="AT35" s="379"/>
      <c r="AU35" s="379"/>
      <c r="AV35" s="379"/>
      <c r="AW35" s="379"/>
      <c r="AX35" s="379"/>
    </row>
    <row r="36" spans="1:50" ht="15">
      <c r="A36" s="3733" t="s">
        <v>57</v>
      </c>
      <c r="B36" s="3513"/>
      <c r="C36" s="3513"/>
      <c r="D36" s="3513"/>
      <c r="E36" s="380"/>
      <c r="F36" s="381"/>
      <c r="G36" s="381"/>
      <c r="H36" s="381"/>
      <c r="I36" s="382">
        <f>AVERAGE(I35,I31,I27,I22,I20)</f>
        <v>0.8</v>
      </c>
      <c r="J36" s="381"/>
      <c r="K36" s="381"/>
      <c r="L36" s="381"/>
      <c r="M36" s="381"/>
      <c r="N36" s="381"/>
      <c r="O36" s="381"/>
      <c r="P36" s="381"/>
      <c r="Q36" s="381"/>
      <c r="R36" s="381"/>
      <c r="S36" s="381"/>
      <c r="T36" s="381"/>
      <c r="U36" s="381"/>
      <c r="V36" s="381"/>
      <c r="W36" s="381"/>
      <c r="X36" s="381"/>
      <c r="Y36" s="381"/>
      <c r="Z36" s="1521">
        <f>+Z35+Z31+Z27+Z22+Z20</f>
        <v>0</v>
      </c>
      <c r="AA36" s="1521">
        <f>+AA35+AA31+AA27+AA22+AA20</f>
        <v>0</v>
      </c>
      <c r="AB36" s="381"/>
      <c r="AC36" s="381"/>
      <c r="AD36" s="381"/>
      <c r="AE36" s="381"/>
      <c r="AF36" s="381"/>
      <c r="AG36" s="381"/>
      <c r="AH36" s="381"/>
      <c r="AI36" s="381"/>
      <c r="AJ36" s="381"/>
      <c r="AK36" s="381"/>
      <c r="AL36" s="381"/>
      <c r="AM36" s="381"/>
      <c r="AN36" s="381"/>
      <c r="AO36" s="381"/>
      <c r="AP36" s="381"/>
      <c r="AQ36" s="381"/>
      <c r="AR36" s="381"/>
      <c r="AS36" s="381"/>
      <c r="AT36" s="381"/>
      <c r="AU36" s="381"/>
      <c r="AV36" s="381"/>
      <c r="AW36" s="381"/>
      <c r="AX36" s="381"/>
    </row>
    <row r="37" spans="1:50" ht="15">
      <c r="A37" s="1585"/>
      <c r="B37" s="1586"/>
      <c r="C37" s="1587"/>
      <c r="D37" s="1587"/>
      <c r="E37" s="1585"/>
      <c r="F37" s="1585"/>
      <c r="G37" s="1585"/>
      <c r="H37" s="1585"/>
      <c r="I37" s="1585"/>
      <c r="J37" s="1585"/>
      <c r="K37" s="1585"/>
      <c r="L37" s="1585"/>
      <c r="M37" s="1585"/>
      <c r="N37" s="1585"/>
      <c r="O37" s="1585"/>
      <c r="P37" s="1585"/>
      <c r="Q37" s="1585"/>
      <c r="R37" s="1585"/>
      <c r="S37" s="1585"/>
      <c r="T37" s="1585"/>
      <c r="U37" s="1585"/>
      <c r="V37" s="1585"/>
      <c r="W37" s="1585"/>
      <c r="X37" s="1585"/>
      <c r="Y37" s="1585"/>
      <c r="Z37" s="1599">
        <f>+Z36</f>
        <v>0</v>
      </c>
      <c r="AA37" s="1599">
        <f>+AA36</f>
        <v>0</v>
      </c>
      <c r="AB37" s="1585"/>
      <c r="AC37" s="1585"/>
      <c r="AD37" s="1585"/>
      <c r="AE37" s="1585"/>
      <c r="AF37" s="1585"/>
      <c r="AG37" s="1585"/>
      <c r="AH37" s="1585"/>
      <c r="AI37" s="1585"/>
      <c r="AJ37" s="1585"/>
      <c r="AK37" s="1585"/>
      <c r="AL37" s="1585"/>
      <c r="AM37" s="1585"/>
      <c r="AN37" s="1585"/>
      <c r="AO37" s="1585"/>
      <c r="AP37" s="1585"/>
      <c r="AQ37" s="2687">
        <f>AVERAGE(AQ15:AQ34)</f>
        <v>0.4166666666666667</v>
      </c>
      <c r="AR37" s="1585"/>
      <c r="AS37" s="2687">
        <f>AVERAGE(AS15:AS34)</f>
        <v>1</v>
      </c>
      <c r="AT37" s="2687">
        <f>AVERAGE(AT15:AT34)</f>
        <v>0.30270833333333336</v>
      </c>
      <c r="AU37" s="1585"/>
      <c r="AV37" s="1585"/>
      <c r="AW37" s="1585"/>
      <c r="AX37" s="1585"/>
    </row>
  </sheetData>
  <sheetProtection/>
  <mergeCells count="66">
    <mergeCell ref="W28:X28"/>
    <mergeCell ref="M26:N26"/>
    <mergeCell ref="O26:P26"/>
    <mergeCell ref="Q26:R26"/>
    <mergeCell ref="S26:T26"/>
    <mergeCell ref="U26:V26"/>
    <mergeCell ref="W26:X26"/>
    <mergeCell ref="M28:N28"/>
    <mergeCell ref="O28:P28"/>
    <mergeCell ref="Q28:R28"/>
    <mergeCell ref="S28:T28"/>
    <mergeCell ref="U28:V28"/>
    <mergeCell ref="AP5:AX6"/>
    <mergeCell ref="AP7:AX9"/>
    <mergeCell ref="AP10:AX10"/>
    <mergeCell ref="AP12:AX12"/>
    <mergeCell ref="AC12:AO12"/>
    <mergeCell ref="AC10:AO10"/>
    <mergeCell ref="A27:D27"/>
    <mergeCell ref="A20:D20"/>
    <mergeCell ref="A22:D22"/>
    <mergeCell ref="A23:A26"/>
    <mergeCell ref="B23:B26"/>
    <mergeCell ref="C23:C26"/>
    <mergeCell ref="A36:D36"/>
    <mergeCell ref="B28:B30"/>
    <mergeCell ref="C28:C29"/>
    <mergeCell ref="A31:D31"/>
    <mergeCell ref="B32:B34"/>
    <mergeCell ref="A32:A34"/>
    <mergeCell ref="C32:C34"/>
    <mergeCell ref="A28:A30"/>
    <mergeCell ref="A35:D35"/>
    <mergeCell ref="A15:A19"/>
    <mergeCell ref="B15:B19"/>
    <mergeCell ref="C15:C17"/>
    <mergeCell ref="C18:C19"/>
    <mergeCell ref="E12:AB12"/>
    <mergeCell ref="A12:D12"/>
    <mergeCell ref="AK1:AM4"/>
    <mergeCell ref="AN1:AO4"/>
    <mergeCell ref="A5:AB5"/>
    <mergeCell ref="AC5:AO8"/>
    <mergeCell ref="A6:AB6"/>
    <mergeCell ref="A7:AB7"/>
    <mergeCell ref="A8:AB8"/>
    <mergeCell ref="D1:Z2"/>
    <mergeCell ref="D3:Z4"/>
    <mergeCell ref="AA1:AA4"/>
    <mergeCell ref="AB3:AB4"/>
    <mergeCell ref="A10:D10"/>
    <mergeCell ref="E10:AB10"/>
    <mergeCell ref="AB1:AB2"/>
    <mergeCell ref="Q34:R34"/>
    <mergeCell ref="S34:T34"/>
    <mergeCell ref="U34:V34"/>
    <mergeCell ref="W34:X34"/>
    <mergeCell ref="M32:N32"/>
    <mergeCell ref="O32:P32"/>
    <mergeCell ref="Q32:R32"/>
    <mergeCell ref="S32:T32"/>
    <mergeCell ref="U32:V32"/>
    <mergeCell ref="W32:X32"/>
    <mergeCell ref="M34:N34"/>
    <mergeCell ref="O34:P34"/>
    <mergeCell ref="A1:C4"/>
  </mergeCells>
  <printOptions/>
  <pageMargins left="0.7" right="0.7" top="0.75" bottom="0.75" header="0.3" footer="0.3"/>
  <pageSetup horizontalDpi="600" verticalDpi="600" orientation="portrait" scale="24" r:id="rId4"/>
  <drawing r:id="rId3"/>
  <legacyDrawing r:id="rId2"/>
</worksheet>
</file>

<file path=xl/worksheets/sheet15.xml><?xml version="1.0" encoding="utf-8"?>
<worksheet xmlns="http://schemas.openxmlformats.org/spreadsheetml/2006/main" xmlns:r="http://schemas.openxmlformats.org/officeDocument/2006/relationships">
  <dimension ref="A1:AJ23"/>
  <sheetViews>
    <sheetView zoomScale="80" zoomScaleNormal="80" zoomScalePageLayoutView="0" workbookViewId="0" topLeftCell="P19">
      <selection activeCell="AF23" sqref="AF23"/>
    </sheetView>
  </sheetViews>
  <sheetFormatPr defaultColWidth="11.421875" defaultRowHeight="15"/>
  <cols>
    <col min="1" max="1" width="11.421875" style="1" customWidth="1"/>
    <col min="2" max="2" width="12.00390625" style="1" bestFit="1" customWidth="1"/>
    <col min="3" max="3" width="20.421875" style="1" customWidth="1"/>
    <col min="4" max="4" width="26.8515625" style="1" customWidth="1"/>
    <col min="5" max="5" width="14.8515625" style="1" customWidth="1"/>
    <col min="6" max="6" width="10.140625" style="1" customWidth="1"/>
    <col min="7" max="7" width="21.00390625" style="1" customWidth="1"/>
    <col min="8" max="8" width="18.57421875" style="1" bestFit="1" customWidth="1"/>
    <col min="9" max="9" width="18.57421875" style="1" customWidth="1"/>
    <col min="10" max="10" width="11.421875" style="1" customWidth="1"/>
    <col min="11" max="11" width="17.421875" style="1" bestFit="1" customWidth="1"/>
    <col min="12" max="12" width="4.8515625" style="1" customWidth="1"/>
    <col min="13" max="13" width="6.140625" style="1" customWidth="1"/>
    <col min="14" max="23" width="4.8515625" style="1" customWidth="1"/>
    <col min="24" max="24" width="7.8515625" style="1" customWidth="1"/>
    <col min="25" max="26" width="16.8515625" style="1" customWidth="1"/>
    <col min="27" max="27" width="16.7109375" style="1" customWidth="1"/>
    <col min="28" max="30" width="17.00390625" style="1" customWidth="1"/>
    <col min="31" max="31" width="19.8515625" style="1" customWidth="1"/>
    <col min="32" max="32" width="23.00390625" style="1" customWidth="1"/>
    <col min="33" max="33" width="17.00390625" style="1" customWidth="1"/>
    <col min="34" max="34" width="21.28125" style="1" customWidth="1"/>
    <col min="35" max="36" width="17.00390625" style="1" customWidth="1"/>
    <col min="37" max="16384" width="11.421875" style="1" customWidth="1"/>
  </cols>
  <sheetData>
    <row r="1" spans="1:27" ht="15" customHeight="1">
      <c r="A1" s="2932"/>
      <c r="B1" s="2933"/>
      <c r="C1" s="2934"/>
      <c r="D1" s="3393" t="s">
        <v>0</v>
      </c>
      <c r="E1" s="3394"/>
      <c r="F1" s="3394"/>
      <c r="G1" s="3394"/>
      <c r="H1" s="3394"/>
      <c r="I1" s="3394"/>
      <c r="J1" s="3394"/>
      <c r="K1" s="3394"/>
      <c r="L1" s="3394"/>
      <c r="M1" s="3394"/>
      <c r="N1" s="3394"/>
      <c r="O1" s="3394"/>
      <c r="P1" s="3394"/>
      <c r="Q1" s="3394"/>
      <c r="R1" s="3394"/>
      <c r="S1" s="3394"/>
      <c r="T1" s="3394"/>
      <c r="U1" s="3394"/>
      <c r="V1" s="3394"/>
      <c r="W1" s="3394"/>
      <c r="X1" s="3394"/>
      <c r="Y1" s="3394"/>
      <c r="Z1" s="3715" t="s">
        <v>60</v>
      </c>
      <c r="AA1" s="2756" t="s">
        <v>1727</v>
      </c>
    </row>
    <row r="2" spans="1:27" ht="15.75" customHeight="1" thickBot="1">
      <c r="A2" s="2935"/>
      <c r="B2" s="2936"/>
      <c r="C2" s="2937"/>
      <c r="D2" s="3395"/>
      <c r="E2" s="3396"/>
      <c r="F2" s="3396"/>
      <c r="G2" s="3396"/>
      <c r="H2" s="3396"/>
      <c r="I2" s="3396"/>
      <c r="J2" s="3396"/>
      <c r="K2" s="3396"/>
      <c r="L2" s="3396"/>
      <c r="M2" s="3396"/>
      <c r="N2" s="3396"/>
      <c r="O2" s="3396"/>
      <c r="P2" s="3396"/>
      <c r="Q2" s="3396"/>
      <c r="R2" s="3396"/>
      <c r="S2" s="3396"/>
      <c r="T2" s="3396"/>
      <c r="U2" s="3396"/>
      <c r="V2" s="3396"/>
      <c r="W2" s="3396"/>
      <c r="X2" s="3396"/>
      <c r="Y2" s="3396"/>
      <c r="Z2" s="3716"/>
      <c r="AA2" s="2757"/>
    </row>
    <row r="3" spans="1:27" ht="15" customHeight="1">
      <c r="A3" s="2935"/>
      <c r="B3" s="2936"/>
      <c r="C3" s="2937"/>
      <c r="D3" s="3397" t="s">
        <v>1</v>
      </c>
      <c r="E3" s="3398"/>
      <c r="F3" s="3398"/>
      <c r="G3" s="3398"/>
      <c r="H3" s="3398"/>
      <c r="I3" s="3398"/>
      <c r="J3" s="3398"/>
      <c r="K3" s="3398"/>
      <c r="L3" s="3398"/>
      <c r="M3" s="3398"/>
      <c r="N3" s="3398"/>
      <c r="O3" s="3398"/>
      <c r="P3" s="3398"/>
      <c r="Q3" s="3398"/>
      <c r="R3" s="3398"/>
      <c r="S3" s="3398"/>
      <c r="T3" s="3398"/>
      <c r="U3" s="3398"/>
      <c r="V3" s="3398"/>
      <c r="W3" s="3398"/>
      <c r="X3" s="3398"/>
      <c r="Y3" s="3398"/>
      <c r="Z3" s="3716"/>
      <c r="AA3" s="2761">
        <v>43153</v>
      </c>
    </row>
    <row r="4" spans="1:27" ht="15.75" customHeight="1" thickBot="1">
      <c r="A4" s="2938"/>
      <c r="B4" s="2939"/>
      <c r="C4" s="2940"/>
      <c r="D4" s="3399"/>
      <c r="E4" s="3400"/>
      <c r="F4" s="3400"/>
      <c r="G4" s="3400"/>
      <c r="H4" s="3400"/>
      <c r="I4" s="3400"/>
      <c r="J4" s="3400"/>
      <c r="K4" s="3400"/>
      <c r="L4" s="3400"/>
      <c r="M4" s="3400"/>
      <c r="N4" s="3400"/>
      <c r="O4" s="3400"/>
      <c r="P4" s="3400"/>
      <c r="Q4" s="3400"/>
      <c r="R4" s="3400"/>
      <c r="S4" s="3400"/>
      <c r="T4" s="3400"/>
      <c r="U4" s="3400"/>
      <c r="V4" s="3400"/>
      <c r="W4" s="3400"/>
      <c r="X4" s="3400"/>
      <c r="Y4" s="3400"/>
      <c r="Z4" s="3717"/>
      <c r="AA4" s="2762"/>
    </row>
    <row r="5" spans="1:36" ht="20.25" customHeight="1">
      <c r="A5" s="3407" t="s">
        <v>2</v>
      </c>
      <c r="B5" s="3408"/>
      <c r="C5" s="3408"/>
      <c r="D5" s="3408"/>
      <c r="E5" s="3408"/>
      <c r="F5" s="3408"/>
      <c r="G5" s="3408"/>
      <c r="H5" s="3408"/>
      <c r="I5" s="3408"/>
      <c r="J5" s="3408"/>
      <c r="K5" s="3408"/>
      <c r="L5" s="3408"/>
      <c r="M5" s="3408"/>
      <c r="N5" s="3408"/>
      <c r="O5" s="3408"/>
      <c r="P5" s="3408"/>
      <c r="Q5" s="3408"/>
      <c r="R5" s="3408"/>
      <c r="S5" s="3408"/>
      <c r="T5" s="3408"/>
      <c r="U5" s="3408"/>
      <c r="V5" s="3408"/>
      <c r="W5" s="3408"/>
      <c r="X5" s="3408"/>
      <c r="Y5" s="3408"/>
      <c r="Z5" s="3408"/>
      <c r="AA5" s="3409"/>
      <c r="AB5" s="2767" t="s">
        <v>2</v>
      </c>
      <c r="AC5" s="2768"/>
      <c r="AD5" s="2768"/>
      <c r="AE5" s="2768"/>
      <c r="AF5" s="2768"/>
      <c r="AG5" s="2768"/>
      <c r="AH5" s="2768"/>
      <c r="AI5" s="2768"/>
      <c r="AJ5" s="2769"/>
    </row>
    <row r="6" spans="1:36" ht="15.75" customHeight="1" thickBot="1">
      <c r="A6" s="3404" t="s">
        <v>5</v>
      </c>
      <c r="B6" s="3405"/>
      <c r="C6" s="3405"/>
      <c r="D6" s="3405"/>
      <c r="E6" s="3405"/>
      <c r="F6" s="3405"/>
      <c r="G6" s="3405"/>
      <c r="H6" s="3405"/>
      <c r="I6" s="3405"/>
      <c r="J6" s="3405"/>
      <c r="K6" s="3405"/>
      <c r="L6" s="3405"/>
      <c r="M6" s="3405"/>
      <c r="N6" s="3405"/>
      <c r="O6" s="3405"/>
      <c r="P6" s="3405"/>
      <c r="Q6" s="3405"/>
      <c r="R6" s="3405"/>
      <c r="S6" s="3405"/>
      <c r="T6" s="3405"/>
      <c r="U6" s="3405"/>
      <c r="V6" s="3405"/>
      <c r="W6" s="3405"/>
      <c r="X6" s="3405"/>
      <c r="Y6" s="3405"/>
      <c r="Z6" s="3405"/>
      <c r="AA6" s="3406"/>
      <c r="AB6" s="2770"/>
      <c r="AC6" s="2771"/>
      <c r="AD6" s="2771"/>
      <c r="AE6" s="2771"/>
      <c r="AF6" s="2771"/>
      <c r="AG6" s="2771"/>
      <c r="AH6" s="2771"/>
      <c r="AI6" s="2771"/>
      <c r="AJ6" s="2772"/>
    </row>
    <row r="7" spans="1:36" ht="15.75" customHeight="1">
      <c r="A7" s="3404"/>
      <c r="B7" s="3405"/>
      <c r="C7" s="3405"/>
      <c r="D7" s="3405"/>
      <c r="E7" s="3405"/>
      <c r="F7" s="3405"/>
      <c r="G7" s="3405"/>
      <c r="H7" s="3405"/>
      <c r="I7" s="3405"/>
      <c r="J7" s="3405"/>
      <c r="K7" s="3405"/>
      <c r="L7" s="3405"/>
      <c r="M7" s="3405"/>
      <c r="N7" s="3405"/>
      <c r="O7" s="3405"/>
      <c r="P7" s="3405"/>
      <c r="Q7" s="3405"/>
      <c r="R7" s="3405"/>
      <c r="S7" s="3405"/>
      <c r="T7" s="3405"/>
      <c r="U7" s="3405"/>
      <c r="V7" s="3405"/>
      <c r="W7" s="3405"/>
      <c r="X7" s="3405"/>
      <c r="Y7" s="3405"/>
      <c r="Z7" s="3405"/>
      <c r="AA7" s="3406"/>
      <c r="AB7" s="2773" t="s">
        <v>1723</v>
      </c>
      <c r="AC7" s="2774"/>
      <c r="AD7" s="2774"/>
      <c r="AE7" s="2774"/>
      <c r="AF7" s="2774"/>
      <c r="AG7" s="2774"/>
      <c r="AH7" s="2774"/>
      <c r="AI7" s="2774"/>
      <c r="AJ7" s="2775"/>
    </row>
    <row r="8" spans="1:36" ht="15.75" customHeight="1">
      <c r="A8" s="3404" t="s">
        <v>6</v>
      </c>
      <c r="B8" s="3405"/>
      <c r="C8" s="3405"/>
      <c r="D8" s="3405"/>
      <c r="E8" s="3405"/>
      <c r="F8" s="3405"/>
      <c r="G8" s="3405"/>
      <c r="H8" s="3405"/>
      <c r="I8" s="3405"/>
      <c r="J8" s="3405"/>
      <c r="K8" s="3405"/>
      <c r="L8" s="3405"/>
      <c r="M8" s="3405"/>
      <c r="N8" s="3405"/>
      <c r="O8" s="3405"/>
      <c r="P8" s="3405"/>
      <c r="Q8" s="3405"/>
      <c r="R8" s="3405"/>
      <c r="S8" s="3405"/>
      <c r="T8" s="3405"/>
      <c r="U8" s="3405"/>
      <c r="V8" s="3405"/>
      <c r="W8" s="3405"/>
      <c r="X8" s="3405"/>
      <c r="Y8" s="3405"/>
      <c r="Z8" s="3405"/>
      <c r="AA8" s="3406"/>
      <c r="AB8" s="2776"/>
      <c r="AC8" s="2777"/>
      <c r="AD8" s="2777"/>
      <c r="AE8" s="2777"/>
      <c r="AF8" s="2777"/>
      <c r="AG8" s="2777"/>
      <c r="AH8" s="2777"/>
      <c r="AI8" s="2777"/>
      <c r="AJ8" s="2778"/>
    </row>
    <row r="9" spans="1:36" ht="16.5" customHeight="1" thickBot="1">
      <c r="A9" s="3390" t="s">
        <v>1726</v>
      </c>
      <c r="B9" s="3391"/>
      <c r="C9" s="3391"/>
      <c r="D9" s="3391"/>
      <c r="E9" s="3391"/>
      <c r="F9" s="3391"/>
      <c r="G9" s="3391"/>
      <c r="H9" s="3391"/>
      <c r="I9" s="3391"/>
      <c r="J9" s="3391"/>
      <c r="K9" s="3391"/>
      <c r="L9" s="3391"/>
      <c r="M9" s="3391"/>
      <c r="N9" s="3391"/>
      <c r="O9" s="3391"/>
      <c r="P9" s="3391"/>
      <c r="Q9" s="3391"/>
      <c r="R9" s="3391"/>
      <c r="S9" s="3391"/>
      <c r="T9" s="3391"/>
      <c r="U9" s="3391"/>
      <c r="V9" s="3391"/>
      <c r="W9" s="3391"/>
      <c r="X9" s="3391"/>
      <c r="Y9" s="3391"/>
      <c r="Z9" s="3391"/>
      <c r="AA9" s="3392"/>
      <c r="AB9" s="2779"/>
      <c r="AC9" s="2780"/>
      <c r="AD9" s="2780"/>
      <c r="AE9" s="2780"/>
      <c r="AF9" s="2780"/>
      <c r="AG9" s="2780"/>
      <c r="AH9" s="2780"/>
      <c r="AI9" s="2780"/>
      <c r="AJ9" s="2781"/>
    </row>
    <row r="10" spans="1:27" ht="6" customHeight="1" thickBot="1">
      <c r="A10" s="3"/>
      <c r="B10" s="4"/>
      <c r="C10" s="3"/>
      <c r="D10" s="3"/>
      <c r="E10" s="3"/>
      <c r="F10" s="26"/>
      <c r="G10" s="3"/>
      <c r="H10" s="3"/>
      <c r="I10" s="3"/>
      <c r="J10" s="27"/>
      <c r="K10" s="27"/>
      <c r="L10" s="3"/>
      <c r="M10" s="3"/>
      <c r="N10" s="3"/>
      <c r="O10" s="3"/>
      <c r="P10" s="3"/>
      <c r="Q10" s="3"/>
      <c r="R10" s="3"/>
      <c r="S10" s="3"/>
      <c r="T10" s="3"/>
      <c r="U10" s="3"/>
      <c r="V10" s="3"/>
      <c r="W10" s="3"/>
      <c r="X10" s="28"/>
      <c r="Y10" s="386"/>
      <c r="Z10" s="386"/>
      <c r="AA10" s="3"/>
    </row>
    <row r="11" spans="1:36" ht="15.75" customHeight="1" thickBot="1">
      <c r="A11" s="3442" t="s">
        <v>7</v>
      </c>
      <c r="B11" s="3443"/>
      <c r="C11" s="3443"/>
      <c r="D11" s="3444"/>
      <c r="E11" s="3359" t="s">
        <v>1704</v>
      </c>
      <c r="F11" s="3360"/>
      <c r="G11" s="3360"/>
      <c r="H11" s="3360"/>
      <c r="I11" s="3360"/>
      <c r="J11" s="3360"/>
      <c r="K11" s="3360"/>
      <c r="L11" s="3360"/>
      <c r="M11" s="3360"/>
      <c r="N11" s="3360"/>
      <c r="O11" s="3360"/>
      <c r="P11" s="3360"/>
      <c r="Q11" s="3360"/>
      <c r="R11" s="3360"/>
      <c r="S11" s="3360"/>
      <c r="T11" s="3360"/>
      <c r="U11" s="3360"/>
      <c r="V11" s="3360"/>
      <c r="W11" s="3360"/>
      <c r="X11" s="3360"/>
      <c r="Y11" s="3360"/>
      <c r="Z11" s="3360"/>
      <c r="AA11" s="3361"/>
      <c r="AB11" s="3359" t="s">
        <v>1704</v>
      </c>
      <c r="AC11" s="3360"/>
      <c r="AD11" s="3360"/>
      <c r="AE11" s="3360"/>
      <c r="AF11" s="3360"/>
      <c r="AG11" s="3360"/>
      <c r="AH11" s="3360"/>
      <c r="AI11" s="3360"/>
      <c r="AJ11" s="3360"/>
    </row>
    <row r="12" spans="1:27" ht="4.5" customHeight="1" thickBot="1">
      <c r="A12" s="5"/>
      <c r="B12" s="6"/>
      <c r="C12" s="5"/>
      <c r="D12" s="5"/>
      <c r="E12" s="5"/>
      <c r="F12" s="30"/>
      <c r="G12" s="5"/>
      <c r="H12" s="5"/>
      <c r="I12" s="5"/>
      <c r="J12" s="31"/>
      <c r="K12" s="31"/>
      <c r="L12" s="5"/>
      <c r="M12" s="5"/>
      <c r="N12" s="5"/>
      <c r="O12" s="5"/>
      <c r="P12" s="5"/>
      <c r="Q12" s="5"/>
      <c r="R12" s="5"/>
      <c r="S12" s="5"/>
      <c r="T12" s="5"/>
      <c r="U12" s="5"/>
      <c r="V12" s="5"/>
      <c r="W12" s="5"/>
      <c r="X12" s="5"/>
      <c r="Y12" s="387"/>
      <c r="Z12" s="387"/>
      <c r="AA12" s="5"/>
    </row>
    <row r="13" spans="1:36" ht="15.75" thickBot="1">
      <c r="A13" s="3366" t="s">
        <v>8</v>
      </c>
      <c r="B13" s="3367"/>
      <c r="C13" s="3367"/>
      <c r="D13" s="3368"/>
      <c r="E13" s="3347" t="s">
        <v>242</v>
      </c>
      <c r="F13" s="3348"/>
      <c r="G13" s="3348"/>
      <c r="H13" s="3348"/>
      <c r="I13" s="3348"/>
      <c r="J13" s="3348"/>
      <c r="K13" s="3348"/>
      <c r="L13" s="3348"/>
      <c r="M13" s="3348"/>
      <c r="N13" s="3348"/>
      <c r="O13" s="3348"/>
      <c r="P13" s="3348"/>
      <c r="Q13" s="3348"/>
      <c r="R13" s="3348"/>
      <c r="S13" s="3348"/>
      <c r="T13" s="3348"/>
      <c r="U13" s="3348"/>
      <c r="V13" s="3348"/>
      <c r="W13" s="3348"/>
      <c r="X13" s="3348"/>
      <c r="Y13" s="3348"/>
      <c r="Z13" s="3348"/>
      <c r="AA13" s="3349"/>
      <c r="AB13" s="3347"/>
      <c r="AC13" s="3348"/>
      <c r="AD13" s="3348"/>
      <c r="AE13" s="3348"/>
      <c r="AF13" s="3348"/>
      <c r="AG13" s="3348"/>
      <c r="AH13" s="3348"/>
      <c r="AI13" s="3348"/>
      <c r="AJ13" s="3348"/>
    </row>
    <row r="14" spans="1:27" ht="5.25" customHeight="1" thickBot="1">
      <c r="A14" s="5"/>
      <c r="B14" s="6"/>
      <c r="C14" s="5"/>
      <c r="D14" s="5"/>
      <c r="E14" s="5"/>
      <c r="F14" s="30"/>
      <c r="G14" s="5"/>
      <c r="H14" s="5"/>
      <c r="I14" s="5"/>
      <c r="J14" s="31"/>
      <c r="K14" s="31"/>
      <c r="L14" s="5"/>
      <c r="M14" s="5"/>
      <c r="N14" s="5"/>
      <c r="O14" s="5"/>
      <c r="P14" s="5"/>
      <c r="Q14" s="5"/>
      <c r="R14" s="5"/>
      <c r="S14" s="5"/>
      <c r="T14" s="5"/>
      <c r="U14" s="5"/>
      <c r="V14" s="5"/>
      <c r="W14" s="5"/>
      <c r="X14" s="5"/>
      <c r="Y14" s="387"/>
      <c r="Z14" s="387"/>
      <c r="AA14" s="5"/>
    </row>
    <row r="15" spans="1:36" ht="34.5" thickBot="1">
      <c r="A15" s="7" t="s">
        <v>9</v>
      </c>
      <c r="B15" s="254" t="s">
        <v>10</v>
      </c>
      <c r="C15" s="7" t="s">
        <v>11</v>
      </c>
      <c r="D15" s="14" t="s">
        <v>12</v>
      </c>
      <c r="E15" s="14" t="s">
        <v>13</v>
      </c>
      <c r="F15" s="14" t="s">
        <v>14</v>
      </c>
      <c r="G15" s="14" t="s">
        <v>15</v>
      </c>
      <c r="H15" s="14" t="s">
        <v>16</v>
      </c>
      <c r="I15" s="14" t="s">
        <v>18</v>
      </c>
      <c r="J15" s="14" t="s">
        <v>19</v>
      </c>
      <c r="K15" s="14" t="s">
        <v>20</v>
      </c>
      <c r="L15" s="215" t="s">
        <v>21</v>
      </c>
      <c r="M15" s="215" t="s">
        <v>22</v>
      </c>
      <c r="N15" s="215" t="s">
        <v>23</v>
      </c>
      <c r="O15" s="215" t="s">
        <v>24</v>
      </c>
      <c r="P15" s="215" t="s">
        <v>25</v>
      </c>
      <c r="Q15" s="215" t="s">
        <v>26</v>
      </c>
      <c r="R15" s="215" t="s">
        <v>27</v>
      </c>
      <c r="S15" s="215" t="s">
        <v>28</v>
      </c>
      <c r="T15" s="215" t="s">
        <v>29</v>
      </c>
      <c r="U15" s="215" t="s">
        <v>30</v>
      </c>
      <c r="V15" s="215" t="s">
        <v>31</v>
      </c>
      <c r="W15" s="215" t="s">
        <v>32</v>
      </c>
      <c r="X15" s="14" t="s">
        <v>33</v>
      </c>
      <c r="Y15" s="1377" t="s">
        <v>34</v>
      </c>
      <c r="Z15" s="1377" t="s">
        <v>244</v>
      </c>
      <c r="AA15" s="1378" t="s">
        <v>35</v>
      </c>
      <c r="AB15" s="2145" t="s">
        <v>36</v>
      </c>
      <c r="AC15" s="2146" t="s">
        <v>37</v>
      </c>
      <c r="AD15" s="2147" t="s">
        <v>38</v>
      </c>
      <c r="AE15" s="2148" t="s">
        <v>1724</v>
      </c>
      <c r="AF15" s="2148" t="s">
        <v>1725</v>
      </c>
      <c r="AG15" s="2149" t="s">
        <v>42</v>
      </c>
      <c r="AH15" s="2150" t="s">
        <v>43</v>
      </c>
      <c r="AI15" s="2149" t="s">
        <v>44</v>
      </c>
      <c r="AJ15" s="2151" t="s">
        <v>45</v>
      </c>
    </row>
    <row r="16" spans="1:36" ht="281.25" thickBot="1">
      <c r="A16" s="388">
        <v>1</v>
      </c>
      <c r="B16" s="388" t="s">
        <v>278</v>
      </c>
      <c r="C16" s="1376" t="s">
        <v>430</v>
      </c>
      <c r="D16" s="1379" t="s">
        <v>700</v>
      </c>
      <c r="E16" s="1380" t="s">
        <v>69</v>
      </c>
      <c r="F16" s="1381">
        <v>0.9</v>
      </c>
      <c r="G16" s="1382" t="s">
        <v>847</v>
      </c>
      <c r="H16" s="1380" t="s">
        <v>701</v>
      </c>
      <c r="I16" s="1380" t="s">
        <v>702</v>
      </c>
      <c r="J16" s="1383">
        <v>43102</v>
      </c>
      <c r="K16" s="1383">
        <v>43465</v>
      </c>
      <c r="L16" s="1929"/>
      <c r="M16" s="1929">
        <v>0</v>
      </c>
      <c r="N16" s="1929"/>
      <c r="O16" s="1929">
        <v>0</v>
      </c>
      <c r="P16" s="1929"/>
      <c r="Q16" s="1929">
        <v>0</v>
      </c>
      <c r="R16" s="1929"/>
      <c r="S16" s="1929">
        <v>0</v>
      </c>
      <c r="T16" s="1930"/>
      <c r="U16" s="1930">
        <v>0</v>
      </c>
      <c r="V16" s="1930"/>
      <c r="W16" s="1930">
        <v>0.9</v>
      </c>
      <c r="X16" s="1928">
        <f>SUM(L16:W16)</f>
        <v>0.9</v>
      </c>
      <c r="Y16" s="1588">
        <v>0</v>
      </c>
      <c r="Z16" s="1589">
        <v>0</v>
      </c>
      <c r="AA16" s="2281"/>
      <c r="AB16" s="2675">
        <f>SUM(L16:M16)</f>
        <v>0</v>
      </c>
      <c r="AC16" s="2677"/>
      <c r="AD16" s="2690">
        <v>0.9115</v>
      </c>
      <c r="AE16" s="2694"/>
      <c r="AF16" s="2694">
        <f>+AD16/X16</f>
        <v>1.0127777777777778</v>
      </c>
      <c r="AG16" s="2692"/>
      <c r="AH16" s="2691"/>
      <c r="AI16" s="2692" t="s">
        <v>2020</v>
      </c>
      <c r="AJ16" s="2659" t="s">
        <v>2021</v>
      </c>
    </row>
    <row r="17" spans="1:36" ht="15.75" thickBot="1">
      <c r="A17" s="3372" t="s">
        <v>56</v>
      </c>
      <c r="B17" s="3373"/>
      <c r="C17" s="3373"/>
      <c r="D17" s="3362"/>
      <c r="E17" s="1358"/>
      <c r="F17" s="1358"/>
      <c r="G17" s="1358"/>
      <c r="H17" s="1358"/>
      <c r="I17" s="1358"/>
      <c r="J17" s="1358"/>
      <c r="K17" s="1358"/>
      <c r="L17" s="1358"/>
      <c r="M17" s="1358"/>
      <c r="N17" s="1358"/>
      <c r="O17" s="1358"/>
      <c r="P17" s="1358"/>
      <c r="Q17" s="1358"/>
      <c r="R17" s="1358"/>
      <c r="S17" s="1358"/>
      <c r="T17" s="1358"/>
      <c r="U17" s="1358"/>
      <c r="V17" s="1358"/>
      <c r="W17" s="1358"/>
      <c r="X17" s="1358"/>
      <c r="Y17" s="1590">
        <f>SUM(Y16)</f>
        <v>0</v>
      </c>
      <c r="Z17" s="1590">
        <f>SUM(Z16)</f>
        <v>0</v>
      </c>
      <c r="AA17" s="2070"/>
      <c r="AB17" s="2688"/>
      <c r="AC17" s="2688"/>
      <c r="AD17" s="2688"/>
      <c r="AE17" s="2688"/>
      <c r="AF17" s="2688"/>
      <c r="AG17" s="2688"/>
      <c r="AH17" s="2688"/>
      <c r="AI17" s="2688"/>
      <c r="AJ17" s="2688"/>
    </row>
    <row r="18" spans="1:36" ht="127.5">
      <c r="A18" s="3363">
        <v>2</v>
      </c>
      <c r="B18" s="3363" t="s">
        <v>282</v>
      </c>
      <c r="C18" s="3412" t="s">
        <v>286</v>
      </c>
      <c r="D18" s="472" t="s">
        <v>848</v>
      </c>
      <c r="E18" s="446" t="s">
        <v>296</v>
      </c>
      <c r="F18" s="447">
        <v>12</v>
      </c>
      <c r="G18" s="447" t="s">
        <v>849</v>
      </c>
      <c r="H18" s="447" t="s">
        <v>1714</v>
      </c>
      <c r="I18" s="447" t="s">
        <v>493</v>
      </c>
      <c r="J18" s="448" t="s">
        <v>255</v>
      </c>
      <c r="K18" s="448">
        <v>43465</v>
      </c>
      <c r="L18" s="3767">
        <v>2</v>
      </c>
      <c r="M18" s="3767"/>
      <c r="N18" s="3767">
        <v>2</v>
      </c>
      <c r="O18" s="3767"/>
      <c r="P18" s="3767">
        <v>2</v>
      </c>
      <c r="Q18" s="3767"/>
      <c r="R18" s="3767">
        <v>2</v>
      </c>
      <c r="S18" s="3767"/>
      <c r="T18" s="3767">
        <v>2</v>
      </c>
      <c r="U18" s="3767"/>
      <c r="V18" s="3767">
        <v>2</v>
      </c>
      <c r="W18" s="3767"/>
      <c r="X18" s="1625">
        <f>SUM(L18:W18)</f>
        <v>12</v>
      </c>
      <c r="Y18" s="1407">
        <v>0</v>
      </c>
      <c r="Z18" s="1591">
        <v>0</v>
      </c>
      <c r="AA18" s="2262"/>
      <c r="AB18" s="2676">
        <f>SUM(L18)</f>
        <v>2</v>
      </c>
      <c r="AC18" s="2678">
        <f>AB18/X18</f>
        <v>0.16666666666666666</v>
      </c>
      <c r="AD18" s="2459">
        <v>2</v>
      </c>
      <c r="AE18" s="2615">
        <f>+AD18/AB18</f>
        <v>1</v>
      </c>
      <c r="AF18" s="2615">
        <f>+AD18/X18</f>
        <v>0.16666666666666666</v>
      </c>
      <c r="AG18" s="2459"/>
      <c r="AH18" s="2609"/>
      <c r="AI18" s="2459" t="s">
        <v>2022</v>
      </c>
      <c r="AJ18" s="2610"/>
    </row>
    <row r="19" spans="1:36" ht="87.75" customHeight="1">
      <c r="A19" s="3481"/>
      <c r="B19" s="3555"/>
      <c r="C19" s="3413"/>
      <c r="D19" s="474" t="s">
        <v>845</v>
      </c>
      <c r="E19" s="187" t="s">
        <v>846</v>
      </c>
      <c r="F19" s="416">
        <v>4</v>
      </c>
      <c r="G19" s="187" t="s">
        <v>850</v>
      </c>
      <c r="H19" s="451" t="s">
        <v>1714</v>
      </c>
      <c r="I19" s="187" t="s">
        <v>490</v>
      </c>
      <c r="J19" s="433">
        <v>43160</v>
      </c>
      <c r="K19" s="433">
        <v>43465</v>
      </c>
      <c r="L19" s="360"/>
      <c r="M19" s="360"/>
      <c r="N19" s="360">
        <v>2</v>
      </c>
      <c r="O19" s="360"/>
      <c r="P19" s="360"/>
      <c r="Q19" s="360"/>
      <c r="R19" s="360">
        <v>1</v>
      </c>
      <c r="S19" s="360"/>
      <c r="T19" s="361"/>
      <c r="U19" s="361"/>
      <c r="V19" s="361"/>
      <c r="W19" s="658">
        <v>1</v>
      </c>
      <c r="X19" s="1626">
        <f>SUM(L19:W19)</f>
        <v>4</v>
      </c>
      <c r="Y19" s="452">
        <v>0</v>
      </c>
      <c r="Z19" s="1260">
        <v>0</v>
      </c>
      <c r="AA19" s="176"/>
      <c r="AB19" s="2676">
        <f>SUM(L19:M19)</f>
        <v>0</v>
      </c>
      <c r="AC19" s="2678"/>
      <c r="AD19" s="2459">
        <v>2</v>
      </c>
      <c r="AE19" s="2615"/>
      <c r="AF19" s="2615">
        <f>+AD19/X19</f>
        <v>0.5</v>
      </c>
      <c r="AG19" s="2459"/>
      <c r="AH19" s="2609"/>
      <c r="AI19" s="2459"/>
      <c r="AJ19" s="2610"/>
    </row>
    <row r="20" spans="1:36" ht="115.5" customHeight="1" thickBot="1">
      <c r="A20" s="3365"/>
      <c r="B20" s="3365"/>
      <c r="C20" s="3414"/>
      <c r="D20" s="476" t="s">
        <v>851</v>
      </c>
      <c r="E20" s="454" t="s">
        <v>489</v>
      </c>
      <c r="F20" s="455">
        <v>1</v>
      </c>
      <c r="G20" s="454" t="s">
        <v>852</v>
      </c>
      <c r="H20" s="456" t="s">
        <v>1714</v>
      </c>
      <c r="I20" s="454" t="s">
        <v>294</v>
      </c>
      <c r="J20" s="457">
        <v>43101</v>
      </c>
      <c r="K20" s="457">
        <v>43465</v>
      </c>
      <c r="L20" s="3190">
        <v>1</v>
      </c>
      <c r="M20" s="3190"/>
      <c r="N20" s="3190">
        <v>1</v>
      </c>
      <c r="O20" s="3190"/>
      <c r="P20" s="3190">
        <v>1</v>
      </c>
      <c r="Q20" s="3190"/>
      <c r="R20" s="3190">
        <v>1</v>
      </c>
      <c r="S20" s="3190"/>
      <c r="T20" s="3190">
        <v>1</v>
      </c>
      <c r="U20" s="3190"/>
      <c r="V20" s="3190">
        <v>1</v>
      </c>
      <c r="W20" s="3190"/>
      <c r="X20" s="1924">
        <v>1</v>
      </c>
      <c r="Y20" s="459">
        <v>0</v>
      </c>
      <c r="Z20" s="1592">
        <v>0</v>
      </c>
      <c r="AA20" s="2264"/>
      <c r="AB20" s="2689">
        <f>SUM(L20)</f>
        <v>1</v>
      </c>
      <c r="AC20" s="2678">
        <f>AB20/6</f>
        <v>0.16666666666666666</v>
      </c>
      <c r="AD20" s="2611">
        <v>1</v>
      </c>
      <c r="AE20" s="2615">
        <f>+AD20/AB20</f>
        <v>1</v>
      </c>
      <c r="AF20" s="2615">
        <f>+AD20/X20</f>
        <v>1</v>
      </c>
      <c r="AG20" s="2611"/>
      <c r="AH20" s="2693"/>
      <c r="AI20" s="2611"/>
      <c r="AJ20" s="2612"/>
    </row>
    <row r="21" spans="1:36" ht="15">
      <c r="A21" s="3372" t="s">
        <v>56</v>
      </c>
      <c r="B21" s="3373"/>
      <c r="C21" s="3373"/>
      <c r="D21" s="3362"/>
      <c r="E21" s="1365"/>
      <c r="F21" s="1365"/>
      <c r="G21" s="1365"/>
      <c r="H21" s="1365"/>
      <c r="I21" s="1365"/>
      <c r="J21" s="1365"/>
      <c r="K21" s="1365"/>
      <c r="L21" s="1365"/>
      <c r="M21" s="1365"/>
      <c r="N21" s="1365"/>
      <c r="O21" s="1365"/>
      <c r="P21" s="1365"/>
      <c r="Q21" s="1365"/>
      <c r="R21" s="1365"/>
      <c r="S21" s="1365"/>
      <c r="T21" s="1365"/>
      <c r="U21" s="1365"/>
      <c r="V21" s="1365"/>
      <c r="W21" s="1365"/>
      <c r="X21" s="1365"/>
      <c r="Y21" s="1590">
        <f>SUM(Y18:Y20)</f>
        <v>0</v>
      </c>
      <c r="Z21" s="1590">
        <f>SUM(Z18:Z20)</f>
        <v>0</v>
      </c>
      <c r="AA21" s="2070"/>
      <c r="AB21" s="2068"/>
      <c r="AC21" s="2069"/>
      <c r="AD21" s="2069"/>
      <c r="AE21" s="2069"/>
      <c r="AF21" s="2069"/>
      <c r="AG21" s="2069"/>
      <c r="AH21" s="2069"/>
      <c r="AI21" s="2069"/>
      <c r="AJ21" s="2233"/>
    </row>
    <row r="22" spans="1:36" ht="15.75" thickBot="1">
      <c r="A22" s="3764" t="s">
        <v>57</v>
      </c>
      <c r="B22" s="3765"/>
      <c r="C22" s="3765"/>
      <c r="D22" s="3766"/>
      <c r="E22" s="490"/>
      <c r="F22" s="491"/>
      <c r="G22" s="491"/>
      <c r="H22" s="491"/>
      <c r="I22" s="491"/>
      <c r="J22" s="491"/>
      <c r="K22" s="491"/>
      <c r="L22" s="491"/>
      <c r="M22" s="491"/>
      <c r="N22" s="491"/>
      <c r="O22" s="491"/>
      <c r="P22" s="491"/>
      <c r="Q22" s="491"/>
      <c r="R22" s="491"/>
      <c r="S22" s="491"/>
      <c r="T22" s="491"/>
      <c r="U22" s="491"/>
      <c r="V22" s="491"/>
      <c r="W22" s="491"/>
      <c r="X22" s="491"/>
      <c r="Y22" s="1519">
        <f>+Y21+Y17</f>
        <v>0</v>
      </c>
      <c r="Z22" s="1519">
        <f>+Z21+Z17</f>
        <v>0</v>
      </c>
      <c r="AA22" s="2232"/>
      <c r="AB22" s="2081"/>
      <c r="AC22" s="2232"/>
      <c r="AD22" s="2232"/>
      <c r="AE22" s="2232"/>
      <c r="AF22" s="2232"/>
      <c r="AG22" s="2232"/>
      <c r="AH22" s="2232"/>
      <c r="AI22" s="2232"/>
      <c r="AJ22" s="20"/>
    </row>
    <row r="23" spans="1:36" ht="15.75" thickBot="1">
      <c r="A23" s="1386"/>
      <c r="B23" s="1593"/>
      <c r="C23" s="1387"/>
      <c r="D23" s="1387"/>
      <c r="E23" s="1387"/>
      <c r="F23" s="1594"/>
      <c r="G23" s="1387"/>
      <c r="H23" s="1387"/>
      <c r="I23" s="1387"/>
      <c r="J23" s="1595"/>
      <c r="K23" s="1595"/>
      <c r="L23" s="1387"/>
      <c r="M23" s="1387"/>
      <c r="N23" s="1387"/>
      <c r="O23" s="1387"/>
      <c r="P23" s="1387"/>
      <c r="Q23" s="1387"/>
      <c r="R23" s="1387"/>
      <c r="S23" s="1387"/>
      <c r="T23" s="1387"/>
      <c r="U23" s="1387"/>
      <c r="V23" s="1387"/>
      <c r="W23" s="1387"/>
      <c r="X23" s="1596"/>
      <c r="Y23" s="1597">
        <f>+Y22</f>
        <v>0</v>
      </c>
      <c r="Z23" s="1597">
        <f>+Z22</f>
        <v>0</v>
      </c>
      <c r="AA23" s="2083"/>
      <c r="AB23" s="2082"/>
      <c r="AC23" s="2695">
        <f>AVERAGE(AC16:AC20)</f>
        <v>0.16666666666666666</v>
      </c>
      <c r="AD23" s="2083"/>
      <c r="AE23" s="2695">
        <f>AVERAGE(AE16:AE20)</f>
        <v>1</v>
      </c>
      <c r="AF23" s="2695">
        <f>AVERAGE(AF16:AF20)</f>
        <v>0.6698611111111111</v>
      </c>
      <c r="AG23" s="2083"/>
      <c r="AH23" s="2083"/>
      <c r="AI23" s="2083"/>
      <c r="AJ23" s="1598"/>
    </row>
  </sheetData>
  <sheetProtection/>
  <mergeCells count="37">
    <mergeCell ref="AB13:AJ13"/>
    <mergeCell ref="AA1:AA2"/>
    <mergeCell ref="AA3:AA4"/>
    <mergeCell ref="AB5:AJ6"/>
    <mergeCell ref="AB7:AJ9"/>
    <mergeCell ref="AB11:AJ11"/>
    <mergeCell ref="A21:D21"/>
    <mergeCell ref="D1:Y2"/>
    <mergeCell ref="D3:Y4"/>
    <mergeCell ref="Z1:Z4"/>
    <mergeCell ref="A1:C4"/>
    <mergeCell ref="A6:AA6"/>
    <mergeCell ref="A7:AA7"/>
    <mergeCell ref="A8:AA8"/>
    <mergeCell ref="A9:AA9"/>
    <mergeCell ref="A5:AA5"/>
    <mergeCell ref="A17:D17"/>
    <mergeCell ref="N18:O18"/>
    <mergeCell ref="P18:Q18"/>
    <mergeCell ref="R18:S18"/>
    <mergeCell ref="T18:U18"/>
    <mergeCell ref="A22:D22"/>
    <mergeCell ref="A13:D13"/>
    <mergeCell ref="E13:AA13"/>
    <mergeCell ref="A11:D11"/>
    <mergeCell ref="E11:AA11"/>
    <mergeCell ref="C18:C20"/>
    <mergeCell ref="B18:B20"/>
    <mergeCell ref="V18:W18"/>
    <mergeCell ref="L20:M20"/>
    <mergeCell ref="N20:O20"/>
    <mergeCell ref="P20:Q20"/>
    <mergeCell ref="R20:S20"/>
    <mergeCell ref="A18:A20"/>
    <mergeCell ref="T20:U20"/>
    <mergeCell ref="V20:W20"/>
    <mergeCell ref="L18:M18"/>
  </mergeCells>
  <printOptions/>
  <pageMargins left="0.7" right="0.7" top="0.75" bottom="0.75" header="0.3" footer="0.3"/>
  <pageSetup horizontalDpi="600" verticalDpi="600" orientation="portrait" r:id="rId4"/>
  <drawing r:id="rId3"/>
  <legacyDrawing r:id="rId2"/>
</worksheet>
</file>

<file path=xl/worksheets/sheet16.xml><?xml version="1.0" encoding="utf-8"?>
<worksheet xmlns="http://schemas.openxmlformats.org/spreadsheetml/2006/main" xmlns:r="http://schemas.openxmlformats.org/officeDocument/2006/relationships">
  <sheetPr>
    <tabColor theme="5" tint="-0.4999699890613556"/>
    <pageSetUpPr fitToPage="1"/>
  </sheetPr>
  <dimension ref="A1:AW25"/>
  <sheetViews>
    <sheetView showGridLines="0" view="pageBreakPreview" zoomScale="70" zoomScaleNormal="70" zoomScaleSheetLayoutView="70" zoomScalePageLayoutView="0" workbookViewId="0" topLeftCell="K18">
      <selection activeCell="AV20" sqref="AV20"/>
    </sheetView>
  </sheetViews>
  <sheetFormatPr defaultColWidth="11.421875" defaultRowHeight="15"/>
  <cols>
    <col min="1" max="1" width="5.7109375" style="159" customWidth="1"/>
    <col min="2" max="2" width="19.7109375" style="383" customWidth="1"/>
    <col min="3" max="3" width="33.28125" style="384" customWidth="1"/>
    <col min="4" max="4" width="50.00390625" style="384" customWidth="1"/>
    <col min="5" max="5" width="20.421875" style="159" customWidth="1"/>
    <col min="6" max="6" width="11.421875" style="159" customWidth="1"/>
    <col min="7" max="7" width="23.8515625" style="159" customWidth="1"/>
    <col min="8" max="8" width="20.00390625" style="159" customWidth="1"/>
    <col min="9" max="9" width="23.140625" style="159" customWidth="1"/>
    <col min="10" max="11" width="11.421875" style="159" customWidth="1"/>
    <col min="12" max="23" width="4.57421875" style="159" bestFit="1" customWidth="1"/>
    <col min="24" max="24" width="8.8515625" style="159" customWidth="1"/>
    <col min="25" max="25" width="18.28125" style="159" customWidth="1"/>
    <col min="26" max="26" width="17.8515625" style="159" customWidth="1"/>
    <col min="27" max="27" width="19.140625" style="159" customWidth="1"/>
    <col min="28" max="40" width="0" style="159" hidden="1" customWidth="1"/>
    <col min="41" max="47" width="18.140625" style="1571" customWidth="1"/>
    <col min="48" max="48" width="28.57421875" style="1571" customWidth="1"/>
    <col min="49" max="49" width="22.8515625" style="1571" customWidth="1"/>
    <col min="50" max="16384" width="11.421875" style="1571" customWidth="1"/>
  </cols>
  <sheetData>
    <row r="1" spans="1:40" ht="15" customHeight="1">
      <c r="A1" s="3779"/>
      <c r="B1" s="3780"/>
      <c r="C1" s="3781"/>
      <c r="D1" s="3397" t="s">
        <v>0</v>
      </c>
      <c r="E1" s="3398"/>
      <c r="F1" s="3398"/>
      <c r="G1" s="3398"/>
      <c r="H1" s="3398"/>
      <c r="I1" s="3398"/>
      <c r="J1" s="3398"/>
      <c r="K1" s="3398"/>
      <c r="L1" s="3398"/>
      <c r="M1" s="3398"/>
      <c r="N1" s="3398"/>
      <c r="O1" s="3398"/>
      <c r="P1" s="3398"/>
      <c r="Q1" s="3398"/>
      <c r="R1" s="3398"/>
      <c r="S1" s="3398"/>
      <c r="T1" s="3398"/>
      <c r="U1" s="3398"/>
      <c r="V1" s="3398"/>
      <c r="W1" s="3398"/>
      <c r="X1" s="3398"/>
      <c r="Y1" s="3398"/>
      <c r="Z1" s="3599" t="s">
        <v>60</v>
      </c>
      <c r="AA1" s="2756" t="s">
        <v>1727</v>
      </c>
      <c r="AB1" s="1571"/>
      <c r="AC1" s="1571"/>
      <c r="AD1" s="1571"/>
      <c r="AE1" s="1571"/>
      <c r="AF1" s="1571"/>
      <c r="AG1" s="1571"/>
      <c r="AH1" s="1571"/>
      <c r="AI1" s="1571"/>
      <c r="AJ1" s="1571"/>
      <c r="AK1" s="1571"/>
      <c r="AL1" s="1571"/>
      <c r="AM1" s="1571"/>
      <c r="AN1" s="1571"/>
    </row>
    <row r="2" spans="1:40" ht="15.75" customHeight="1" thickBot="1">
      <c r="A2" s="3782"/>
      <c r="B2" s="3783"/>
      <c r="C2" s="3784"/>
      <c r="D2" s="3399"/>
      <c r="E2" s="3400"/>
      <c r="F2" s="3400"/>
      <c r="G2" s="3400"/>
      <c r="H2" s="3400"/>
      <c r="I2" s="3400"/>
      <c r="J2" s="3400"/>
      <c r="K2" s="3400"/>
      <c r="L2" s="3400"/>
      <c r="M2" s="3400"/>
      <c r="N2" s="3400"/>
      <c r="O2" s="3400"/>
      <c r="P2" s="3400"/>
      <c r="Q2" s="3400"/>
      <c r="R2" s="3400"/>
      <c r="S2" s="3400"/>
      <c r="T2" s="3400"/>
      <c r="U2" s="3400"/>
      <c r="V2" s="3400"/>
      <c r="W2" s="3400"/>
      <c r="X2" s="3400"/>
      <c r="Y2" s="3400"/>
      <c r="Z2" s="3600"/>
      <c r="AA2" s="2757"/>
      <c r="AB2" s="1571"/>
      <c r="AC2" s="1571"/>
      <c r="AD2" s="1571"/>
      <c r="AE2" s="1571"/>
      <c r="AF2" s="1571"/>
      <c r="AG2" s="1571"/>
      <c r="AH2" s="1571"/>
      <c r="AI2" s="1571"/>
      <c r="AJ2" s="1571"/>
      <c r="AK2" s="1571"/>
      <c r="AL2" s="1571"/>
      <c r="AM2" s="1571"/>
      <c r="AN2" s="1571"/>
    </row>
    <row r="3" spans="1:40" ht="15" customHeight="1">
      <c r="A3" s="3782"/>
      <c r="B3" s="3783"/>
      <c r="C3" s="3784"/>
      <c r="D3" s="3397" t="s">
        <v>1</v>
      </c>
      <c r="E3" s="3398"/>
      <c r="F3" s="3398"/>
      <c r="G3" s="3398"/>
      <c r="H3" s="3398"/>
      <c r="I3" s="3398"/>
      <c r="J3" s="3398"/>
      <c r="K3" s="3398"/>
      <c r="L3" s="3398"/>
      <c r="M3" s="3398"/>
      <c r="N3" s="3398"/>
      <c r="O3" s="3398"/>
      <c r="P3" s="3398"/>
      <c r="Q3" s="3398"/>
      <c r="R3" s="3398"/>
      <c r="S3" s="3398"/>
      <c r="T3" s="3398"/>
      <c r="U3" s="3398"/>
      <c r="V3" s="3398"/>
      <c r="W3" s="3398"/>
      <c r="X3" s="3398"/>
      <c r="Y3" s="3398"/>
      <c r="Z3" s="3600"/>
      <c r="AA3" s="2761">
        <v>43153</v>
      </c>
      <c r="AB3" s="1571"/>
      <c r="AC3" s="1571"/>
      <c r="AD3" s="1571"/>
      <c r="AE3" s="1571"/>
      <c r="AF3" s="1571"/>
      <c r="AG3" s="1571"/>
      <c r="AH3" s="1571"/>
      <c r="AI3" s="1571"/>
      <c r="AJ3" s="1571"/>
      <c r="AK3" s="1571"/>
      <c r="AL3" s="1571"/>
      <c r="AM3" s="1571"/>
      <c r="AN3" s="1571"/>
    </row>
    <row r="4" spans="1:40" ht="15.75" customHeight="1" thickBot="1">
      <c r="A4" s="3785"/>
      <c r="B4" s="3786"/>
      <c r="C4" s="3787"/>
      <c r="D4" s="3399"/>
      <c r="E4" s="3400"/>
      <c r="F4" s="3400"/>
      <c r="G4" s="3400"/>
      <c r="H4" s="3400"/>
      <c r="I4" s="3400"/>
      <c r="J4" s="3400"/>
      <c r="K4" s="3400"/>
      <c r="L4" s="3400"/>
      <c r="M4" s="3400"/>
      <c r="N4" s="3400"/>
      <c r="O4" s="3400"/>
      <c r="P4" s="3400"/>
      <c r="Q4" s="3400"/>
      <c r="R4" s="3400"/>
      <c r="S4" s="3400"/>
      <c r="T4" s="3400"/>
      <c r="U4" s="3400"/>
      <c r="V4" s="3400"/>
      <c r="W4" s="3400"/>
      <c r="X4" s="3400"/>
      <c r="Y4" s="3400"/>
      <c r="Z4" s="3601"/>
      <c r="AA4" s="2762"/>
      <c r="AB4" s="1571"/>
      <c r="AC4" s="1571"/>
      <c r="AD4" s="1571"/>
      <c r="AE4" s="1571"/>
      <c r="AF4" s="1571"/>
      <c r="AG4" s="1571"/>
      <c r="AH4" s="1571"/>
      <c r="AI4" s="1571"/>
      <c r="AJ4" s="1571"/>
      <c r="AK4" s="1571"/>
      <c r="AL4" s="1571"/>
      <c r="AM4" s="1571"/>
      <c r="AN4" s="1571"/>
    </row>
    <row r="5" spans="1:49" ht="14.25">
      <c r="A5" s="3704" t="s">
        <v>2</v>
      </c>
      <c r="B5" s="3705"/>
      <c r="C5" s="3705"/>
      <c r="D5" s="3706"/>
      <c r="E5" s="3706"/>
      <c r="F5" s="3706"/>
      <c r="G5" s="3706"/>
      <c r="H5" s="3706"/>
      <c r="I5" s="3706"/>
      <c r="J5" s="3706"/>
      <c r="K5" s="3706"/>
      <c r="L5" s="3706"/>
      <c r="M5" s="3706"/>
      <c r="N5" s="3706"/>
      <c r="O5" s="3706"/>
      <c r="P5" s="3706"/>
      <c r="Q5" s="3706"/>
      <c r="R5" s="3706"/>
      <c r="S5" s="3706"/>
      <c r="T5" s="3706"/>
      <c r="U5" s="3706"/>
      <c r="V5" s="3706"/>
      <c r="W5" s="3706"/>
      <c r="X5" s="3706"/>
      <c r="Y5" s="3706"/>
      <c r="Z5" s="3706"/>
      <c r="AA5" s="3706"/>
      <c r="AB5" s="3707" t="s">
        <v>639</v>
      </c>
      <c r="AC5" s="3707"/>
      <c r="AD5" s="3707"/>
      <c r="AE5" s="3707"/>
      <c r="AF5" s="3707"/>
      <c r="AG5" s="3707"/>
      <c r="AH5" s="3707"/>
      <c r="AI5" s="3707"/>
      <c r="AJ5" s="3707"/>
      <c r="AK5" s="3707"/>
      <c r="AL5" s="3707"/>
      <c r="AM5" s="3707"/>
      <c r="AN5" s="3708"/>
      <c r="AO5" s="2767" t="s">
        <v>2</v>
      </c>
      <c r="AP5" s="2768"/>
      <c r="AQ5" s="2768"/>
      <c r="AR5" s="2768"/>
      <c r="AS5" s="2768"/>
      <c r="AT5" s="2768"/>
      <c r="AU5" s="2768"/>
      <c r="AV5" s="2768"/>
      <c r="AW5" s="2769"/>
    </row>
    <row r="6" spans="1:49" ht="15" thickBot="1">
      <c r="A6" s="3704" t="s">
        <v>5</v>
      </c>
      <c r="B6" s="3705"/>
      <c r="C6" s="3705"/>
      <c r="D6" s="3705"/>
      <c r="E6" s="3705"/>
      <c r="F6" s="3705"/>
      <c r="G6" s="3705"/>
      <c r="H6" s="3705"/>
      <c r="I6" s="3705"/>
      <c r="J6" s="3705"/>
      <c r="K6" s="3705"/>
      <c r="L6" s="3705"/>
      <c r="M6" s="3705"/>
      <c r="N6" s="3705"/>
      <c r="O6" s="3705"/>
      <c r="P6" s="3705"/>
      <c r="Q6" s="3705"/>
      <c r="R6" s="3705"/>
      <c r="S6" s="3705"/>
      <c r="T6" s="3705"/>
      <c r="U6" s="3705"/>
      <c r="V6" s="3705"/>
      <c r="W6" s="3705"/>
      <c r="X6" s="3705"/>
      <c r="Y6" s="3705"/>
      <c r="Z6" s="3705"/>
      <c r="AA6" s="3705"/>
      <c r="AB6" s="3709"/>
      <c r="AC6" s="3709"/>
      <c r="AD6" s="3709"/>
      <c r="AE6" s="3709"/>
      <c r="AF6" s="3709"/>
      <c r="AG6" s="3709"/>
      <c r="AH6" s="3709"/>
      <c r="AI6" s="3709"/>
      <c r="AJ6" s="3709"/>
      <c r="AK6" s="3709"/>
      <c r="AL6" s="3709"/>
      <c r="AM6" s="3709"/>
      <c r="AN6" s="3710"/>
      <c r="AO6" s="2770"/>
      <c r="AP6" s="2771"/>
      <c r="AQ6" s="2771"/>
      <c r="AR6" s="2771"/>
      <c r="AS6" s="2771"/>
      <c r="AT6" s="2771"/>
      <c r="AU6" s="2771"/>
      <c r="AV6" s="2771"/>
      <c r="AW6" s="2772"/>
    </row>
    <row r="7" spans="1:49" ht="14.25">
      <c r="A7" s="3704" t="s">
        <v>6</v>
      </c>
      <c r="B7" s="3705"/>
      <c r="C7" s="3705"/>
      <c r="D7" s="3705"/>
      <c r="E7" s="3705"/>
      <c r="F7" s="3705"/>
      <c r="G7" s="3705"/>
      <c r="H7" s="3705"/>
      <c r="I7" s="3705"/>
      <c r="J7" s="3705"/>
      <c r="K7" s="3705"/>
      <c r="L7" s="3705"/>
      <c r="M7" s="3705"/>
      <c r="N7" s="3705"/>
      <c r="O7" s="3705"/>
      <c r="P7" s="3705"/>
      <c r="Q7" s="3705"/>
      <c r="R7" s="3705"/>
      <c r="S7" s="3705"/>
      <c r="T7" s="3705"/>
      <c r="U7" s="3705"/>
      <c r="V7" s="3705"/>
      <c r="W7" s="3705"/>
      <c r="X7" s="3705"/>
      <c r="Y7" s="3705"/>
      <c r="Z7" s="3705"/>
      <c r="AA7" s="3705"/>
      <c r="AB7" s="3709"/>
      <c r="AC7" s="3709"/>
      <c r="AD7" s="3709"/>
      <c r="AE7" s="3709"/>
      <c r="AF7" s="3709"/>
      <c r="AG7" s="3709"/>
      <c r="AH7" s="3709"/>
      <c r="AI7" s="3709"/>
      <c r="AJ7" s="3709"/>
      <c r="AK7" s="3709"/>
      <c r="AL7" s="3709"/>
      <c r="AM7" s="3709"/>
      <c r="AN7" s="3710"/>
      <c r="AO7" s="2773" t="s">
        <v>1723</v>
      </c>
      <c r="AP7" s="2774"/>
      <c r="AQ7" s="2774"/>
      <c r="AR7" s="2774"/>
      <c r="AS7" s="2774"/>
      <c r="AT7" s="2774"/>
      <c r="AU7" s="2774"/>
      <c r="AV7" s="2774"/>
      <c r="AW7" s="2775"/>
    </row>
    <row r="8" spans="1:49" ht="14.25">
      <c r="A8" s="3777" t="s">
        <v>1726</v>
      </c>
      <c r="B8" s="3778"/>
      <c r="C8" s="3778"/>
      <c r="D8" s="3778"/>
      <c r="E8" s="3778"/>
      <c r="F8" s="3778"/>
      <c r="G8" s="3778"/>
      <c r="H8" s="3778"/>
      <c r="I8" s="3778"/>
      <c r="J8" s="3778"/>
      <c r="K8" s="3778"/>
      <c r="L8" s="3778"/>
      <c r="M8" s="3778"/>
      <c r="N8" s="3778"/>
      <c r="O8" s="3778"/>
      <c r="P8" s="3778"/>
      <c r="Q8" s="3778"/>
      <c r="R8" s="3778"/>
      <c r="S8" s="3778"/>
      <c r="T8" s="3778"/>
      <c r="U8" s="3778"/>
      <c r="V8" s="3778"/>
      <c r="W8" s="3778"/>
      <c r="X8" s="3778"/>
      <c r="Y8" s="3778"/>
      <c r="Z8" s="3778"/>
      <c r="AA8" s="3778"/>
      <c r="AB8" s="3709"/>
      <c r="AC8" s="3709"/>
      <c r="AD8" s="3709"/>
      <c r="AE8" s="3709"/>
      <c r="AF8" s="3709"/>
      <c r="AG8" s="3709"/>
      <c r="AH8" s="3709"/>
      <c r="AI8" s="3709"/>
      <c r="AJ8" s="3709"/>
      <c r="AK8" s="3709"/>
      <c r="AL8" s="3709"/>
      <c r="AM8" s="3709"/>
      <c r="AN8" s="3710"/>
      <c r="AO8" s="2776"/>
      <c r="AP8" s="2777"/>
      <c r="AQ8" s="2777"/>
      <c r="AR8" s="2777"/>
      <c r="AS8" s="2777"/>
      <c r="AT8" s="2777"/>
      <c r="AU8" s="2777"/>
      <c r="AV8" s="2777"/>
      <c r="AW8" s="2778"/>
    </row>
    <row r="9" spans="1:49" s="1572" customFormat="1" ht="8.25" customHeight="1" thickBot="1">
      <c r="A9" s="301"/>
      <c r="B9" s="300"/>
      <c r="C9" s="301"/>
      <c r="D9" s="301"/>
      <c r="E9" s="301"/>
      <c r="F9" s="304"/>
      <c r="G9" s="301"/>
      <c r="H9" s="301"/>
      <c r="I9" s="301"/>
      <c r="J9" s="302"/>
      <c r="K9" s="302"/>
      <c r="L9" s="301"/>
      <c r="M9" s="301"/>
      <c r="N9" s="301"/>
      <c r="O9" s="301"/>
      <c r="P9" s="301"/>
      <c r="Q9" s="301"/>
      <c r="R9" s="301"/>
      <c r="S9" s="301"/>
      <c r="T9" s="301"/>
      <c r="U9" s="301"/>
      <c r="V9" s="301"/>
      <c r="W9" s="301"/>
      <c r="X9" s="301"/>
      <c r="Y9" s="305"/>
      <c r="Z9" s="305"/>
      <c r="AA9" s="301"/>
      <c r="AB9" s="301"/>
      <c r="AC9" s="301"/>
      <c r="AD9" s="301"/>
      <c r="AE9" s="301"/>
      <c r="AF9" s="301"/>
      <c r="AG9" s="301"/>
      <c r="AH9" s="301"/>
      <c r="AI9" s="301"/>
      <c r="AJ9" s="301"/>
      <c r="AK9" s="301"/>
      <c r="AL9" s="301"/>
      <c r="AM9" s="301"/>
      <c r="AN9" s="301"/>
      <c r="AO9" s="2779"/>
      <c r="AP9" s="2780"/>
      <c r="AQ9" s="2780"/>
      <c r="AR9" s="2780"/>
      <c r="AS9" s="2780"/>
      <c r="AT9" s="2780"/>
      <c r="AU9" s="2780"/>
      <c r="AV9" s="2780"/>
      <c r="AW9" s="2781"/>
    </row>
    <row r="10" spans="1:49" ht="15.75" customHeight="1" thickBot="1">
      <c r="A10" s="3442" t="s">
        <v>7</v>
      </c>
      <c r="B10" s="3443"/>
      <c r="C10" s="3443"/>
      <c r="D10" s="3444"/>
      <c r="E10" s="3359" t="s">
        <v>1703</v>
      </c>
      <c r="F10" s="3360"/>
      <c r="G10" s="3360"/>
      <c r="H10" s="3360"/>
      <c r="I10" s="3360"/>
      <c r="J10" s="3360"/>
      <c r="K10" s="3360"/>
      <c r="L10" s="3360"/>
      <c r="M10" s="3360"/>
      <c r="N10" s="3360"/>
      <c r="O10" s="3360"/>
      <c r="P10" s="3360"/>
      <c r="Q10" s="3360"/>
      <c r="R10" s="3360"/>
      <c r="S10" s="3360"/>
      <c r="T10" s="3360"/>
      <c r="U10" s="3360"/>
      <c r="V10" s="3360"/>
      <c r="W10" s="3360"/>
      <c r="X10" s="3360"/>
      <c r="Y10" s="3360"/>
      <c r="Z10" s="3360"/>
      <c r="AA10" s="3361"/>
      <c r="AB10" s="1571"/>
      <c r="AC10" s="1571"/>
      <c r="AD10" s="1571"/>
      <c r="AE10" s="1571"/>
      <c r="AF10" s="1571"/>
      <c r="AG10" s="1571"/>
      <c r="AH10" s="1571"/>
      <c r="AI10" s="1571"/>
      <c r="AJ10" s="1571"/>
      <c r="AK10" s="1571"/>
      <c r="AL10" s="1571"/>
      <c r="AM10" s="1571"/>
      <c r="AN10" s="1571"/>
      <c r="AO10" s="3359" t="s">
        <v>1703</v>
      </c>
      <c r="AP10" s="3360"/>
      <c r="AQ10" s="3360"/>
      <c r="AR10" s="3360"/>
      <c r="AS10" s="3360"/>
      <c r="AT10" s="3360"/>
      <c r="AU10" s="3360"/>
      <c r="AV10" s="3360"/>
      <c r="AW10" s="3360"/>
    </row>
    <row r="11" spans="1:40" s="1573" customFormat="1" ht="9.75" customHeight="1" thickBot="1">
      <c r="A11" s="321"/>
      <c r="B11" s="321"/>
      <c r="C11" s="321"/>
      <c r="D11" s="321"/>
      <c r="E11" s="322"/>
      <c r="F11" s="322"/>
      <c r="G11" s="323"/>
      <c r="H11" s="323"/>
      <c r="I11" s="324"/>
      <c r="J11" s="323"/>
      <c r="K11" s="323"/>
      <c r="L11" s="323"/>
      <c r="M11" s="323"/>
      <c r="N11" s="323"/>
      <c r="O11" s="323"/>
      <c r="P11" s="323"/>
      <c r="Q11" s="323"/>
      <c r="R11" s="323"/>
      <c r="S11" s="323"/>
      <c r="T11" s="323"/>
      <c r="U11" s="323"/>
      <c r="V11" s="323"/>
      <c r="W11" s="323"/>
      <c r="X11" s="323"/>
      <c r="Y11" s="323"/>
      <c r="Z11" s="323"/>
      <c r="AA11" s="323"/>
      <c r="AB11" s="325"/>
      <c r="AC11" s="326"/>
      <c r="AD11" s="325"/>
      <c r="AE11" s="325"/>
      <c r="AF11" s="327"/>
      <c r="AG11" s="328"/>
      <c r="AH11" s="329"/>
      <c r="AI11" s="330"/>
      <c r="AJ11" s="329"/>
      <c r="AK11" s="329"/>
      <c r="AL11" s="329"/>
      <c r="AM11" s="329"/>
      <c r="AN11" s="325"/>
    </row>
    <row r="12" spans="1:49" ht="19.5" customHeight="1" thickBot="1">
      <c r="A12" s="3730" t="s">
        <v>8</v>
      </c>
      <c r="B12" s="3731"/>
      <c r="C12" s="3731"/>
      <c r="D12" s="3732"/>
      <c r="E12" s="3727" t="s">
        <v>987</v>
      </c>
      <c r="F12" s="3728"/>
      <c r="G12" s="3728"/>
      <c r="H12" s="3728"/>
      <c r="I12" s="3728"/>
      <c r="J12" s="3728"/>
      <c r="K12" s="3728"/>
      <c r="L12" s="3728"/>
      <c r="M12" s="3728"/>
      <c r="N12" s="3728"/>
      <c r="O12" s="3728"/>
      <c r="P12" s="3728"/>
      <c r="Q12" s="3728"/>
      <c r="R12" s="3728"/>
      <c r="S12" s="3728"/>
      <c r="T12" s="3728"/>
      <c r="U12" s="3728"/>
      <c r="V12" s="3728"/>
      <c r="W12" s="3728"/>
      <c r="X12" s="3728"/>
      <c r="Y12" s="3728"/>
      <c r="Z12" s="3728"/>
      <c r="AA12" s="3729"/>
      <c r="AB12" s="3757"/>
      <c r="AC12" s="3757"/>
      <c r="AD12" s="3757"/>
      <c r="AE12" s="3757"/>
      <c r="AF12" s="3757"/>
      <c r="AG12" s="3757"/>
      <c r="AH12" s="3757"/>
      <c r="AI12" s="3757"/>
      <c r="AJ12" s="3757"/>
      <c r="AK12" s="3757"/>
      <c r="AL12" s="3757"/>
      <c r="AM12" s="3757"/>
      <c r="AN12" s="3758"/>
      <c r="AO12" s="3727"/>
      <c r="AP12" s="3728"/>
      <c r="AQ12" s="3728"/>
      <c r="AR12" s="3728"/>
      <c r="AS12" s="3728"/>
      <c r="AT12" s="3728"/>
      <c r="AU12" s="3728"/>
      <c r="AV12" s="3728"/>
      <c r="AW12" s="3728"/>
    </row>
    <row r="13" spans="1:49" s="1572" customFormat="1" ht="6" customHeight="1" thickBot="1">
      <c r="A13" s="301"/>
      <c r="B13" s="300"/>
      <c r="C13" s="301"/>
      <c r="D13" s="301"/>
      <c r="E13" s="301"/>
      <c r="F13" s="304"/>
      <c r="G13" s="301"/>
      <c r="H13" s="301"/>
      <c r="I13" s="301"/>
      <c r="J13" s="302"/>
      <c r="K13" s="302"/>
      <c r="L13" s="301"/>
      <c r="M13" s="301"/>
      <c r="N13" s="301"/>
      <c r="O13" s="301"/>
      <c r="P13" s="301"/>
      <c r="Q13" s="301"/>
      <c r="R13" s="301"/>
      <c r="S13" s="301"/>
      <c r="T13" s="301"/>
      <c r="U13" s="301"/>
      <c r="V13" s="301"/>
      <c r="W13" s="301"/>
      <c r="X13" s="301"/>
      <c r="Y13" s="305"/>
      <c r="Z13" s="305"/>
      <c r="AA13" s="301"/>
      <c r="AB13" s="301"/>
      <c r="AC13" s="301"/>
      <c r="AD13" s="301"/>
      <c r="AE13" s="301"/>
      <c r="AF13" s="301"/>
      <c r="AG13" s="301"/>
      <c r="AH13" s="301"/>
      <c r="AI13" s="301"/>
      <c r="AJ13" s="301"/>
      <c r="AK13" s="301"/>
      <c r="AL13" s="301"/>
      <c r="AM13" s="301"/>
      <c r="AN13" s="301"/>
      <c r="AO13" s="3727"/>
      <c r="AP13" s="3728"/>
      <c r="AQ13" s="3728"/>
      <c r="AR13" s="3728"/>
      <c r="AS13" s="3728"/>
      <c r="AT13" s="3728"/>
      <c r="AU13" s="3728"/>
      <c r="AV13" s="3728"/>
      <c r="AW13" s="3728"/>
    </row>
    <row r="14" spans="1:49" ht="57" customHeight="1" thickBot="1">
      <c r="A14" s="310" t="s">
        <v>9</v>
      </c>
      <c r="B14" s="311" t="s">
        <v>10</v>
      </c>
      <c r="C14" s="311" t="s">
        <v>11</v>
      </c>
      <c r="D14" s="311" t="s">
        <v>353</v>
      </c>
      <c r="E14" s="331" t="s">
        <v>13</v>
      </c>
      <c r="F14" s="331" t="s">
        <v>14</v>
      </c>
      <c r="G14" s="311" t="s">
        <v>15</v>
      </c>
      <c r="H14" s="331" t="s">
        <v>16</v>
      </c>
      <c r="I14" s="331" t="s">
        <v>18</v>
      </c>
      <c r="J14" s="331" t="s">
        <v>19</v>
      </c>
      <c r="K14" s="331" t="s">
        <v>20</v>
      </c>
      <c r="L14" s="332" t="s">
        <v>21</v>
      </c>
      <c r="M14" s="332" t="s">
        <v>22</v>
      </c>
      <c r="N14" s="332" t="s">
        <v>23</v>
      </c>
      <c r="O14" s="332" t="s">
        <v>24</v>
      </c>
      <c r="P14" s="332" t="s">
        <v>25</v>
      </c>
      <c r="Q14" s="332" t="s">
        <v>26</v>
      </c>
      <c r="R14" s="332" t="s">
        <v>27</v>
      </c>
      <c r="S14" s="332" t="s">
        <v>28</v>
      </c>
      <c r="T14" s="332" t="s">
        <v>29</v>
      </c>
      <c r="U14" s="332" t="s">
        <v>30</v>
      </c>
      <c r="V14" s="332" t="s">
        <v>31</v>
      </c>
      <c r="W14" s="332" t="s">
        <v>32</v>
      </c>
      <c r="X14" s="331" t="s">
        <v>33</v>
      </c>
      <c r="Y14" s="333" t="s">
        <v>34</v>
      </c>
      <c r="Z14" s="333" t="s">
        <v>244</v>
      </c>
      <c r="AA14" s="331" t="s">
        <v>414</v>
      </c>
      <c r="AB14" s="334" t="s">
        <v>641</v>
      </c>
      <c r="AC14" s="334" t="s">
        <v>642</v>
      </c>
      <c r="AD14" s="334" t="s">
        <v>643</v>
      </c>
      <c r="AE14" s="334" t="s">
        <v>644</v>
      </c>
      <c r="AF14" s="334" t="s">
        <v>645</v>
      </c>
      <c r="AG14" s="334" t="s">
        <v>37</v>
      </c>
      <c r="AH14" s="334" t="s">
        <v>646</v>
      </c>
      <c r="AI14" s="334" t="s">
        <v>43</v>
      </c>
      <c r="AJ14" s="334" t="s">
        <v>647</v>
      </c>
      <c r="AK14" s="334" t="s">
        <v>648</v>
      </c>
      <c r="AL14" s="334" t="s">
        <v>44</v>
      </c>
      <c r="AM14" s="334" t="s">
        <v>649</v>
      </c>
      <c r="AN14" s="335" t="s">
        <v>650</v>
      </c>
      <c r="AO14" s="2145" t="s">
        <v>36</v>
      </c>
      <c r="AP14" s="2146" t="s">
        <v>37</v>
      </c>
      <c r="AQ14" s="2147" t="s">
        <v>38</v>
      </c>
      <c r="AR14" s="2148" t="s">
        <v>1724</v>
      </c>
      <c r="AS14" s="2148" t="s">
        <v>1725</v>
      </c>
      <c r="AT14" s="2149" t="s">
        <v>42</v>
      </c>
      <c r="AU14" s="2150" t="s">
        <v>43</v>
      </c>
      <c r="AV14" s="2149" t="s">
        <v>44</v>
      </c>
      <c r="AW14" s="2151" t="s">
        <v>45</v>
      </c>
    </row>
    <row r="15" spans="1:49" ht="78" customHeight="1">
      <c r="A15" s="3773">
        <v>1</v>
      </c>
      <c r="B15" s="3770" t="s">
        <v>1674</v>
      </c>
      <c r="C15" s="3724" t="s">
        <v>1675</v>
      </c>
      <c r="D15" s="1583" t="s">
        <v>1662</v>
      </c>
      <c r="E15" s="337" t="s">
        <v>65</v>
      </c>
      <c r="F15" s="1278">
        <v>266</v>
      </c>
      <c r="G15" s="1574" t="s">
        <v>1710</v>
      </c>
      <c r="H15" s="337" t="s">
        <v>1708</v>
      </c>
      <c r="I15" s="209" t="s">
        <v>1713</v>
      </c>
      <c r="J15" s="299">
        <v>43101</v>
      </c>
      <c r="K15" s="340">
        <v>43131</v>
      </c>
      <c r="L15" s="341"/>
      <c r="M15" s="342"/>
      <c r="N15" s="342"/>
      <c r="O15" s="342"/>
      <c r="P15" s="341"/>
      <c r="Q15" s="342"/>
      <c r="R15" s="342"/>
      <c r="S15" s="342"/>
      <c r="T15" s="343"/>
      <c r="U15" s="342">
        <v>266</v>
      </c>
      <c r="V15" s="344"/>
      <c r="W15" s="342"/>
      <c r="X15" s="1916">
        <f>SUM(L15:W15)</f>
        <v>266</v>
      </c>
      <c r="Y15" s="1419">
        <v>0</v>
      </c>
      <c r="Z15" s="1419">
        <v>0</v>
      </c>
      <c r="AA15" s="209"/>
      <c r="AB15" s="315"/>
      <c r="AC15" s="316"/>
      <c r="AD15" s="315"/>
      <c r="AE15" s="315"/>
      <c r="AF15" s="317"/>
      <c r="AG15" s="318"/>
      <c r="AH15" s="319"/>
      <c r="AI15" s="320"/>
      <c r="AJ15" s="319"/>
      <c r="AK15" s="319"/>
      <c r="AL15" s="319"/>
      <c r="AM15" s="319"/>
      <c r="AN15" s="2277"/>
      <c r="AO15" s="2668">
        <f>SUM(L15:M15)</f>
        <v>0</v>
      </c>
      <c r="AP15" s="2674"/>
      <c r="AQ15" s="2684">
        <v>98</v>
      </c>
      <c r="AR15" s="2621"/>
      <c r="AS15" s="2621">
        <f>+AQ15/X15</f>
        <v>0.3684210526315789</v>
      </c>
      <c r="AT15" s="2681"/>
      <c r="AU15" s="2680"/>
      <c r="AV15" s="2604" t="s">
        <v>2052</v>
      </c>
      <c r="AW15" s="2604" t="s">
        <v>2051</v>
      </c>
    </row>
    <row r="16" spans="1:49" ht="112.5" customHeight="1">
      <c r="A16" s="3774"/>
      <c r="B16" s="3771"/>
      <c r="C16" s="3776"/>
      <c r="D16" s="1583" t="s">
        <v>1663</v>
      </c>
      <c r="E16" s="337" t="s">
        <v>65</v>
      </c>
      <c r="F16" s="1278">
        <v>4</v>
      </c>
      <c r="G16" s="1574" t="s">
        <v>1709</v>
      </c>
      <c r="H16" s="337" t="s">
        <v>1712</v>
      </c>
      <c r="I16" s="209" t="s">
        <v>1713</v>
      </c>
      <c r="J16" s="299">
        <v>43101</v>
      </c>
      <c r="K16" s="340">
        <v>43131</v>
      </c>
      <c r="L16" s="341"/>
      <c r="M16" s="342"/>
      <c r="N16" s="342"/>
      <c r="O16" s="342"/>
      <c r="P16" s="341"/>
      <c r="Q16" s="342"/>
      <c r="R16" s="342"/>
      <c r="S16" s="342"/>
      <c r="T16" s="343">
        <v>2</v>
      </c>
      <c r="U16" s="342"/>
      <c r="V16" s="344"/>
      <c r="W16" s="342">
        <v>2</v>
      </c>
      <c r="X16" s="1916">
        <f>SUM(L16:W16)</f>
        <v>4</v>
      </c>
      <c r="Y16" s="1419">
        <v>0</v>
      </c>
      <c r="Z16" s="1419">
        <v>0</v>
      </c>
      <c r="AA16" s="209"/>
      <c r="AB16" s="315"/>
      <c r="AC16" s="316"/>
      <c r="AD16" s="315"/>
      <c r="AE16" s="315"/>
      <c r="AF16" s="317"/>
      <c r="AG16" s="318"/>
      <c r="AH16" s="319"/>
      <c r="AI16" s="320"/>
      <c r="AJ16" s="319"/>
      <c r="AK16" s="319"/>
      <c r="AL16" s="319"/>
      <c r="AM16" s="319"/>
      <c r="AN16" s="2277"/>
      <c r="AO16" s="2668">
        <f>SUM(L16:M16)</f>
        <v>0</v>
      </c>
      <c r="AP16" s="2674"/>
      <c r="AQ16" s="2684">
        <v>0</v>
      </c>
      <c r="AR16" s="2621"/>
      <c r="AS16" s="2621">
        <f>+AQ16/X16</f>
        <v>0</v>
      </c>
      <c r="AT16" s="2681"/>
      <c r="AU16" s="2680"/>
      <c r="AV16" s="2604" t="s">
        <v>2047</v>
      </c>
      <c r="AW16" s="2604" t="s">
        <v>2034</v>
      </c>
    </row>
    <row r="17" spans="1:49" ht="79.5" customHeight="1">
      <c r="A17" s="3774"/>
      <c r="B17" s="3771"/>
      <c r="C17" s="3776"/>
      <c r="D17" s="1583" t="s">
        <v>1664</v>
      </c>
      <c r="E17" s="337" t="s">
        <v>65</v>
      </c>
      <c r="F17" s="1278">
        <v>1</v>
      </c>
      <c r="G17" s="1574" t="s">
        <v>1711</v>
      </c>
      <c r="H17" s="337" t="s">
        <v>1712</v>
      </c>
      <c r="I17" s="209" t="s">
        <v>1713</v>
      </c>
      <c r="J17" s="299">
        <v>43101</v>
      </c>
      <c r="K17" s="340">
        <v>43131</v>
      </c>
      <c r="L17" s="341"/>
      <c r="M17" s="342"/>
      <c r="N17" s="342"/>
      <c r="O17" s="342"/>
      <c r="P17" s="341"/>
      <c r="Q17" s="342"/>
      <c r="R17" s="342"/>
      <c r="S17" s="342"/>
      <c r="T17" s="343">
        <v>1</v>
      </c>
      <c r="U17" s="344"/>
      <c r="V17" s="344"/>
      <c r="W17" s="345"/>
      <c r="X17" s="1916">
        <f>SUM(L17:W17)</f>
        <v>1</v>
      </c>
      <c r="Y17" s="1419">
        <v>0</v>
      </c>
      <c r="Z17" s="1419">
        <v>0</v>
      </c>
      <c r="AA17" s="209"/>
      <c r="AB17" s="315"/>
      <c r="AC17" s="316"/>
      <c r="AD17" s="315"/>
      <c r="AE17" s="315"/>
      <c r="AF17" s="317"/>
      <c r="AG17" s="318"/>
      <c r="AH17" s="319"/>
      <c r="AI17" s="320"/>
      <c r="AJ17" s="319"/>
      <c r="AK17" s="319"/>
      <c r="AL17" s="319"/>
      <c r="AM17" s="319"/>
      <c r="AN17" s="2277"/>
      <c r="AO17" s="2668">
        <f>SUM(L17:M17)</f>
        <v>0</v>
      </c>
      <c r="AP17" s="2674"/>
      <c r="AQ17" s="2684">
        <v>0</v>
      </c>
      <c r="AR17" s="2621"/>
      <c r="AS17" s="2621">
        <f>+AQ17/X17</f>
        <v>0</v>
      </c>
      <c r="AT17" s="2681"/>
      <c r="AU17" s="2680"/>
      <c r="AV17" s="2604"/>
      <c r="AW17" s="2604" t="s">
        <v>2048</v>
      </c>
    </row>
    <row r="18" spans="1:49" ht="86.25" thickBot="1">
      <c r="A18" s="3775"/>
      <c r="B18" s="3772"/>
      <c r="C18" s="3726"/>
      <c r="D18" s="1584" t="s">
        <v>1676</v>
      </c>
      <c r="E18" s="484" t="s">
        <v>65</v>
      </c>
      <c r="F18" s="482">
        <v>12</v>
      </c>
      <c r="G18" s="1575" t="s">
        <v>1706</v>
      </c>
      <c r="H18" s="1388" t="s">
        <v>2049</v>
      </c>
      <c r="I18" s="484" t="s">
        <v>912</v>
      </c>
      <c r="J18" s="485">
        <v>43101</v>
      </c>
      <c r="K18" s="1389">
        <v>43131</v>
      </c>
      <c r="L18" s="1390">
        <v>1</v>
      </c>
      <c r="M18" s="1391">
        <v>1</v>
      </c>
      <c r="N18" s="1391">
        <v>1</v>
      </c>
      <c r="O18" s="1391">
        <v>1</v>
      </c>
      <c r="P18" s="1390">
        <v>1</v>
      </c>
      <c r="Q18" s="1391">
        <v>1</v>
      </c>
      <c r="R18" s="1391">
        <v>1</v>
      </c>
      <c r="S18" s="1391">
        <v>1</v>
      </c>
      <c r="T18" s="1392">
        <v>1</v>
      </c>
      <c r="U18" s="1393">
        <v>1</v>
      </c>
      <c r="V18" s="1393">
        <v>1</v>
      </c>
      <c r="W18" s="1394">
        <v>1</v>
      </c>
      <c r="X18" s="1917">
        <f>SUM(L18:W18)</f>
        <v>12</v>
      </c>
      <c r="Y18" s="1525">
        <v>0</v>
      </c>
      <c r="Z18" s="1525">
        <v>0</v>
      </c>
      <c r="AA18" s="484"/>
      <c r="AB18" s="315"/>
      <c r="AC18" s="316"/>
      <c r="AD18" s="315"/>
      <c r="AE18" s="315"/>
      <c r="AF18" s="317"/>
      <c r="AG18" s="318"/>
      <c r="AH18" s="319"/>
      <c r="AI18" s="320"/>
      <c r="AJ18" s="319"/>
      <c r="AK18" s="319"/>
      <c r="AL18" s="319"/>
      <c r="AM18" s="319"/>
      <c r="AN18" s="2277"/>
      <c r="AO18" s="2668">
        <f>SUM(L18:M18)</f>
        <v>2</v>
      </c>
      <c r="AP18" s="2674">
        <f>AO18/X18</f>
        <v>0.16666666666666666</v>
      </c>
      <c r="AQ18" s="2684">
        <v>2</v>
      </c>
      <c r="AR18" s="2621">
        <f>+AQ18/AO18</f>
        <v>1</v>
      </c>
      <c r="AS18" s="2621">
        <f>+AQ18/X18</f>
        <v>0.16666666666666666</v>
      </c>
      <c r="AT18" s="2681"/>
      <c r="AU18" s="2680"/>
      <c r="AV18" s="2604" t="s">
        <v>2050</v>
      </c>
      <c r="AW18" s="2604" t="s">
        <v>2034</v>
      </c>
    </row>
    <row r="19" spans="1:49" ht="15" thickBot="1">
      <c r="A19" s="3344" t="s">
        <v>56</v>
      </c>
      <c r="B19" s="3345"/>
      <c r="C19" s="3345"/>
      <c r="D19" s="3346"/>
      <c r="E19" s="1366"/>
      <c r="F19" s="1366"/>
      <c r="G19" s="1366"/>
      <c r="H19" s="1366"/>
      <c r="I19" s="1395"/>
      <c r="J19" s="1366"/>
      <c r="K19" s="1366"/>
      <c r="L19" s="1366"/>
      <c r="M19" s="1366"/>
      <c r="N19" s="1366"/>
      <c r="O19" s="1366"/>
      <c r="P19" s="1366"/>
      <c r="Q19" s="1366"/>
      <c r="R19" s="1366"/>
      <c r="S19" s="1366"/>
      <c r="T19" s="1366"/>
      <c r="U19" s="1366"/>
      <c r="V19" s="1366"/>
      <c r="W19" s="1366"/>
      <c r="X19" s="1628"/>
      <c r="Y19" s="1464">
        <f>SUM(Y15:Y18)</f>
        <v>0</v>
      </c>
      <c r="Z19" s="1464">
        <f>SUM(Z15:Z18)</f>
        <v>0</v>
      </c>
      <c r="AA19" s="1385"/>
      <c r="AB19" s="2074"/>
      <c r="AC19" s="2074"/>
      <c r="AD19" s="2074"/>
      <c r="AE19" s="2074"/>
      <c r="AF19" s="2074"/>
      <c r="AG19" s="2074"/>
      <c r="AH19" s="2074"/>
      <c r="AI19" s="2074"/>
      <c r="AJ19" s="2074"/>
      <c r="AK19" s="2074"/>
      <c r="AL19" s="2074"/>
      <c r="AM19" s="2074"/>
      <c r="AN19" s="2670"/>
      <c r="AO19" s="2673"/>
      <c r="AP19" s="2673"/>
      <c r="AQ19" s="2673"/>
      <c r="AR19" s="2673"/>
      <c r="AS19" s="2673"/>
      <c r="AT19" s="2673"/>
      <c r="AU19" s="2673"/>
      <c r="AV19" s="2639"/>
      <c r="AW19" s="2639"/>
    </row>
    <row r="20" spans="1:49" ht="67.5" customHeight="1">
      <c r="A20" s="3363">
        <v>2</v>
      </c>
      <c r="B20" s="3363" t="s">
        <v>282</v>
      </c>
      <c r="C20" s="3412" t="s">
        <v>286</v>
      </c>
      <c r="D20" s="472" t="s">
        <v>848</v>
      </c>
      <c r="E20" s="446" t="s">
        <v>296</v>
      </c>
      <c r="F20" s="447">
        <v>12</v>
      </c>
      <c r="G20" s="447" t="s">
        <v>849</v>
      </c>
      <c r="H20" s="447" t="s">
        <v>1677</v>
      </c>
      <c r="I20" s="447" t="s">
        <v>493</v>
      </c>
      <c r="J20" s="448" t="s">
        <v>255</v>
      </c>
      <c r="K20" s="448">
        <v>43465</v>
      </c>
      <c r="L20" s="3767">
        <v>2</v>
      </c>
      <c r="M20" s="3767"/>
      <c r="N20" s="3767">
        <v>2</v>
      </c>
      <c r="O20" s="3767"/>
      <c r="P20" s="3767">
        <v>2</v>
      </c>
      <c r="Q20" s="3767"/>
      <c r="R20" s="3767">
        <v>2</v>
      </c>
      <c r="S20" s="3767"/>
      <c r="T20" s="3767">
        <v>2</v>
      </c>
      <c r="U20" s="3767"/>
      <c r="V20" s="3767">
        <v>2</v>
      </c>
      <c r="W20" s="3767"/>
      <c r="X20" s="1625">
        <f>SUM(L20:W20)</f>
        <v>12</v>
      </c>
      <c r="Y20" s="1407">
        <v>0</v>
      </c>
      <c r="Z20" s="1407">
        <v>0</v>
      </c>
      <c r="AA20" s="1576"/>
      <c r="AB20" s="1571"/>
      <c r="AC20" s="1571"/>
      <c r="AD20" s="1571"/>
      <c r="AE20" s="1571"/>
      <c r="AF20" s="1571"/>
      <c r="AG20" s="1571"/>
      <c r="AH20" s="1571"/>
      <c r="AI20" s="1571"/>
      <c r="AJ20" s="1571"/>
      <c r="AK20" s="1571"/>
      <c r="AL20" s="1571"/>
      <c r="AM20" s="1571"/>
      <c r="AN20" s="1571"/>
      <c r="AO20" s="2668">
        <f>SUM(L20)</f>
        <v>2</v>
      </c>
      <c r="AP20" s="2674">
        <f>AO20/X20</f>
        <v>0.16666666666666666</v>
      </c>
      <c r="AQ20" s="2684">
        <v>2</v>
      </c>
      <c r="AR20" s="2621">
        <f>+AQ20/AO20</f>
        <v>1</v>
      </c>
      <c r="AS20" s="2621">
        <f>+AQ20/X20</f>
        <v>0.16666666666666666</v>
      </c>
      <c r="AT20" s="2681"/>
      <c r="AU20" s="2680"/>
      <c r="AV20" s="2604" t="s">
        <v>2109</v>
      </c>
      <c r="AW20" s="2604"/>
    </row>
    <row r="21" spans="1:49" ht="87.75" customHeight="1">
      <c r="A21" s="3481"/>
      <c r="B21" s="3555"/>
      <c r="C21" s="3413"/>
      <c r="D21" s="474" t="s">
        <v>845</v>
      </c>
      <c r="E21" s="187" t="s">
        <v>846</v>
      </c>
      <c r="F21" s="416">
        <v>4</v>
      </c>
      <c r="G21" s="187" t="s">
        <v>850</v>
      </c>
      <c r="H21" s="451" t="s">
        <v>1677</v>
      </c>
      <c r="I21" s="187" t="s">
        <v>490</v>
      </c>
      <c r="J21" s="433">
        <v>43160</v>
      </c>
      <c r="K21" s="433">
        <v>43465</v>
      </c>
      <c r="L21" s="360"/>
      <c r="M21" s="360"/>
      <c r="N21" s="360">
        <v>2</v>
      </c>
      <c r="O21" s="360"/>
      <c r="P21" s="360"/>
      <c r="Q21" s="360"/>
      <c r="R21" s="360">
        <v>1</v>
      </c>
      <c r="S21" s="360"/>
      <c r="T21" s="361"/>
      <c r="U21" s="361"/>
      <c r="V21" s="361"/>
      <c r="W21" s="658">
        <v>1</v>
      </c>
      <c r="X21" s="1626">
        <f>SUM(L21:W21)</f>
        <v>4</v>
      </c>
      <c r="Y21" s="452">
        <v>0</v>
      </c>
      <c r="Z21" s="452">
        <v>0</v>
      </c>
      <c r="AA21" s="1577"/>
      <c r="AB21" s="1571"/>
      <c r="AC21" s="1571"/>
      <c r="AD21" s="1571"/>
      <c r="AE21" s="1571"/>
      <c r="AF21" s="1571"/>
      <c r="AG21" s="1571"/>
      <c r="AH21" s="1571"/>
      <c r="AI21" s="1571"/>
      <c r="AJ21" s="1571"/>
      <c r="AK21" s="1571"/>
      <c r="AL21" s="1571"/>
      <c r="AM21" s="1571"/>
      <c r="AN21" s="1571"/>
      <c r="AO21" s="2668">
        <f>SUM(L21:M21)</f>
        <v>0</v>
      </c>
      <c r="AP21" s="2674"/>
      <c r="AQ21" s="2681"/>
      <c r="AR21" s="2621"/>
      <c r="AS21" s="2621">
        <f>+AQ21/X21</f>
        <v>0</v>
      </c>
      <c r="AT21" s="2681"/>
      <c r="AU21" s="2680"/>
      <c r="AV21" s="2604" t="s">
        <v>2053</v>
      </c>
      <c r="AW21" s="2604" t="s">
        <v>2034</v>
      </c>
    </row>
    <row r="22" spans="1:49" ht="108" customHeight="1" thickBot="1">
      <c r="A22" s="3365"/>
      <c r="B22" s="3365"/>
      <c r="C22" s="3414"/>
      <c r="D22" s="476" t="s">
        <v>851</v>
      </c>
      <c r="E22" s="454" t="s">
        <v>489</v>
      </c>
      <c r="F22" s="455">
        <v>1</v>
      </c>
      <c r="G22" s="454" t="s">
        <v>852</v>
      </c>
      <c r="H22" s="456" t="s">
        <v>1677</v>
      </c>
      <c r="I22" s="454" t="s">
        <v>294</v>
      </c>
      <c r="J22" s="457">
        <v>43101</v>
      </c>
      <c r="K22" s="457">
        <v>43465</v>
      </c>
      <c r="L22" s="3190">
        <v>1</v>
      </c>
      <c r="M22" s="3190"/>
      <c r="N22" s="3190">
        <v>1</v>
      </c>
      <c r="O22" s="3190"/>
      <c r="P22" s="3190">
        <v>1</v>
      </c>
      <c r="Q22" s="3190"/>
      <c r="R22" s="3190">
        <v>1</v>
      </c>
      <c r="S22" s="3190"/>
      <c r="T22" s="3190">
        <v>1</v>
      </c>
      <c r="U22" s="3190"/>
      <c r="V22" s="3190">
        <v>1</v>
      </c>
      <c r="W22" s="3190"/>
      <c r="X22" s="1924">
        <v>1</v>
      </c>
      <c r="Y22" s="459">
        <v>0</v>
      </c>
      <c r="Z22" s="459">
        <v>0</v>
      </c>
      <c r="AA22" s="1578"/>
      <c r="AB22" s="1571"/>
      <c r="AC22" s="1571"/>
      <c r="AD22" s="1571"/>
      <c r="AE22" s="1571"/>
      <c r="AF22" s="1571"/>
      <c r="AG22" s="1571"/>
      <c r="AH22" s="1571"/>
      <c r="AI22" s="1571"/>
      <c r="AJ22" s="1571"/>
      <c r="AK22" s="1571"/>
      <c r="AL22" s="1571"/>
      <c r="AM22" s="1571"/>
      <c r="AN22" s="1571"/>
      <c r="AO22" s="2679">
        <f>SUM(L22)</f>
        <v>1</v>
      </c>
      <c r="AP22" s="2674">
        <f>2/12</f>
        <v>0.16666666666666666</v>
      </c>
      <c r="AQ22" s="2686">
        <v>1</v>
      </c>
      <c r="AR22" s="2621">
        <f>+AQ22/AO22</f>
        <v>1</v>
      </c>
      <c r="AS22" s="2621">
        <f>+AQ22/X22</f>
        <v>1</v>
      </c>
      <c r="AT22" s="2681"/>
      <c r="AU22" s="2680"/>
      <c r="AV22" s="2604" t="s">
        <v>2096</v>
      </c>
      <c r="AW22" s="2604"/>
    </row>
    <row r="23" spans="1:49" ht="15" thickBot="1">
      <c r="A23" s="3344" t="s">
        <v>56</v>
      </c>
      <c r="B23" s="3345"/>
      <c r="C23" s="3345"/>
      <c r="D23" s="3346"/>
      <c r="E23" s="1366"/>
      <c r="F23" s="1366"/>
      <c r="G23" s="1366"/>
      <c r="H23" s="1366"/>
      <c r="I23" s="1395"/>
      <c r="J23" s="1366"/>
      <c r="K23" s="1366"/>
      <c r="L23" s="1366"/>
      <c r="M23" s="1366"/>
      <c r="N23" s="1366"/>
      <c r="O23" s="1366"/>
      <c r="P23" s="1366"/>
      <c r="Q23" s="1366"/>
      <c r="R23" s="1366"/>
      <c r="S23" s="1366"/>
      <c r="T23" s="1366"/>
      <c r="U23" s="1366"/>
      <c r="V23" s="1366"/>
      <c r="W23" s="1366"/>
      <c r="X23" s="1628"/>
      <c r="Y23" s="1464">
        <f>SUM(Y20:Y22)</f>
        <v>0</v>
      </c>
      <c r="Z23" s="1464">
        <f>SUM(Z20:Z22)</f>
        <v>0</v>
      </c>
      <c r="AA23" s="1385"/>
      <c r="AB23" s="2074"/>
      <c r="AC23" s="2074"/>
      <c r="AD23" s="2074"/>
      <c r="AE23" s="2074"/>
      <c r="AF23" s="2074"/>
      <c r="AG23" s="2074"/>
      <c r="AH23" s="2074"/>
      <c r="AI23" s="2074"/>
      <c r="AJ23" s="2074"/>
      <c r="AK23" s="2074"/>
      <c r="AL23" s="2074"/>
      <c r="AM23" s="2074"/>
      <c r="AN23" s="2073"/>
      <c r="AO23" s="2719"/>
      <c r="AP23" s="2672"/>
      <c r="AQ23" s="2672"/>
      <c r="AR23" s="2672"/>
      <c r="AS23" s="2672"/>
      <c r="AT23" s="2672"/>
      <c r="AU23" s="2672"/>
      <c r="AV23" s="2672"/>
      <c r="AW23" s="2672"/>
    </row>
    <row r="24" spans="1:49" ht="15" customHeight="1" thickBot="1">
      <c r="A24" s="3764" t="s">
        <v>57</v>
      </c>
      <c r="B24" s="3765"/>
      <c r="C24" s="3765"/>
      <c r="D24" s="3766"/>
      <c r="E24" s="1374"/>
      <c r="F24" s="1375"/>
      <c r="G24" s="1375"/>
      <c r="H24" s="1375"/>
      <c r="I24" s="1375"/>
      <c r="J24" s="1375"/>
      <c r="K24" s="1375"/>
      <c r="L24" s="1375"/>
      <c r="M24" s="1375"/>
      <c r="N24" s="1375"/>
      <c r="O24" s="1375"/>
      <c r="P24" s="1375"/>
      <c r="Q24" s="1375"/>
      <c r="R24" s="1375"/>
      <c r="S24" s="1375"/>
      <c r="T24" s="1375"/>
      <c r="U24" s="1375"/>
      <c r="V24" s="1375"/>
      <c r="W24" s="1375"/>
      <c r="X24" s="1375"/>
      <c r="Y24" s="1519">
        <f>+Y23+Y19</f>
        <v>0</v>
      </c>
      <c r="Z24" s="1519">
        <f>+Z23+Z19</f>
        <v>0</v>
      </c>
      <c r="AA24" s="20"/>
      <c r="AB24" s="20"/>
      <c r="AC24" s="20"/>
      <c r="AD24" s="20"/>
      <c r="AE24" s="20"/>
      <c r="AF24" s="20"/>
      <c r="AG24" s="20"/>
      <c r="AH24" s="20"/>
      <c r="AI24" s="20"/>
      <c r="AJ24" s="20"/>
      <c r="AK24" s="20"/>
      <c r="AL24" s="20"/>
      <c r="AM24" s="20"/>
      <c r="AN24" s="2232"/>
      <c r="AO24" s="2234"/>
      <c r="AP24" s="20"/>
      <c r="AQ24" s="20"/>
      <c r="AR24" s="20"/>
      <c r="AS24" s="20"/>
      <c r="AT24" s="20"/>
      <c r="AU24" s="20"/>
      <c r="AV24" s="20"/>
      <c r="AW24" s="20"/>
    </row>
    <row r="25" spans="1:49" ht="15.75" thickBot="1">
      <c r="A25" s="3768" t="s">
        <v>57</v>
      </c>
      <c r="B25" s="3769"/>
      <c r="C25" s="3769"/>
      <c r="D25" s="3769"/>
      <c r="E25" s="23"/>
      <c r="F25" s="35"/>
      <c r="G25" s="23"/>
      <c r="H25" s="23"/>
      <c r="I25" s="23"/>
      <c r="J25" s="36"/>
      <c r="K25" s="36"/>
      <c r="L25" s="23"/>
      <c r="M25" s="23"/>
      <c r="N25" s="23"/>
      <c r="O25" s="23"/>
      <c r="P25" s="23"/>
      <c r="Q25" s="23"/>
      <c r="R25" s="23"/>
      <c r="S25" s="23"/>
      <c r="T25" s="23"/>
      <c r="U25" s="23"/>
      <c r="V25" s="23"/>
      <c r="W25" s="23"/>
      <c r="X25" s="37"/>
      <c r="Y25" s="1462">
        <f>+Y24</f>
        <v>0</v>
      </c>
      <c r="Z25" s="1462">
        <f>+Z24</f>
        <v>0</v>
      </c>
      <c r="AA25" s="23"/>
      <c r="AB25" s="23"/>
      <c r="AC25" s="23"/>
      <c r="AD25" s="23"/>
      <c r="AE25" s="23"/>
      <c r="AF25" s="23"/>
      <c r="AG25" s="23"/>
      <c r="AH25" s="23"/>
      <c r="AI25" s="23"/>
      <c r="AJ25" s="23"/>
      <c r="AK25" s="23"/>
      <c r="AL25" s="23"/>
      <c r="AM25" s="23"/>
      <c r="AN25" s="23"/>
      <c r="AO25" s="21"/>
      <c r="AP25" s="2698">
        <f>AVERAGE(AP15:AP22)</f>
        <v>0.16666666666666666</v>
      </c>
      <c r="AQ25" s="23"/>
      <c r="AR25" s="2698">
        <f>AVERAGE(AR15:AR22)</f>
        <v>1</v>
      </c>
      <c r="AS25" s="2698">
        <f>AVERAGE(AS15:AS22)</f>
        <v>0.24310776942355888</v>
      </c>
      <c r="AT25" s="23"/>
      <c r="AU25" s="23"/>
      <c r="AV25" s="23"/>
      <c r="AW25" s="2235"/>
    </row>
  </sheetData>
  <sheetProtection/>
  <mergeCells count="43">
    <mergeCell ref="AO5:AW6"/>
    <mergeCell ref="AO7:AW9"/>
    <mergeCell ref="AO10:AW10"/>
    <mergeCell ref="AO12:AW12"/>
    <mergeCell ref="AO13:AW13"/>
    <mergeCell ref="A1:C4"/>
    <mergeCell ref="D1:Y2"/>
    <mergeCell ref="Z1:Z4"/>
    <mergeCell ref="D3:Y4"/>
    <mergeCell ref="AA1:AA2"/>
    <mergeCell ref="AA3:AA4"/>
    <mergeCell ref="AB12:AN12"/>
    <mergeCell ref="B15:B18"/>
    <mergeCell ref="A15:A18"/>
    <mergeCell ref="C15:C18"/>
    <mergeCell ref="A5:AA5"/>
    <mergeCell ref="AB5:AN8"/>
    <mergeCell ref="A6:AA6"/>
    <mergeCell ref="A7:AA7"/>
    <mergeCell ref="A8:AA8"/>
    <mergeCell ref="A10:D10"/>
    <mergeCell ref="E10:AA10"/>
    <mergeCell ref="A24:D24"/>
    <mergeCell ref="A25:D25"/>
    <mergeCell ref="A12:D12"/>
    <mergeCell ref="E12:AA12"/>
    <mergeCell ref="A19:D19"/>
    <mergeCell ref="A20:A22"/>
    <mergeCell ref="B20:B22"/>
    <mergeCell ref="C20:C22"/>
    <mergeCell ref="L20:M20"/>
    <mergeCell ref="N20:O20"/>
    <mergeCell ref="A23:D23"/>
    <mergeCell ref="P20:Q20"/>
    <mergeCell ref="R20:S20"/>
    <mergeCell ref="T20:U20"/>
    <mergeCell ref="V20:W20"/>
    <mergeCell ref="L22:M22"/>
    <mergeCell ref="N22:O22"/>
    <mergeCell ref="P22:Q22"/>
    <mergeCell ref="R22:S22"/>
    <mergeCell ref="T22:U22"/>
    <mergeCell ref="V22:W22"/>
  </mergeCells>
  <printOptions/>
  <pageMargins left="0.7086614173228347" right="0.7086614173228347" top="0.7480314960629921" bottom="0.7480314960629921" header="0.31496062992125984" footer="0.31496062992125984"/>
  <pageSetup fitToHeight="1" fitToWidth="1" horizontalDpi="600" verticalDpi="600" orientation="landscape" paperSize="5" scale="30" r:id="rId4"/>
  <drawing r:id="rId3"/>
  <legacyDrawing r:id="rId2"/>
</worksheet>
</file>

<file path=xl/worksheets/sheet17.xml><?xml version="1.0" encoding="utf-8"?>
<worksheet xmlns="http://schemas.openxmlformats.org/spreadsheetml/2006/main" xmlns:r="http://schemas.openxmlformats.org/officeDocument/2006/relationships">
  <dimension ref="A1:AO69"/>
  <sheetViews>
    <sheetView zoomScale="70" zoomScaleNormal="70" zoomScalePageLayoutView="0" workbookViewId="0" topLeftCell="Q9">
      <selection activeCell="AJ17" sqref="AJ17"/>
    </sheetView>
  </sheetViews>
  <sheetFormatPr defaultColWidth="11.421875" defaultRowHeight="15"/>
  <cols>
    <col min="1" max="1" width="5.7109375" style="159" customWidth="1"/>
    <col min="2" max="2" width="19.7109375" style="383" customWidth="1"/>
    <col min="3" max="3" width="33.28125" style="384" customWidth="1"/>
    <col min="4" max="4" width="50.00390625" style="384" customWidth="1"/>
    <col min="5" max="5" width="16.00390625" style="159" customWidth="1"/>
    <col min="6" max="6" width="11.421875" style="159" customWidth="1"/>
    <col min="7" max="7" width="22.28125" style="159" customWidth="1"/>
    <col min="8" max="8" width="15.00390625" style="159" customWidth="1"/>
    <col min="9" max="9" width="23.140625" style="159" customWidth="1"/>
    <col min="10" max="10" width="11.421875" style="159" customWidth="1"/>
    <col min="11" max="11" width="14.140625" style="159" customWidth="1"/>
    <col min="12" max="23" width="3.421875" style="159" customWidth="1"/>
    <col min="24" max="24" width="9.140625" style="159" bestFit="1" customWidth="1"/>
    <col min="25" max="25" width="17.8515625" style="159" customWidth="1"/>
    <col min="26" max="26" width="17.7109375" style="159" customWidth="1"/>
    <col min="27" max="27" width="22.421875" style="159" customWidth="1"/>
    <col min="28" max="36" width="18.421875" style="159" customWidth="1"/>
    <col min="37" max="40" width="11.421875" style="159" customWidth="1"/>
    <col min="41" max="16384" width="11.421875" style="1571" customWidth="1"/>
  </cols>
  <sheetData>
    <row r="1" spans="1:31" s="771" customFormat="1" ht="15" customHeight="1">
      <c r="A1" s="2847"/>
      <c r="B1" s="2848"/>
      <c r="C1" s="2849"/>
      <c r="D1" s="2748" t="s">
        <v>1105</v>
      </c>
      <c r="E1" s="2749"/>
      <c r="F1" s="2749"/>
      <c r="G1" s="2749"/>
      <c r="H1" s="2749"/>
      <c r="I1" s="2749"/>
      <c r="J1" s="2749"/>
      <c r="K1" s="2749"/>
      <c r="L1" s="2749"/>
      <c r="M1" s="2749"/>
      <c r="N1" s="2749"/>
      <c r="O1" s="2749"/>
      <c r="P1" s="2749"/>
      <c r="Q1" s="2749"/>
      <c r="R1" s="2749"/>
      <c r="S1" s="2749"/>
      <c r="T1" s="2749"/>
      <c r="U1" s="2749"/>
      <c r="V1" s="2749"/>
      <c r="W1" s="2749"/>
      <c r="X1" s="2749"/>
      <c r="Y1" s="2750"/>
      <c r="Z1" s="2856" t="s">
        <v>60</v>
      </c>
      <c r="AA1" s="2756" t="s">
        <v>1727</v>
      </c>
      <c r="AB1" s="773"/>
      <c r="AC1" s="773"/>
      <c r="AD1" s="773"/>
      <c r="AE1" s="773"/>
    </row>
    <row r="2" spans="1:31" s="771" customFormat="1" ht="15.75" customHeight="1" thickBot="1">
      <c r="A2" s="2850"/>
      <c r="B2" s="2851"/>
      <c r="C2" s="2852"/>
      <c r="D2" s="2751"/>
      <c r="E2" s="2752"/>
      <c r="F2" s="2752"/>
      <c r="G2" s="2752"/>
      <c r="H2" s="2752"/>
      <c r="I2" s="2752"/>
      <c r="J2" s="2752"/>
      <c r="K2" s="2752"/>
      <c r="L2" s="2752"/>
      <c r="M2" s="2752"/>
      <c r="N2" s="2752"/>
      <c r="O2" s="2752"/>
      <c r="P2" s="2752"/>
      <c r="Q2" s="2752"/>
      <c r="R2" s="2752"/>
      <c r="S2" s="2752"/>
      <c r="T2" s="2752"/>
      <c r="U2" s="2752"/>
      <c r="V2" s="2752"/>
      <c r="W2" s="2752"/>
      <c r="X2" s="2752"/>
      <c r="Y2" s="2753"/>
      <c r="Z2" s="2857"/>
      <c r="AA2" s="2757"/>
      <c r="AB2" s="773"/>
      <c r="AC2" s="773"/>
      <c r="AD2" s="773"/>
      <c r="AE2" s="773"/>
    </row>
    <row r="3" spans="1:31" s="771" customFormat="1" ht="15" customHeight="1">
      <c r="A3" s="2850"/>
      <c r="B3" s="2851"/>
      <c r="C3" s="2852"/>
      <c r="D3" s="2748" t="s">
        <v>240</v>
      </c>
      <c r="E3" s="2749"/>
      <c r="F3" s="2749"/>
      <c r="G3" s="2749"/>
      <c r="H3" s="2749"/>
      <c r="I3" s="2749"/>
      <c r="J3" s="2749"/>
      <c r="K3" s="2749"/>
      <c r="L3" s="2749"/>
      <c r="M3" s="2749"/>
      <c r="N3" s="2749"/>
      <c r="O3" s="2749"/>
      <c r="P3" s="2749"/>
      <c r="Q3" s="2749"/>
      <c r="R3" s="2749"/>
      <c r="S3" s="2749"/>
      <c r="T3" s="2749"/>
      <c r="U3" s="2749"/>
      <c r="V3" s="2749"/>
      <c r="W3" s="2749"/>
      <c r="X3" s="2749"/>
      <c r="Y3" s="2750"/>
      <c r="Z3" s="2857"/>
      <c r="AA3" s="2761">
        <v>43153</v>
      </c>
      <c r="AB3" s="773"/>
      <c r="AC3" s="773"/>
      <c r="AD3" s="773"/>
      <c r="AE3" s="773"/>
    </row>
    <row r="4" spans="1:40" s="771" customFormat="1" ht="15.75" customHeight="1" thickBot="1">
      <c r="A4" s="2853"/>
      <c r="B4" s="2854"/>
      <c r="C4" s="2855"/>
      <c r="D4" s="2751"/>
      <c r="E4" s="2752"/>
      <c r="F4" s="2752"/>
      <c r="G4" s="2752"/>
      <c r="H4" s="2752"/>
      <c r="I4" s="2752"/>
      <c r="J4" s="2752"/>
      <c r="K4" s="2752"/>
      <c r="L4" s="2752"/>
      <c r="M4" s="2752"/>
      <c r="N4" s="2752"/>
      <c r="O4" s="2752"/>
      <c r="P4" s="2752"/>
      <c r="Q4" s="2752"/>
      <c r="R4" s="2752"/>
      <c r="S4" s="2752"/>
      <c r="T4" s="2752"/>
      <c r="U4" s="2752"/>
      <c r="V4" s="2752"/>
      <c r="W4" s="2752"/>
      <c r="X4" s="2752"/>
      <c r="Y4" s="2753"/>
      <c r="Z4" s="2858"/>
      <c r="AA4" s="2762"/>
      <c r="AB4" s="773"/>
      <c r="AC4" s="773"/>
      <c r="AD4" s="773"/>
      <c r="AE4" s="773"/>
      <c r="AK4"/>
      <c r="AL4"/>
      <c r="AM4"/>
      <c r="AN4"/>
    </row>
    <row r="5" spans="1:40" ht="14.25" customHeight="1">
      <c r="A5" s="3704" t="s">
        <v>2</v>
      </c>
      <c r="B5" s="3705"/>
      <c r="C5" s="3705"/>
      <c r="D5" s="3706"/>
      <c r="E5" s="3706"/>
      <c r="F5" s="3706"/>
      <c r="G5" s="3706"/>
      <c r="H5" s="3706"/>
      <c r="I5" s="3706"/>
      <c r="J5" s="3706"/>
      <c r="K5" s="3706"/>
      <c r="L5" s="3706"/>
      <c r="M5" s="3706"/>
      <c r="N5" s="3706"/>
      <c r="O5" s="3706"/>
      <c r="P5" s="3706"/>
      <c r="Q5" s="3706"/>
      <c r="R5" s="3706"/>
      <c r="S5" s="3706"/>
      <c r="T5" s="3706"/>
      <c r="U5" s="3706"/>
      <c r="V5" s="3706"/>
      <c r="W5" s="3706"/>
      <c r="X5" s="3706"/>
      <c r="Y5" s="3706"/>
      <c r="Z5" s="3706"/>
      <c r="AA5" s="3792"/>
      <c r="AB5" s="2767" t="s">
        <v>2</v>
      </c>
      <c r="AC5" s="2768"/>
      <c r="AD5" s="2768"/>
      <c r="AE5" s="2768"/>
      <c r="AF5" s="2768"/>
      <c r="AG5" s="2768"/>
      <c r="AH5" s="2768"/>
      <c r="AI5" s="2768"/>
      <c r="AJ5" s="2769"/>
      <c r="AK5"/>
      <c r="AL5"/>
      <c r="AM5"/>
      <c r="AN5"/>
    </row>
    <row r="6" spans="1:40" ht="15.75" thickBot="1">
      <c r="A6" s="3704" t="s">
        <v>5</v>
      </c>
      <c r="B6" s="3705"/>
      <c r="C6" s="3705"/>
      <c r="D6" s="3705"/>
      <c r="E6" s="3705"/>
      <c r="F6" s="3705"/>
      <c r="G6" s="3705"/>
      <c r="H6" s="3705"/>
      <c r="I6" s="3705"/>
      <c r="J6" s="3705"/>
      <c r="K6" s="3705"/>
      <c r="L6" s="3705"/>
      <c r="M6" s="3705"/>
      <c r="N6" s="3705"/>
      <c r="O6" s="3705"/>
      <c r="P6" s="3705"/>
      <c r="Q6" s="3705"/>
      <c r="R6" s="3705"/>
      <c r="S6" s="3705"/>
      <c r="T6" s="3705"/>
      <c r="U6" s="3705"/>
      <c r="V6" s="3705"/>
      <c r="W6" s="3705"/>
      <c r="X6" s="3705"/>
      <c r="Y6" s="3705"/>
      <c r="Z6" s="3705"/>
      <c r="AA6" s="3793"/>
      <c r="AB6" s="2770"/>
      <c r="AC6" s="2771"/>
      <c r="AD6" s="2771"/>
      <c r="AE6" s="2771"/>
      <c r="AF6" s="2771"/>
      <c r="AG6" s="2771"/>
      <c r="AH6" s="2771"/>
      <c r="AI6" s="2771"/>
      <c r="AJ6" s="2772"/>
      <c r="AK6"/>
      <c r="AL6"/>
      <c r="AM6"/>
      <c r="AN6"/>
    </row>
    <row r="7" spans="1:40" ht="15">
      <c r="A7" s="3704" t="s">
        <v>6</v>
      </c>
      <c r="B7" s="3705"/>
      <c r="C7" s="3705"/>
      <c r="D7" s="3705"/>
      <c r="E7" s="3705"/>
      <c r="F7" s="3705"/>
      <c r="G7" s="3705"/>
      <c r="H7" s="3705"/>
      <c r="I7" s="3705"/>
      <c r="J7" s="3705"/>
      <c r="K7" s="3705"/>
      <c r="L7" s="3705"/>
      <c r="M7" s="3705"/>
      <c r="N7" s="3705"/>
      <c r="O7" s="3705"/>
      <c r="P7" s="3705"/>
      <c r="Q7" s="3705"/>
      <c r="R7" s="3705"/>
      <c r="S7" s="3705"/>
      <c r="T7" s="3705"/>
      <c r="U7" s="3705"/>
      <c r="V7" s="3705"/>
      <c r="W7" s="3705"/>
      <c r="X7" s="3705"/>
      <c r="Y7" s="3705"/>
      <c r="Z7" s="3705"/>
      <c r="AA7" s="3793"/>
      <c r="AB7" s="2773" t="s">
        <v>1723</v>
      </c>
      <c r="AC7" s="2774"/>
      <c r="AD7" s="2774"/>
      <c r="AE7" s="2774"/>
      <c r="AF7" s="2774"/>
      <c r="AG7" s="2774"/>
      <c r="AH7" s="2774"/>
      <c r="AI7" s="2774"/>
      <c r="AJ7" s="2775"/>
      <c r="AK7"/>
      <c r="AL7"/>
      <c r="AM7"/>
      <c r="AN7"/>
    </row>
    <row r="8" spans="1:40" ht="15.75" thickBot="1">
      <c r="A8" s="3713" t="s">
        <v>1726</v>
      </c>
      <c r="B8" s="3714"/>
      <c r="C8" s="3714"/>
      <c r="D8" s="3714"/>
      <c r="E8" s="3714"/>
      <c r="F8" s="3714"/>
      <c r="G8" s="3714"/>
      <c r="H8" s="3714"/>
      <c r="I8" s="3714"/>
      <c r="J8" s="3714"/>
      <c r="K8" s="3714"/>
      <c r="L8" s="3714"/>
      <c r="M8" s="3714"/>
      <c r="N8" s="3714"/>
      <c r="O8" s="3714"/>
      <c r="P8" s="3714"/>
      <c r="Q8" s="3714"/>
      <c r="R8" s="3714"/>
      <c r="S8" s="3714"/>
      <c r="T8" s="3714"/>
      <c r="U8" s="3714"/>
      <c r="V8" s="3714"/>
      <c r="W8" s="3714"/>
      <c r="X8" s="3714"/>
      <c r="Y8" s="3714"/>
      <c r="Z8" s="3714"/>
      <c r="AA8" s="3794"/>
      <c r="AB8" s="2776"/>
      <c r="AC8" s="2777"/>
      <c r="AD8" s="2777"/>
      <c r="AE8" s="2777"/>
      <c r="AF8" s="2777"/>
      <c r="AG8" s="2777"/>
      <c r="AH8" s="2777"/>
      <c r="AI8" s="2777"/>
      <c r="AJ8" s="2778"/>
      <c r="AK8"/>
      <c r="AL8"/>
      <c r="AM8"/>
      <c r="AN8"/>
    </row>
    <row r="9" spans="1:40" s="1572" customFormat="1" ht="8.25" customHeight="1" thickBot="1">
      <c r="A9" s="301"/>
      <c r="B9" s="300"/>
      <c r="C9" s="301"/>
      <c r="D9" s="301"/>
      <c r="E9" s="301"/>
      <c r="F9" s="304"/>
      <c r="G9" s="301"/>
      <c r="H9" s="301"/>
      <c r="I9" s="301"/>
      <c r="J9" s="302"/>
      <c r="K9" s="302"/>
      <c r="L9" s="301"/>
      <c r="M9" s="301"/>
      <c r="N9" s="301"/>
      <c r="O9" s="301"/>
      <c r="P9" s="301"/>
      <c r="Q9" s="301"/>
      <c r="R9" s="301"/>
      <c r="S9" s="301"/>
      <c r="T9" s="301"/>
      <c r="U9" s="301"/>
      <c r="V9" s="301"/>
      <c r="W9" s="301"/>
      <c r="X9" s="301"/>
      <c r="Y9" s="305"/>
      <c r="Z9" s="305"/>
      <c r="AA9" s="301"/>
      <c r="AB9" s="2779"/>
      <c r="AC9" s="2780"/>
      <c r="AD9" s="2780"/>
      <c r="AE9" s="2780"/>
      <c r="AF9" s="2780"/>
      <c r="AG9" s="2780"/>
      <c r="AH9" s="2780"/>
      <c r="AI9" s="2780"/>
      <c r="AJ9" s="2781"/>
      <c r="AK9"/>
      <c r="AL9"/>
      <c r="AM9"/>
      <c r="AN9"/>
    </row>
    <row r="10" spans="1:40" s="1" customFormat="1" ht="15.75" customHeight="1" thickBot="1">
      <c r="A10" s="3442" t="s">
        <v>7</v>
      </c>
      <c r="B10" s="3443"/>
      <c r="C10" s="3443"/>
      <c r="D10" s="3444"/>
      <c r="E10" s="3359" t="s">
        <v>1705</v>
      </c>
      <c r="F10" s="3360"/>
      <c r="G10" s="3360"/>
      <c r="H10" s="3360"/>
      <c r="I10" s="3360"/>
      <c r="J10" s="3360"/>
      <c r="K10" s="3360"/>
      <c r="L10" s="3360"/>
      <c r="M10" s="3360"/>
      <c r="N10" s="3360"/>
      <c r="O10" s="3360"/>
      <c r="P10" s="3360"/>
      <c r="Q10" s="3360"/>
      <c r="R10" s="3360"/>
      <c r="S10" s="3360"/>
      <c r="T10" s="3360"/>
      <c r="U10" s="3360"/>
      <c r="V10" s="3360"/>
      <c r="W10" s="3360"/>
      <c r="X10" s="3360"/>
      <c r="Y10" s="3360"/>
      <c r="Z10" s="3360"/>
      <c r="AA10" s="3361"/>
      <c r="AB10" s="3359"/>
      <c r="AC10" s="3360"/>
      <c r="AD10" s="3360"/>
      <c r="AE10" s="3360"/>
      <c r="AF10" s="3360"/>
      <c r="AG10" s="3360"/>
      <c r="AH10" s="3360"/>
      <c r="AI10" s="3360"/>
      <c r="AJ10" s="3360"/>
      <c r="AK10"/>
      <c r="AL10"/>
      <c r="AM10"/>
      <c r="AN10"/>
    </row>
    <row r="11" spans="1:40" s="1573" customFormat="1" ht="9.75" customHeight="1" thickBot="1">
      <c r="A11" s="321"/>
      <c r="B11" s="321"/>
      <c r="C11" s="321"/>
      <c r="D11" s="321"/>
      <c r="E11" s="322"/>
      <c r="F11" s="322"/>
      <c r="G11" s="323"/>
      <c r="H11" s="323"/>
      <c r="I11" s="324"/>
      <c r="J11" s="323"/>
      <c r="K11" s="323"/>
      <c r="L11" s="323"/>
      <c r="M11" s="323"/>
      <c r="N11" s="323"/>
      <c r="O11" s="323"/>
      <c r="P11" s="323"/>
      <c r="Q11" s="323"/>
      <c r="R11" s="323"/>
      <c r="S11" s="323"/>
      <c r="T11" s="323"/>
      <c r="U11" s="323"/>
      <c r="V11" s="323"/>
      <c r="W11" s="323"/>
      <c r="X11" s="323"/>
      <c r="Y11" s="323"/>
      <c r="Z11" s="323"/>
      <c r="AA11" s="323"/>
      <c r="AB11"/>
      <c r="AC11"/>
      <c r="AD11"/>
      <c r="AE11"/>
      <c r="AF11"/>
      <c r="AG11"/>
      <c r="AH11"/>
      <c r="AI11"/>
      <c r="AJ11"/>
      <c r="AK11"/>
      <c r="AL11"/>
      <c r="AM11"/>
      <c r="AN11"/>
    </row>
    <row r="12" spans="1:40" ht="19.5" customHeight="1" thickBot="1">
      <c r="A12" s="3730" t="s">
        <v>8</v>
      </c>
      <c r="B12" s="3731"/>
      <c r="C12" s="3731"/>
      <c r="D12" s="3732"/>
      <c r="E12" s="3727" t="s">
        <v>987</v>
      </c>
      <c r="F12" s="3728"/>
      <c r="G12" s="3728"/>
      <c r="H12" s="3728"/>
      <c r="I12" s="3728"/>
      <c r="J12" s="3728"/>
      <c r="K12" s="3728"/>
      <c r="L12" s="3728"/>
      <c r="M12" s="3728"/>
      <c r="N12" s="3728"/>
      <c r="O12" s="3728"/>
      <c r="P12" s="3728"/>
      <c r="Q12" s="3728"/>
      <c r="R12" s="3728"/>
      <c r="S12" s="3728"/>
      <c r="T12" s="3728"/>
      <c r="U12" s="3728"/>
      <c r="V12" s="3728"/>
      <c r="W12" s="3728"/>
      <c r="X12" s="3728"/>
      <c r="Y12" s="3728"/>
      <c r="Z12" s="3728"/>
      <c r="AA12" s="3729"/>
      <c r="AB12" s="3727"/>
      <c r="AC12" s="3728"/>
      <c r="AD12" s="3728"/>
      <c r="AE12" s="3728"/>
      <c r="AF12" s="3728"/>
      <c r="AG12" s="3728"/>
      <c r="AH12" s="3728"/>
      <c r="AI12" s="3728"/>
      <c r="AJ12" s="3728"/>
      <c r="AK12"/>
      <c r="AL12"/>
      <c r="AM12"/>
      <c r="AN12"/>
    </row>
    <row r="13" spans="1:40" s="1572" customFormat="1" ht="6" customHeight="1" thickBot="1">
      <c r="A13" s="1490"/>
      <c r="B13" s="1491"/>
      <c r="C13" s="1492"/>
      <c r="D13" s="1492"/>
      <c r="E13" s="1492"/>
      <c r="F13" s="1493"/>
      <c r="G13" s="1492"/>
      <c r="H13" s="1492"/>
      <c r="I13" s="1492"/>
      <c r="J13" s="1494"/>
      <c r="K13" s="1494"/>
      <c r="L13" s="1492"/>
      <c r="M13" s="1492"/>
      <c r="N13" s="1492"/>
      <c r="O13" s="1492"/>
      <c r="P13" s="1492"/>
      <c r="Q13" s="1492"/>
      <c r="R13" s="1492"/>
      <c r="S13" s="1492"/>
      <c r="T13" s="1492"/>
      <c r="U13" s="1492"/>
      <c r="V13" s="1492"/>
      <c r="W13" s="1492"/>
      <c r="X13" s="1492"/>
      <c r="Y13" s="1495"/>
      <c r="Z13" s="1495"/>
      <c r="AA13" s="1496"/>
      <c r="AB13"/>
      <c r="AC13"/>
      <c r="AD13"/>
      <c r="AE13"/>
      <c r="AF13"/>
      <c r="AG13"/>
      <c r="AH13"/>
      <c r="AI13"/>
      <c r="AJ13"/>
      <c r="AK13"/>
      <c r="AL13"/>
      <c r="AM13"/>
      <c r="AN13"/>
    </row>
    <row r="14" spans="1:40" ht="41.25" customHeight="1" thickBot="1">
      <c r="A14" s="1497" t="s">
        <v>9</v>
      </c>
      <c r="B14" s="1498" t="s">
        <v>10</v>
      </c>
      <c r="C14" s="1498" t="s">
        <v>11</v>
      </c>
      <c r="D14" s="1498" t="s">
        <v>353</v>
      </c>
      <c r="E14" s="1498" t="s">
        <v>13</v>
      </c>
      <c r="F14" s="1498" t="s">
        <v>14</v>
      </c>
      <c r="G14" s="1498" t="s">
        <v>15</v>
      </c>
      <c r="H14" s="1498" t="s">
        <v>16</v>
      </c>
      <c r="I14" s="1498" t="s">
        <v>18</v>
      </c>
      <c r="J14" s="1498" t="s">
        <v>19</v>
      </c>
      <c r="K14" s="1498" t="s">
        <v>20</v>
      </c>
      <c r="L14" s="1499" t="s">
        <v>21</v>
      </c>
      <c r="M14" s="1499" t="s">
        <v>22</v>
      </c>
      <c r="N14" s="1499" t="s">
        <v>23</v>
      </c>
      <c r="O14" s="1499" t="s">
        <v>24</v>
      </c>
      <c r="P14" s="1499" t="s">
        <v>25</v>
      </c>
      <c r="Q14" s="1499" t="s">
        <v>26</v>
      </c>
      <c r="R14" s="1499" t="s">
        <v>27</v>
      </c>
      <c r="S14" s="1499" t="s">
        <v>28</v>
      </c>
      <c r="T14" s="1499" t="s">
        <v>29</v>
      </c>
      <c r="U14" s="1499" t="s">
        <v>30</v>
      </c>
      <c r="V14" s="1499" t="s">
        <v>31</v>
      </c>
      <c r="W14" s="1499" t="s">
        <v>32</v>
      </c>
      <c r="X14" s="1498" t="s">
        <v>33</v>
      </c>
      <c r="Y14" s="1500" t="s">
        <v>34</v>
      </c>
      <c r="Z14" s="1500" t="s">
        <v>244</v>
      </c>
      <c r="AA14" s="1501" t="s">
        <v>414</v>
      </c>
      <c r="AB14" s="2145" t="s">
        <v>36</v>
      </c>
      <c r="AC14" s="2146" t="s">
        <v>37</v>
      </c>
      <c r="AD14" s="2147" t="s">
        <v>38</v>
      </c>
      <c r="AE14" s="2148" t="s">
        <v>1724</v>
      </c>
      <c r="AF14" s="2148" t="s">
        <v>1725</v>
      </c>
      <c r="AG14" s="2149" t="s">
        <v>42</v>
      </c>
      <c r="AH14" s="2150" t="s">
        <v>43</v>
      </c>
      <c r="AI14" s="2149" t="s">
        <v>44</v>
      </c>
      <c r="AJ14" s="2151" t="s">
        <v>45</v>
      </c>
      <c r="AK14"/>
      <c r="AL14"/>
      <c r="AM14"/>
      <c r="AN14"/>
    </row>
    <row r="15" spans="1:40" ht="36.75" customHeight="1">
      <c r="A15" s="3773">
        <v>1</v>
      </c>
      <c r="B15" s="3770" t="s">
        <v>1674</v>
      </c>
      <c r="C15" s="3789" t="s">
        <v>1675</v>
      </c>
      <c r="D15" s="1396" t="s">
        <v>1679</v>
      </c>
      <c r="E15" s="1403" t="s">
        <v>1678</v>
      </c>
      <c r="F15" s="1397">
        <v>2</v>
      </c>
      <c r="G15" s="1580" t="s">
        <v>1685</v>
      </c>
      <c r="H15" s="1502" t="s">
        <v>1687</v>
      </c>
      <c r="I15" s="1502" t="s">
        <v>1688</v>
      </c>
      <c r="J15" s="448" t="s">
        <v>255</v>
      </c>
      <c r="K15" s="1503">
        <v>43465</v>
      </c>
      <c r="L15" s="1504"/>
      <c r="M15" s="1505"/>
      <c r="N15" s="1504"/>
      <c r="O15" s="1506"/>
      <c r="P15" s="1504"/>
      <c r="Q15" s="1505">
        <v>1</v>
      </c>
      <c r="R15" s="1505"/>
      <c r="S15" s="1505">
        <v>1</v>
      </c>
      <c r="T15" s="1507"/>
      <c r="U15" s="1505"/>
      <c r="V15" s="1507"/>
      <c r="W15" s="1507"/>
      <c r="X15" s="1925">
        <f aca="true" t="shared" si="0" ref="X15:X20">SUM(L15:W15)</f>
        <v>2</v>
      </c>
      <c r="Y15" s="1511">
        <v>0</v>
      </c>
      <c r="Z15" s="1512">
        <v>0</v>
      </c>
      <c r="AA15" s="2282"/>
      <c r="AB15" s="2697">
        <f>SUM(L15:M15)</f>
        <v>0</v>
      </c>
      <c r="AC15" s="2678"/>
      <c r="AD15" s="2652">
        <v>0</v>
      </c>
      <c r="AE15" s="2655"/>
      <c r="AF15" s="2655">
        <f>+AD15/X15</f>
        <v>0</v>
      </c>
      <c r="AG15" s="2652"/>
      <c r="AH15" s="2653"/>
      <c r="AI15" s="2652" t="s">
        <v>2023</v>
      </c>
      <c r="AJ15" s="2652" t="s">
        <v>2024</v>
      </c>
      <c r="AK15"/>
      <c r="AL15"/>
      <c r="AM15"/>
      <c r="AN15"/>
    </row>
    <row r="16" spans="1:40" ht="36.75" customHeight="1">
      <c r="A16" s="3751"/>
      <c r="B16" s="3788"/>
      <c r="C16" s="3790"/>
      <c r="D16" s="1398" t="s">
        <v>1680</v>
      </c>
      <c r="E16" s="209" t="s">
        <v>1678</v>
      </c>
      <c r="F16" s="1278">
        <v>12</v>
      </c>
      <c r="G16" s="1581" t="s">
        <v>1685</v>
      </c>
      <c r="H16" s="209" t="s">
        <v>1687</v>
      </c>
      <c r="I16" s="209" t="s">
        <v>1688</v>
      </c>
      <c r="J16" s="433" t="s">
        <v>255</v>
      </c>
      <c r="K16" s="1404">
        <v>43465</v>
      </c>
      <c r="L16" s="1405"/>
      <c r="M16" s="1405">
        <v>2</v>
      </c>
      <c r="N16" s="1405"/>
      <c r="O16" s="1405"/>
      <c r="P16" s="1405"/>
      <c r="Q16" s="1405">
        <v>2</v>
      </c>
      <c r="R16" s="1405"/>
      <c r="S16" s="1405">
        <v>4</v>
      </c>
      <c r="T16" s="1405"/>
      <c r="U16" s="1405">
        <v>3</v>
      </c>
      <c r="V16" s="1406"/>
      <c r="W16" s="1405">
        <v>1</v>
      </c>
      <c r="X16" s="1926">
        <f t="shared" si="0"/>
        <v>12</v>
      </c>
      <c r="Y16" s="1513">
        <v>0</v>
      </c>
      <c r="Z16" s="1514">
        <v>0</v>
      </c>
      <c r="AA16" s="2052"/>
      <c r="AB16" s="2697">
        <f>SUM(L16:M16)</f>
        <v>2</v>
      </c>
      <c r="AC16" s="2678">
        <f>AB16/X16</f>
        <v>0.16666666666666666</v>
      </c>
      <c r="AD16" s="2652">
        <v>2</v>
      </c>
      <c r="AE16" s="2655">
        <f>+AD16/AB16</f>
        <v>1</v>
      </c>
      <c r="AF16" s="2655">
        <f>+AD16/X16</f>
        <v>0.16666666666666666</v>
      </c>
      <c r="AG16" s="2652"/>
      <c r="AH16" s="2653"/>
      <c r="AI16" s="2652" t="s">
        <v>2025</v>
      </c>
      <c r="AJ16" s="2652" t="s">
        <v>2024</v>
      </c>
      <c r="AK16"/>
      <c r="AL16"/>
      <c r="AM16"/>
      <c r="AN16"/>
    </row>
    <row r="17" spans="1:40" ht="36.75" customHeight="1">
      <c r="A17" s="3751"/>
      <c r="B17" s="3788"/>
      <c r="C17" s="3790"/>
      <c r="D17" s="1398" t="s">
        <v>1681</v>
      </c>
      <c r="E17" s="209" t="s">
        <v>1678</v>
      </c>
      <c r="F17" s="1278">
        <v>14</v>
      </c>
      <c r="G17" s="1581" t="s">
        <v>1685</v>
      </c>
      <c r="H17" s="209" t="s">
        <v>1687</v>
      </c>
      <c r="I17" s="209" t="s">
        <v>1688</v>
      </c>
      <c r="J17" s="433" t="s">
        <v>255</v>
      </c>
      <c r="K17" s="1404">
        <v>43465</v>
      </c>
      <c r="L17" s="1406"/>
      <c r="M17" s="1405">
        <v>4</v>
      </c>
      <c r="N17" s="1405"/>
      <c r="O17" s="1405">
        <v>4</v>
      </c>
      <c r="P17" s="1405"/>
      <c r="Q17" s="1405">
        <v>4</v>
      </c>
      <c r="R17" s="1405"/>
      <c r="S17" s="1405">
        <v>2</v>
      </c>
      <c r="T17" s="1405"/>
      <c r="U17" s="1406"/>
      <c r="V17" s="1406"/>
      <c r="W17" s="1406"/>
      <c r="X17" s="1926">
        <f t="shared" si="0"/>
        <v>14</v>
      </c>
      <c r="Y17" s="1513">
        <v>0</v>
      </c>
      <c r="Z17" s="1514">
        <v>0</v>
      </c>
      <c r="AA17" s="2052"/>
      <c r="AB17" s="2697">
        <f>SUM(L17:M17)</f>
        <v>4</v>
      </c>
      <c r="AC17" s="2678">
        <f>AB17/X17</f>
        <v>0.2857142857142857</v>
      </c>
      <c r="AD17" s="2652">
        <v>2</v>
      </c>
      <c r="AE17" s="2655">
        <f>+AD17/AB17</f>
        <v>0.5</v>
      </c>
      <c r="AF17" s="2655">
        <f>+AD17/X17</f>
        <v>0.14285714285714285</v>
      </c>
      <c r="AG17" s="2652"/>
      <c r="AH17" s="2653"/>
      <c r="AI17" s="2652" t="s">
        <v>2026</v>
      </c>
      <c r="AJ17" s="2652" t="s">
        <v>2027</v>
      </c>
      <c r="AK17"/>
      <c r="AL17"/>
      <c r="AM17"/>
      <c r="AN17"/>
    </row>
    <row r="18" spans="1:40" ht="36.75" customHeight="1">
      <c r="A18" s="3751"/>
      <c r="B18" s="3788"/>
      <c r="C18" s="3790"/>
      <c r="D18" s="1398" t="s">
        <v>1683</v>
      </c>
      <c r="E18" s="209" t="s">
        <v>1678</v>
      </c>
      <c r="F18" s="1278">
        <v>7</v>
      </c>
      <c r="G18" s="1581" t="s">
        <v>1685</v>
      </c>
      <c r="H18" s="209" t="s">
        <v>1687</v>
      </c>
      <c r="I18" s="209" t="s">
        <v>1688</v>
      </c>
      <c r="J18" s="433" t="s">
        <v>255</v>
      </c>
      <c r="K18" s="1404">
        <v>43465</v>
      </c>
      <c r="L18" s="1406"/>
      <c r="M18" s="1405">
        <v>1</v>
      </c>
      <c r="N18" s="1405"/>
      <c r="O18" s="1405">
        <v>1</v>
      </c>
      <c r="P18" s="1405"/>
      <c r="Q18" s="1405">
        <v>2</v>
      </c>
      <c r="R18" s="1405"/>
      <c r="S18" s="1405">
        <v>3</v>
      </c>
      <c r="T18" s="1405"/>
      <c r="U18" s="1406"/>
      <c r="V18" s="1406"/>
      <c r="W18" s="1406"/>
      <c r="X18" s="1926">
        <f t="shared" si="0"/>
        <v>7</v>
      </c>
      <c r="Y18" s="1515">
        <v>0</v>
      </c>
      <c r="Z18" s="1514">
        <v>0</v>
      </c>
      <c r="AA18" s="2052"/>
      <c r="AB18" s="2697">
        <f>SUM(L18:M18)</f>
        <v>1</v>
      </c>
      <c r="AC18" s="2678">
        <f>AB18/X18</f>
        <v>0.14285714285714285</v>
      </c>
      <c r="AD18" s="2652">
        <v>2</v>
      </c>
      <c r="AE18" s="2655">
        <v>1</v>
      </c>
      <c r="AF18" s="2655">
        <f>+AD18/X18</f>
        <v>0.2857142857142857</v>
      </c>
      <c r="AG18" s="2652"/>
      <c r="AH18" s="2653"/>
      <c r="AI18" s="2652" t="s">
        <v>2028</v>
      </c>
      <c r="AJ18" s="2652"/>
      <c r="AK18"/>
      <c r="AL18"/>
      <c r="AM18"/>
      <c r="AN18"/>
    </row>
    <row r="19" spans="1:40" ht="36.75" customHeight="1">
      <c r="A19" s="3751"/>
      <c r="B19" s="3788"/>
      <c r="C19" s="3790"/>
      <c r="D19" s="1398" t="s">
        <v>1682</v>
      </c>
      <c r="E19" s="209" t="s">
        <v>1678</v>
      </c>
      <c r="F19" s="1278">
        <v>2</v>
      </c>
      <c r="G19" s="1581" t="s">
        <v>1685</v>
      </c>
      <c r="H19" s="209" t="s">
        <v>1687</v>
      </c>
      <c r="I19" s="209" t="s">
        <v>1688</v>
      </c>
      <c r="J19" s="433" t="s">
        <v>255</v>
      </c>
      <c r="K19" s="1404">
        <v>43465</v>
      </c>
      <c r="L19" s="1406"/>
      <c r="M19" s="1405"/>
      <c r="N19" s="1405"/>
      <c r="O19" s="1405"/>
      <c r="P19" s="1405"/>
      <c r="Q19" s="1405">
        <v>1</v>
      </c>
      <c r="R19" s="1405"/>
      <c r="S19" s="1405"/>
      <c r="T19" s="1405"/>
      <c r="U19" s="1405">
        <v>1</v>
      </c>
      <c r="V19" s="1406"/>
      <c r="W19" s="1406"/>
      <c r="X19" s="1926">
        <f t="shared" si="0"/>
        <v>2</v>
      </c>
      <c r="Y19" s="1515">
        <v>0</v>
      </c>
      <c r="Z19" s="1514">
        <v>0</v>
      </c>
      <c r="AA19" s="2052"/>
      <c r="AB19" s="2697">
        <f>SUM(L19:M19)</f>
        <v>0</v>
      </c>
      <c r="AC19" s="2678"/>
      <c r="AD19" s="2652">
        <v>0</v>
      </c>
      <c r="AE19" s="2655"/>
      <c r="AF19" s="2655">
        <f>+AD19/X19</f>
        <v>0</v>
      </c>
      <c r="AG19" s="2652"/>
      <c r="AH19" s="2653"/>
      <c r="AI19" s="2652" t="s">
        <v>2023</v>
      </c>
      <c r="AJ19" s="2652"/>
      <c r="AK19"/>
      <c r="AL19"/>
      <c r="AM19"/>
      <c r="AN19"/>
    </row>
    <row r="20" spans="1:40" ht="36.75" customHeight="1" thickBot="1">
      <c r="A20" s="3775"/>
      <c r="B20" s="3772"/>
      <c r="C20" s="3791"/>
      <c r="D20" s="1399" t="s">
        <v>1684</v>
      </c>
      <c r="E20" s="1400" t="s">
        <v>296</v>
      </c>
      <c r="F20" s="1401">
        <v>19</v>
      </c>
      <c r="G20" s="1582" t="s">
        <v>1686</v>
      </c>
      <c r="H20" s="1402" t="s">
        <v>1687</v>
      </c>
      <c r="I20" s="1402" t="s">
        <v>1689</v>
      </c>
      <c r="J20" s="457" t="s">
        <v>255</v>
      </c>
      <c r="K20" s="1508">
        <v>43465</v>
      </c>
      <c r="L20" s="1509"/>
      <c r="M20" s="1510">
        <v>5</v>
      </c>
      <c r="N20" s="1510"/>
      <c r="O20" s="1510">
        <v>2</v>
      </c>
      <c r="P20" s="1510"/>
      <c r="Q20" s="1510">
        <v>3</v>
      </c>
      <c r="R20" s="1510"/>
      <c r="S20" s="1510">
        <v>4</v>
      </c>
      <c r="T20" s="1510"/>
      <c r="U20" s="1510">
        <v>3</v>
      </c>
      <c r="V20" s="1510"/>
      <c r="W20" s="1510">
        <v>2</v>
      </c>
      <c r="X20" s="1927">
        <f t="shared" si="0"/>
        <v>19</v>
      </c>
      <c r="Y20" s="1516">
        <v>0</v>
      </c>
      <c r="Z20" s="1517">
        <v>0</v>
      </c>
      <c r="AA20" s="2283"/>
      <c r="AB20" s="2697">
        <f>SUM(L20:M20)</f>
        <v>5</v>
      </c>
      <c r="AC20" s="2678">
        <f>AB20/X20</f>
        <v>0.2631578947368421</v>
      </c>
      <c r="AD20" s="2652">
        <v>5</v>
      </c>
      <c r="AE20" s="2655">
        <f>+AD20/AB20</f>
        <v>1</v>
      </c>
      <c r="AF20" s="2655">
        <f>+AD20/X20</f>
        <v>0.2631578947368421</v>
      </c>
      <c r="AG20" s="2652"/>
      <c r="AH20" s="2653"/>
      <c r="AI20" s="2652" t="s">
        <v>2029</v>
      </c>
      <c r="AJ20" s="2652"/>
      <c r="AK20"/>
      <c r="AL20"/>
      <c r="AM20"/>
      <c r="AN20"/>
    </row>
    <row r="21" spans="1:40" ht="15.75" thickBot="1">
      <c r="A21" s="3344" t="s">
        <v>56</v>
      </c>
      <c r="B21" s="3345"/>
      <c r="C21" s="3345"/>
      <c r="D21" s="3346"/>
      <c r="E21" s="1366"/>
      <c r="F21" s="1366"/>
      <c r="G21" s="1366"/>
      <c r="H21" s="1366"/>
      <c r="I21" s="1395"/>
      <c r="J21" s="1366"/>
      <c r="K21" s="1366"/>
      <c r="L21" s="1366"/>
      <c r="M21" s="1366"/>
      <c r="N21" s="1366"/>
      <c r="O21" s="1366"/>
      <c r="P21" s="1366"/>
      <c r="Q21" s="1366"/>
      <c r="R21" s="1366"/>
      <c r="S21" s="1366"/>
      <c r="T21" s="1366"/>
      <c r="U21" s="1366"/>
      <c r="V21" s="1366"/>
      <c r="W21" s="1366"/>
      <c r="X21" s="1628"/>
      <c r="Y21" s="1518">
        <f>SUM(Y15:Y20)</f>
        <v>0</v>
      </c>
      <c r="Z21" s="1518">
        <f>SUM(Z15:Z20)</f>
        <v>0</v>
      </c>
      <c r="AA21" s="2073"/>
      <c r="AB21" s="2639"/>
      <c r="AC21" s="2639"/>
      <c r="AD21" s="2639"/>
      <c r="AE21" s="2639"/>
      <c r="AF21" s="2639"/>
      <c r="AG21" s="2639"/>
      <c r="AH21" s="2639"/>
      <c r="AI21" s="2639"/>
      <c r="AJ21" s="2639"/>
      <c r="AK21"/>
      <c r="AL21"/>
      <c r="AM21"/>
      <c r="AN21"/>
    </row>
    <row r="22" spans="1:40" ht="67.5" customHeight="1">
      <c r="A22" s="3363">
        <v>2</v>
      </c>
      <c r="B22" s="3363" t="s">
        <v>282</v>
      </c>
      <c r="C22" s="3412" t="s">
        <v>286</v>
      </c>
      <c r="D22" s="472" t="s">
        <v>848</v>
      </c>
      <c r="E22" s="446" t="s">
        <v>296</v>
      </c>
      <c r="F22" s="447">
        <v>12</v>
      </c>
      <c r="G22" s="447" t="s">
        <v>849</v>
      </c>
      <c r="H22" s="447" t="s">
        <v>1677</v>
      </c>
      <c r="I22" s="447" t="s">
        <v>493</v>
      </c>
      <c r="J22" s="448" t="s">
        <v>255</v>
      </c>
      <c r="K22" s="448">
        <v>43465</v>
      </c>
      <c r="L22" s="3767">
        <v>2</v>
      </c>
      <c r="M22" s="3767"/>
      <c r="N22" s="3767">
        <v>3</v>
      </c>
      <c r="O22" s="3767"/>
      <c r="P22" s="3767">
        <v>4</v>
      </c>
      <c r="Q22" s="3767"/>
      <c r="R22" s="3767">
        <v>5</v>
      </c>
      <c r="S22" s="3767"/>
      <c r="T22" s="3767">
        <v>6</v>
      </c>
      <c r="U22" s="3767"/>
      <c r="V22" s="3767">
        <v>7</v>
      </c>
      <c r="W22" s="3767"/>
      <c r="X22" s="1625">
        <f>SUM(L22:W22)</f>
        <v>27</v>
      </c>
      <c r="Y22" s="1407">
        <v>0</v>
      </c>
      <c r="Z22" s="1407">
        <v>0</v>
      </c>
      <c r="AA22" s="2284"/>
      <c r="AB22" s="2602">
        <f>SUM(L22)</f>
        <v>2</v>
      </c>
      <c r="AC22" s="2678">
        <f>AB22/X22</f>
        <v>0.07407407407407407</v>
      </c>
      <c r="AD22" s="2652">
        <v>2</v>
      </c>
      <c r="AE22" s="2655">
        <f>+AD22/AB22</f>
        <v>1</v>
      </c>
      <c r="AF22" s="2655">
        <f>+AD22/X22</f>
        <v>0.07407407407407407</v>
      </c>
      <c r="AG22" s="2652"/>
      <c r="AH22" s="2653"/>
      <c r="AI22" s="2652" t="s">
        <v>2030</v>
      </c>
      <c r="AJ22" s="2652"/>
      <c r="AK22"/>
      <c r="AL22"/>
      <c r="AM22"/>
      <c r="AN22"/>
    </row>
    <row r="23" spans="1:40" ht="87.75" customHeight="1">
      <c r="A23" s="3555"/>
      <c r="B23" s="3555"/>
      <c r="C23" s="3413"/>
      <c r="D23" s="474" t="s">
        <v>845</v>
      </c>
      <c r="E23" s="187" t="s">
        <v>846</v>
      </c>
      <c r="F23" s="416">
        <v>4</v>
      </c>
      <c r="G23" s="187" t="s">
        <v>850</v>
      </c>
      <c r="H23" s="451" t="s">
        <v>1677</v>
      </c>
      <c r="I23" s="187" t="s">
        <v>490</v>
      </c>
      <c r="J23" s="433">
        <v>43160</v>
      </c>
      <c r="K23" s="433">
        <v>43465</v>
      </c>
      <c r="L23" s="360"/>
      <c r="M23" s="360"/>
      <c r="N23" s="360">
        <v>2</v>
      </c>
      <c r="O23" s="360"/>
      <c r="P23" s="360"/>
      <c r="Q23" s="360"/>
      <c r="R23" s="360">
        <v>1</v>
      </c>
      <c r="S23" s="360"/>
      <c r="T23" s="361"/>
      <c r="U23" s="361"/>
      <c r="V23" s="361"/>
      <c r="W23" s="658">
        <v>1</v>
      </c>
      <c r="X23" s="1626">
        <f>SUM(L23:W23)</f>
        <v>4</v>
      </c>
      <c r="Y23" s="452">
        <v>0</v>
      </c>
      <c r="Z23" s="452">
        <v>0</v>
      </c>
      <c r="AA23" s="2285"/>
      <c r="AB23" s="2602">
        <f>SUM(L23:M23)</f>
        <v>0</v>
      </c>
      <c r="AC23" s="2678"/>
      <c r="AD23" s="2652">
        <v>0</v>
      </c>
      <c r="AE23" s="2655"/>
      <c r="AF23" s="2655">
        <f>+AD23/X23</f>
        <v>0</v>
      </c>
      <c r="AG23" s="2652"/>
      <c r="AH23" s="2653"/>
      <c r="AI23" s="2652" t="s">
        <v>2031</v>
      </c>
      <c r="AJ23" s="2652"/>
      <c r="AK23"/>
      <c r="AL23"/>
      <c r="AM23"/>
      <c r="AN23"/>
    </row>
    <row r="24" spans="1:40" ht="108" customHeight="1" thickBot="1">
      <c r="A24" s="3365"/>
      <c r="B24" s="3365"/>
      <c r="C24" s="3414"/>
      <c r="D24" s="476" t="s">
        <v>851</v>
      </c>
      <c r="E24" s="454" t="s">
        <v>489</v>
      </c>
      <c r="F24" s="455">
        <v>1</v>
      </c>
      <c r="G24" s="454" t="s">
        <v>852</v>
      </c>
      <c r="H24" s="456" t="s">
        <v>1677</v>
      </c>
      <c r="I24" s="454" t="s">
        <v>294</v>
      </c>
      <c r="J24" s="457">
        <v>43101</v>
      </c>
      <c r="K24" s="457">
        <v>43465</v>
      </c>
      <c r="L24" s="3190">
        <v>1</v>
      </c>
      <c r="M24" s="3190"/>
      <c r="N24" s="3190">
        <v>1</v>
      </c>
      <c r="O24" s="3190"/>
      <c r="P24" s="3190">
        <v>1</v>
      </c>
      <c r="Q24" s="3190"/>
      <c r="R24" s="3190">
        <v>1</v>
      </c>
      <c r="S24" s="3190"/>
      <c r="T24" s="3190">
        <v>1</v>
      </c>
      <c r="U24" s="3190"/>
      <c r="V24" s="3190">
        <v>1</v>
      </c>
      <c r="W24" s="3190"/>
      <c r="X24" s="1924">
        <v>1</v>
      </c>
      <c r="Y24" s="459">
        <v>0</v>
      </c>
      <c r="Z24" s="459">
        <v>0</v>
      </c>
      <c r="AA24" s="2286"/>
      <c r="AB24" s="2603">
        <f>SUM(L24)</f>
        <v>1</v>
      </c>
      <c r="AC24" s="2678">
        <f>2/12</f>
        <v>0.16666666666666666</v>
      </c>
      <c r="AD24" s="2696">
        <v>1</v>
      </c>
      <c r="AE24" s="2655">
        <f>+AD24/AB24</f>
        <v>1</v>
      </c>
      <c r="AF24" s="2655">
        <f>+AD24/X24</f>
        <v>1</v>
      </c>
      <c r="AG24" s="2652"/>
      <c r="AH24" s="2653"/>
      <c r="AI24" s="2652" t="s">
        <v>2032</v>
      </c>
      <c r="AJ24" s="2652"/>
      <c r="AK24"/>
      <c r="AL24"/>
      <c r="AM24"/>
      <c r="AN24"/>
    </row>
    <row r="25" spans="1:40" ht="15.75" thickBot="1">
      <c r="A25" s="3344" t="s">
        <v>56</v>
      </c>
      <c r="B25" s="3345"/>
      <c r="C25" s="3345"/>
      <c r="D25" s="3346"/>
      <c r="E25" s="1366"/>
      <c r="F25" s="1366"/>
      <c r="G25" s="1366"/>
      <c r="H25" s="1366"/>
      <c r="I25" s="1395"/>
      <c r="J25" s="1366"/>
      <c r="K25" s="1366"/>
      <c r="L25" s="1366"/>
      <c r="M25" s="1366"/>
      <c r="N25" s="1366"/>
      <c r="O25" s="1366"/>
      <c r="P25" s="1366"/>
      <c r="Q25" s="1366"/>
      <c r="R25" s="1366"/>
      <c r="S25" s="1366"/>
      <c r="T25" s="1366"/>
      <c r="U25" s="1366"/>
      <c r="V25" s="1366"/>
      <c r="W25" s="1366"/>
      <c r="X25" s="1628"/>
      <c r="Y25" s="1518">
        <f>SUM(Y22:Y24)</f>
        <v>0</v>
      </c>
      <c r="Z25" s="1518">
        <f>SUM(Z22:Z24)</f>
        <v>0</v>
      </c>
      <c r="AA25" s="2073"/>
      <c r="AB25" s="2682"/>
      <c r="AC25" s="2671"/>
      <c r="AD25" s="2671"/>
      <c r="AE25" s="2671"/>
      <c r="AF25" s="2671"/>
      <c r="AG25" s="2671"/>
      <c r="AH25" s="2671"/>
      <c r="AI25" s="2671"/>
      <c r="AJ25" s="2672"/>
      <c r="AK25"/>
      <c r="AL25"/>
      <c r="AM25"/>
      <c r="AN25"/>
    </row>
    <row r="26" spans="1:41" ht="15" customHeight="1" thickBot="1">
      <c r="A26" s="3764" t="s">
        <v>57</v>
      </c>
      <c r="B26" s="3765"/>
      <c r="C26" s="3765"/>
      <c r="D26" s="3766"/>
      <c r="E26" s="1374"/>
      <c r="F26" s="1375"/>
      <c r="G26" s="1375"/>
      <c r="H26" s="1375"/>
      <c r="I26" s="1375"/>
      <c r="J26" s="1375"/>
      <c r="K26" s="1375"/>
      <c r="L26" s="1375"/>
      <c r="M26" s="1375"/>
      <c r="N26" s="1375"/>
      <c r="O26" s="1375"/>
      <c r="P26" s="1375"/>
      <c r="Q26" s="1375"/>
      <c r="R26" s="1375"/>
      <c r="S26" s="1375"/>
      <c r="T26" s="1375"/>
      <c r="U26" s="1375"/>
      <c r="V26" s="1375"/>
      <c r="W26" s="1375"/>
      <c r="X26" s="1375"/>
      <c r="Y26" s="1519">
        <f>+Y25+Y21</f>
        <v>0</v>
      </c>
      <c r="Z26" s="1519">
        <f>+Z25+Z21</f>
        <v>0</v>
      </c>
      <c r="AA26" s="2232"/>
      <c r="AB26" s="2081"/>
      <c r="AC26" s="2232"/>
      <c r="AD26" s="2232"/>
      <c r="AE26" s="2232"/>
      <c r="AF26" s="2232"/>
      <c r="AG26" s="2232"/>
      <c r="AH26" s="2232"/>
      <c r="AI26" s="2232"/>
      <c r="AJ26" s="20"/>
      <c r="AK26"/>
      <c r="AL26"/>
      <c r="AM26"/>
      <c r="AN26"/>
      <c r="AO26" s="1579"/>
    </row>
    <row r="27" spans="1:41" ht="15.75" thickBot="1">
      <c r="A27" s="3768" t="s">
        <v>57</v>
      </c>
      <c r="B27" s="3769"/>
      <c r="C27" s="3769"/>
      <c r="D27" s="3769"/>
      <c r="E27" s="23"/>
      <c r="F27" s="35"/>
      <c r="G27" s="23"/>
      <c r="H27" s="23"/>
      <c r="I27" s="23"/>
      <c r="J27" s="36"/>
      <c r="K27" s="36"/>
      <c r="L27" s="23"/>
      <c r="M27" s="23"/>
      <c r="N27" s="23"/>
      <c r="O27" s="23"/>
      <c r="P27" s="23"/>
      <c r="Q27" s="23"/>
      <c r="R27" s="23"/>
      <c r="S27" s="23"/>
      <c r="T27" s="23"/>
      <c r="U27" s="23"/>
      <c r="V27" s="23"/>
      <c r="W27" s="23"/>
      <c r="X27" s="37"/>
      <c r="Y27" s="1462">
        <f>+Y26</f>
        <v>0</v>
      </c>
      <c r="Z27" s="1462">
        <f>+Z26</f>
        <v>0</v>
      </c>
      <c r="AA27" s="23"/>
      <c r="AB27" s="21"/>
      <c r="AC27" s="2698">
        <f>AVERAGE(AC15:AC24)</f>
        <v>0.18318945511927964</v>
      </c>
      <c r="AD27" s="23"/>
      <c r="AE27" s="2698">
        <f>AVERAGE(AE15:AE24)</f>
        <v>0.9166666666666666</v>
      </c>
      <c r="AF27" s="2698">
        <f>AVERAGE(AF15:AF24)</f>
        <v>0.2147188960054457</v>
      </c>
      <c r="AG27" s="23"/>
      <c r="AH27" s="23"/>
      <c r="AI27" s="23"/>
      <c r="AJ27" s="2235"/>
      <c r="AK27"/>
      <c r="AL27"/>
      <c r="AM27"/>
      <c r="AN27"/>
      <c r="AO27" s="1579"/>
    </row>
    <row r="28" spans="28:40" ht="15">
      <c r="AB28"/>
      <c r="AC28"/>
      <c r="AD28"/>
      <c r="AE28"/>
      <c r="AF28"/>
      <c r="AG28"/>
      <c r="AH28"/>
      <c r="AI28"/>
      <c r="AJ28"/>
      <c r="AK28"/>
      <c r="AL28"/>
      <c r="AM28"/>
      <c r="AN28"/>
    </row>
    <row r="29" spans="28:40" ht="15">
      <c r="AB29"/>
      <c r="AC29"/>
      <c r="AD29"/>
      <c r="AE29"/>
      <c r="AF29"/>
      <c r="AG29"/>
      <c r="AH29"/>
      <c r="AI29"/>
      <c r="AJ29"/>
      <c r="AK29"/>
      <c r="AL29"/>
      <c r="AM29"/>
      <c r="AN29"/>
    </row>
    <row r="30" spans="28:40" ht="15">
      <c r="AB30"/>
      <c r="AC30"/>
      <c r="AD30"/>
      <c r="AE30"/>
      <c r="AF30"/>
      <c r="AG30"/>
      <c r="AH30"/>
      <c r="AI30"/>
      <c r="AJ30"/>
      <c r="AK30"/>
      <c r="AL30"/>
      <c r="AM30"/>
      <c r="AN30"/>
    </row>
    <row r="31" spans="28:40" ht="15">
      <c r="AB31"/>
      <c r="AC31"/>
      <c r="AD31"/>
      <c r="AE31"/>
      <c r="AF31"/>
      <c r="AG31"/>
      <c r="AH31"/>
      <c r="AI31"/>
      <c r="AJ31"/>
      <c r="AK31"/>
      <c r="AL31"/>
      <c r="AM31"/>
      <c r="AN31"/>
    </row>
    <row r="32" spans="28:40" ht="15">
      <c r="AB32"/>
      <c r="AC32"/>
      <c r="AD32"/>
      <c r="AE32"/>
      <c r="AF32"/>
      <c r="AG32"/>
      <c r="AH32"/>
      <c r="AI32"/>
      <c r="AJ32"/>
      <c r="AK32"/>
      <c r="AL32"/>
      <c r="AM32"/>
      <c r="AN32"/>
    </row>
    <row r="33" spans="28:40" ht="15">
      <c r="AB33"/>
      <c r="AC33"/>
      <c r="AD33"/>
      <c r="AE33"/>
      <c r="AF33"/>
      <c r="AG33"/>
      <c r="AH33"/>
      <c r="AI33"/>
      <c r="AJ33"/>
      <c r="AK33"/>
      <c r="AL33"/>
      <c r="AM33"/>
      <c r="AN33"/>
    </row>
    <row r="34" spans="28:40" ht="15">
      <c r="AB34"/>
      <c r="AC34"/>
      <c r="AD34"/>
      <c r="AE34"/>
      <c r="AF34"/>
      <c r="AG34"/>
      <c r="AH34"/>
      <c r="AI34"/>
      <c r="AJ34"/>
      <c r="AK34"/>
      <c r="AL34"/>
      <c r="AM34"/>
      <c r="AN34"/>
    </row>
    <row r="35" spans="28:40" ht="15">
      <c r="AB35"/>
      <c r="AC35"/>
      <c r="AD35"/>
      <c r="AE35"/>
      <c r="AF35"/>
      <c r="AG35"/>
      <c r="AH35"/>
      <c r="AI35"/>
      <c r="AJ35"/>
      <c r="AK35"/>
      <c r="AL35"/>
      <c r="AM35"/>
      <c r="AN35"/>
    </row>
    <row r="36" spans="28:40" ht="15">
      <c r="AB36"/>
      <c r="AC36"/>
      <c r="AD36"/>
      <c r="AE36"/>
      <c r="AF36"/>
      <c r="AG36"/>
      <c r="AH36"/>
      <c r="AI36"/>
      <c r="AJ36"/>
      <c r="AK36"/>
      <c r="AL36"/>
      <c r="AM36"/>
      <c r="AN36"/>
    </row>
    <row r="37" spans="28:40" ht="15">
      <c r="AB37"/>
      <c r="AC37"/>
      <c r="AD37"/>
      <c r="AE37"/>
      <c r="AF37"/>
      <c r="AG37"/>
      <c r="AH37"/>
      <c r="AI37"/>
      <c r="AJ37"/>
      <c r="AK37"/>
      <c r="AL37"/>
      <c r="AM37"/>
      <c r="AN37"/>
    </row>
    <row r="38" spans="28:40" ht="15">
      <c r="AB38"/>
      <c r="AC38"/>
      <c r="AD38"/>
      <c r="AE38"/>
      <c r="AF38"/>
      <c r="AG38"/>
      <c r="AH38"/>
      <c r="AI38"/>
      <c r="AJ38"/>
      <c r="AK38"/>
      <c r="AL38"/>
      <c r="AM38"/>
      <c r="AN38"/>
    </row>
    <row r="39" spans="28:40" ht="15">
      <c r="AB39"/>
      <c r="AC39"/>
      <c r="AD39"/>
      <c r="AE39"/>
      <c r="AF39"/>
      <c r="AG39"/>
      <c r="AH39"/>
      <c r="AI39"/>
      <c r="AJ39"/>
      <c r="AK39"/>
      <c r="AL39"/>
      <c r="AM39"/>
      <c r="AN39"/>
    </row>
    <row r="40" spans="28:40" ht="15">
      <c r="AB40"/>
      <c r="AC40"/>
      <c r="AD40"/>
      <c r="AE40"/>
      <c r="AF40"/>
      <c r="AG40"/>
      <c r="AH40"/>
      <c r="AI40"/>
      <c r="AJ40"/>
      <c r="AK40"/>
      <c r="AL40"/>
      <c r="AM40"/>
      <c r="AN40"/>
    </row>
    <row r="41" spans="28:40" ht="15">
      <c r="AB41"/>
      <c r="AC41"/>
      <c r="AD41"/>
      <c r="AE41"/>
      <c r="AF41"/>
      <c r="AG41"/>
      <c r="AH41"/>
      <c r="AI41"/>
      <c r="AJ41"/>
      <c r="AK41"/>
      <c r="AL41"/>
      <c r="AM41"/>
      <c r="AN41"/>
    </row>
    <row r="42" spans="28:40" ht="15">
      <c r="AB42"/>
      <c r="AC42"/>
      <c r="AD42"/>
      <c r="AE42"/>
      <c r="AF42"/>
      <c r="AG42"/>
      <c r="AH42"/>
      <c r="AI42"/>
      <c r="AJ42"/>
      <c r="AK42"/>
      <c r="AL42"/>
      <c r="AM42"/>
      <c r="AN42"/>
    </row>
    <row r="43" spans="28:40" ht="15">
      <c r="AB43"/>
      <c r="AC43"/>
      <c r="AD43"/>
      <c r="AE43"/>
      <c r="AF43"/>
      <c r="AG43"/>
      <c r="AH43"/>
      <c r="AI43"/>
      <c r="AJ43"/>
      <c r="AK43"/>
      <c r="AL43"/>
      <c r="AM43"/>
      <c r="AN43"/>
    </row>
    <row r="44" spans="28:40" ht="15">
      <c r="AB44"/>
      <c r="AC44"/>
      <c r="AD44"/>
      <c r="AE44"/>
      <c r="AF44"/>
      <c r="AG44"/>
      <c r="AH44"/>
      <c r="AI44"/>
      <c r="AJ44"/>
      <c r="AK44"/>
      <c r="AL44"/>
      <c r="AM44"/>
      <c r="AN44"/>
    </row>
    <row r="45" spans="28:40" ht="15">
      <c r="AB45"/>
      <c r="AC45"/>
      <c r="AD45"/>
      <c r="AE45"/>
      <c r="AF45"/>
      <c r="AG45"/>
      <c r="AH45"/>
      <c r="AI45"/>
      <c r="AJ45"/>
      <c r="AK45"/>
      <c r="AL45"/>
      <c r="AM45"/>
      <c r="AN45"/>
    </row>
    <row r="46" spans="28:40" ht="15">
      <c r="AB46"/>
      <c r="AC46"/>
      <c r="AD46"/>
      <c r="AE46"/>
      <c r="AF46"/>
      <c r="AG46"/>
      <c r="AH46"/>
      <c r="AI46"/>
      <c r="AJ46"/>
      <c r="AK46"/>
      <c r="AL46"/>
      <c r="AM46"/>
      <c r="AN46"/>
    </row>
    <row r="47" spans="28:40" ht="15">
      <c r="AB47"/>
      <c r="AC47"/>
      <c r="AD47"/>
      <c r="AE47"/>
      <c r="AF47"/>
      <c r="AG47"/>
      <c r="AH47"/>
      <c r="AI47"/>
      <c r="AJ47"/>
      <c r="AK47"/>
      <c r="AL47"/>
      <c r="AM47"/>
      <c r="AN47"/>
    </row>
    <row r="48" spans="28:40" ht="15">
      <c r="AB48"/>
      <c r="AC48"/>
      <c r="AD48"/>
      <c r="AE48"/>
      <c r="AF48"/>
      <c r="AG48"/>
      <c r="AH48"/>
      <c r="AI48"/>
      <c r="AJ48"/>
      <c r="AK48"/>
      <c r="AL48"/>
      <c r="AM48"/>
      <c r="AN48"/>
    </row>
    <row r="49" spans="28:40" ht="15">
      <c r="AB49"/>
      <c r="AC49"/>
      <c r="AD49"/>
      <c r="AE49"/>
      <c r="AF49"/>
      <c r="AG49"/>
      <c r="AH49"/>
      <c r="AI49"/>
      <c r="AJ49"/>
      <c r="AK49"/>
      <c r="AL49"/>
      <c r="AM49"/>
      <c r="AN49"/>
    </row>
    <row r="50" spans="28:40" ht="15">
      <c r="AB50"/>
      <c r="AC50"/>
      <c r="AD50"/>
      <c r="AE50"/>
      <c r="AF50"/>
      <c r="AG50"/>
      <c r="AH50"/>
      <c r="AI50"/>
      <c r="AJ50"/>
      <c r="AK50"/>
      <c r="AL50"/>
      <c r="AM50"/>
      <c r="AN50"/>
    </row>
    <row r="51" spans="28:40" ht="15">
      <c r="AB51"/>
      <c r="AC51"/>
      <c r="AD51"/>
      <c r="AE51"/>
      <c r="AF51"/>
      <c r="AG51"/>
      <c r="AH51"/>
      <c r="AI51"/>
      <c r="AJ51"/>
      <c r="AK51"/>
      <c r="AL51"/>
      <c r="AM51"/>
      <c r="AN51"/>
    </row>
    <row r="52" spans="28:40" ht="15">
      <c r="AB52"/>
      <c r="AC52"/>
      <c r="AD52"/>
      <c r="AE52"/>
      <c r="AF52"/>
      <c r="AG52"/>
      <c r="AH52"/>
      <c r="AI52"/>
      <c r="AJ52"/>
      <c r="AK52"/>
      <c r="AL52"/>
      <c r="AM52"/>
      <c r="AN52"/>
    </row>
    <row r="53" spans="28:40" ht="15">
      <c r="AB53"/>
      <c r="AC53"/>
      <c r="AD53"/>
      <c r="AE53"/>
      <c r="AF53"/>
      <c r="AG53"/>
      <c r="AH53"/>
      <c r="AI53"/>
      <c r="AJ53"/>
      <c r="AK53"/>
      <c r="AL53"/>
      <c r="AM53"/>
      <c r="AN53"/>
    </row>
    <row r="54" spans="28:40" ht="15">
      <c r="AB54"/>
      <c r="AC54"/>
      <c r="AD54"/>
      <c r="AE54"/>
      <c r="AF54"/>
      <c r="AG54"/>
      <c r="AH54"/>
      <c r="AI54"/>
      <c r="AJ54"/>
      <c r="AK54"/>
      <c r="AL54"/>
      <c r="AM54"/>
      <c r="AN54"/>
    </row>
    <row r="55" spans="28:40" ht="15">
      <c r="AB55"/>
      <c r="AC55"/>
      <c r="AD55"/>
      <c r="AE55"/>
      <c r="AF55"/>
      <c r="AG55"/>
      <c r="AH55"/>
      <c r="AI55"/>
      <c r="AJ55"/>
      <c r="AK55"/>
      <c r="AL55"/>
      <c r="AM55"/>
      <c r="AN55"/>
    </row>
    <row r="56" spans="28:40" ht="15">
      <c r="AB56"/>
      <c r="AC56"/>
      <c r="AD56"/>
      <c r="AE56"/>
      <c r="AF56"/>
      <c r="AG56"/>
      <c r="AH56"/>
      <c r="AI56"/>
      <c r="AJ56"/>
      <c r="AK56"/>
      <c r="AL56"/>
      <c r="AM56"/>
      <c r="AN56"/>
    </row>
    <row r="57" spans="28:40" ht="15">
      <c r="AB57"/>
      <c r="AC57"/>
      <c r="AD57"/>
      <c r="AE57"/>
      <c r="AF57"/>
      <c r="AG57"/>
      <c r="AH57"/>
      <c r="AI57"/>
      <c r="AJ57"/>
      <c r="AK57"/>
      <c r="AL57"/>
      <c r="AM57"/>
      <c r="AN57"/>
    </row>
    <row r="58" spans="28:40" ht="15">
      <c r="AB58"/>
      <c r="AC58"/>
      <c r="AD58"/>
      <c r="AE58"/>
      <c r="AF58"/>
      <c r="AG58"/>
      <c r="AH58"/>
      <c r="AI58"/>
      <c r="AJ58"/>
      <c r="AK58"/>
      <c r="AL58"/>
      <c r="AM58"/>
      <c r="AN58"/>
    </row>
    <row r="59" spans="28:40" ht="15">
      <c r="AB59"/>
      <c r="AC59"/>
      <c r="AD59"/>
      <c r="AE59"/>
      <c r="AF59"/>
      <c r="AG59"/>
      <c r="AH59"/>
      <c r="AI59"/>
      <c r="AJ59"/>
      <c r="AK59"/>
      <c r="AL59"/>
      <c r="AM59"/>
      <c r="AN59"/>
    </row>
    <row r="60" spans="28:40" ht="15">
      <c r="AB60"/>
      <c r="AC60"/>
      <c r="AD60"/>
      <c r="AE60"/>
      <c r="AF60"/>
      <c r="AG60"/>
      <c r="AH60"/>
      <c r="AI60"/>
      <c r="AJ60"/>
      <c r="AK60"/>
      <c r="AL60"/>
      <c r="AM60"/>
      <c r="AN60"/>
    </row>
    <row r="61" spans="28:40" ht="15">
      <c r="AB61"/>
      <c r="AC61"/>
      <c r="AD61"/>
      <c r="AE61"/>
      <c r="AF61"/>
      <c r="AG61"/>
      <c r="AH61"/>
      <c r="AI61"/>
      <c r="AJ61"/>
      <c r="AK61"/>
      <c r="AL61"/>
      <c r="AM61"/>
      <c r="AN61"/>
    </row>
    <row r="62" spans="28:40" ht="15">
      <c r="AB62"/>
      <c r="AC62"/>
      <c r="AD62"/>
      <c r="AE62"/>
      <c r="AF62"/>
      <c r="AG62"/>
      <c r="AH62"/>
      <c r="AI62"/>
      <c r="AJ62"/>
      <c r="AK62"/>
      <c r="AL62"/>
      <c r="AM62"/>
      <c r="AN62"/>
    </row>
    <row r="63" spans="28:40" ht="15">
      <c r="AB63"/>
      <c r="AC63"/>
      <c r="AD63"/>
      <c r="AE63"/>
      <c r="AF63"/>
      <c r="AG63"/>
      <c r="AH63"/>
      <c r="AI63"/>
      <c r="AJ63"/>
      <c r="AK63"/>
      <c r="AL63"/>
      <c r="AM63"/>
      <c r="AN63"/>
    </row>
    <row r="64" spans="28:40" ht="15">
      <c r="AB64"/>
      <c r="AC64"/>
      <c r="AD64"/>
      <c r="AE64"/>
      <c r="AF64"/>
      <c r="AG64"/>
      <c r="AH64"/>
      <c r="AI64"/>
      <c r="AJ64"/>
      <c r="AK64"/>
      <c r="AL64"/>
      <c r="AM64"/>
      <c r="AN64"/>
    </row>
    <row r="65" spans="28:40" ht="15">
      <c r="AB65"/>
      <c r="AC65"/>
      <c r="AD65"/>
      <c r="AE65"/>
      <c r="AF65"/>
      <c r="AG65"/>
      <c r="AH65"/>
      <c r="AI65"/>
      <c r="AJ65"/>
      <c r="AK65"/>
      <c r="AL65"/>
      <c r="AM65"/>
      <c r="AN65"/>
    </row>
    <row r="66" spans="28:40" ht="15">
      <c r="AB66"/>
      <c r="AC66"/>
      <c r="AD66"/>
      <c r="AE66"/>
      <c r="AF66"/>
      <c r="AG66"/>
      <c r="AH66"/>
      <c r="AI66"/>
      <c r="AJ66"/>
      <c r="AK66"/>
      <c r="AL66"/>
      <c r="AM66"/>
      <c r="AN66"/>
    </row>
    <row r="67" spans="28:40" ht="15">
      <c r="AB67"/>
      <c r="AC67"/>
      <c r="AD67"/>
      <c r="AE67"/>
      <c r="AF67"/>
      <c r="AG67"/>
      <c r="AH67"/>
      <c r="AI67"/>
      <c r="AJ67"/>
      <c r="AK67"/>
      <c r="AL67"/>
      <c r="AM67"/>
      <c r="AN67"/>
    </row>
    <row r="68" spans="28:40" ht="15">
      <c r="AB68"/>
      <c r="AC68"/>
      <c r="AD68"/>
      <c r="AE68"/>
      <c r="AF68"/>
      <c r="AG68"/>
      <c r="AH68"/>
      <c r="AI68"/>
      <c r="AJ68"/>
      <c r="AK68"/>
      <c r="AL68"/>
      <c r="AM68"/>
      <c r="AN68"/>
    </row>
    <row r="69" spans="28:40" ht="15">
      <c r="AB69"/>
      <c r="AC69"/>
      <c r="AD69"/>
      <c r="AE69"/>
      <c r="AF69"/>
      <c r="AG69"/>
      <c r="AH69"/>
      <c r="AI69"/>
      <c r="AJ69"/>
      <c r="AK69"/>
      <c r="AL69"/>
      <c r="AM69"/>
      <c r="AN69"/>
    </row>
  </sheetData>
  <sheetProtection/>
  <mergeCells count="40">
    <mergeCell ref="AB5:AJ6"/>
    <mergeCell ref="AB7:AJ9"/>
    <mergeCell ref="AB10:AJ10"/>
    <mergeCell ref="AB12:AJ12"/>
    <mergeCell ref="A5:AA5"/>
    <mergeCell ref="A6:AA6"/>
    <mergeCell ref="A7:AA7"/>
    <mergeCell ref="A8:AA8"/>
    <mergeCell ref="E12:AA12"/>
    <mergeCell ref="Z1:Z4"/>
    <mergeCell ref="A1:C4"/>
    <mergeCell ref="D1:Y2"/>
    <mergeCell ref="D3:Y4"/>
    <mergeCell ref="AA1:AA2"/>
    <mergeCell ref="AA3:AA4"/>
    <mergeCell ref="V22:W22"/>
    <mergeCell ref="V24:W24"/>
    <mergeCell ref="A21:D21"/>
    <mergeCell ref="A10:D10"/>
    <mergeCell ref="E10:AA10"/>
    <mergeCell ref="A15:A20"/>
    <mergeCell ref="B15:B20"/>
    <mergeCell ref="C15:C20"/>
    <mergeCell ref="A12:D12"/>
    <mergeCell ref="A27:D27"/>
    <mergeCell ref="P22:Q22"/>
    <mergeCell ref="R22:S22"/>
    <mergeCell ref="T22:U22"/>
    <mergeCell ref="L24:M24"/>
    <mergeCell ref="N24:O24"/>
    <mergeCell ref="P24:Q24"/>
    <mergeCell ref="R24:S24"/>
    <mergeCell ref="T24:U24"/>
    <mergeCell ref="A22:A24"/>
    <mergeCell ref="B22:B24"/>
    <mergeCell ref="A25:D25"/>
    <mergeCell ref="C22:C24"/>
    <mergeCell ref="L22:M22"/>
    <mergeCell ref="N22:O22"/>
    <mergeCell ref="A26:D26"/>
  </mergeCells>
  <printOptions/>
  <pageMargins left="0.7" right="0.7" top="0.75" bottom="0.75" header="0.3" footer="0.3"/>
  <pageSetup horizontalDpi="600" verticalDpi="600" orientation="portrait" r:id="rId4"/>
  <drawing r:id="rId3"/>
  <legacyDrawing r:id="rId2"/>
</worksheet>
</file>

<file path=xl/worksheets/sheet2.xml><?xml version="1.0" encoding="utf-8"?>
<worksheet xmlns="http://schemas.openxmlformats.org/spreadsheetml/2006/main" xmlns:r="http://schemas.openxmlformats.org/officeDocument/2006/relationships">
  <sheetPr>
    <tabColor theme="4"/>
    <pageSetUpPr fitToPage="1"/>
  </sheetPr>
  <dimension ref="A1:AQ49"/>
  <sheetViews>
    <sheetView tabSelected="1" view="pageBreakPreview" zoomScale="80" zoomScaleNormal="55" zoomScaleSheetLayoutView="80" zoomScalePageLayoutView="0" workbookViewId="0" topLeftCell="Z1">
      <selection activeCell="AO45" sqref="AO45"/>
    </sheetView>
  </sheetViews>
  <sheetFormatPr defaultColWidth="11.421875" defaultRowHeight="15"/>
  <cols>
    <col min="1" max="1" width="11.421875" style="492" customWidth="1"/>
    <col min="2" max="2" width="22.8515625" style="492" customWidth="1"/>
    <col min="3" max="3" width="27.140625" style="492" customWidth="1"/>
    <col min="4" max="5" width="7.140625" style="492" hidden="1" customWidth="1"/>
    <col min="6" max="6" width="16.00390625" style="492" hidden="1" customWidth="1"/>
    <col min="7" max="7" width="10.00390625" style="492" hidden="1" customWidth="1"/>
    <col min="8" max="8" width="8.28125" style="492" hidden="1" customWidth="1"/>
    <col min="9" max="9" width="7.140625" style="492" hidden="1" customWidth="1"/>
    <col min="10" max="10" width="33.7109375" style="591" hidden="1" customWidth="1"/>
    <col min="11" max="11" width="49.8515625" style="591" customWidth="1"/>
    <col min="12" max="12" width="16.421875" style="492" customWidth="1"/>
    <col min="13" max="13" width="11.7109375" style="492" customWidth="1"/>
    <col min="14" max="14" width="28.7109375" style="492" customWidth="1"/>
    <col min="15" max="15" width="26.57421875" style="492" customWidth="1"/>
    <col min="16" max="16" width="26.140625" style="492" customWidth="1"/>
    <col min="17" max="17" width="12.7109375" style="492" customWidth="1"/>
    <col min="18" max="18" width="14.421875" style="492" customWidth="1"/>
    <col min="19" max="20" width="7.00390625" style="492" bestFit="1" customWidth="1"/>
    <col min="21" max="30" width="7.00390625" style="492" customWidth="1"/>
    <col min="31" max="31" width="9.7109375" style="592" customWidth="1"/>
    <col min="32" max="33" width="17.421875" style="593" bestFit="1" customWidth="1"/>
    <col min="34" max="34" width="16.7109375" style="492" customWidth="1"/>
    <col min="35" max="37" width="14.00390625" style="492" customWidth="1"/>
    <col min="38" max="38" width="16.8515625" style="492" customWidth="1"/>
    <col min="39" max="39" width="20.7109375" style="492" customWidth="1"/>
    <col min="40" max="40" width="19.140625" style="492" customWidth="1"/>
    <col min="41" max="41" width="18.421875" style="492" customWidth="1"/>
    <col min="42" max="42" width="44.140625" style="492" customWidth="1"/>
    <col min="43" max="43" width="17.28125" style="492" customWidth="1"/>
    <col min="44" max="16384" width="11.421875" style="492" customWidth="1"/>
  </cols>
  <sheetData>
    <row r="1" spans="1:34" ht="15" customHeight="1">
      <c r="A1" s="2739"/>
      <c r="B1" s="2740"/>
      <c r="C1" s="2741"/>
      <c r="D1" s="2748" t="s">
        <v>0</v>
      </c>
      <c r="E1" s="2749"/>
      <c r="F1" s="2749"/>
      <c r="G1" s="2749"/>
      <c r="H1" s="2749"/>
      <c r="I1" s="2749"/>
      <c r="J1" s="2749"/>
      <c r="K1" s="2749"/>
      <c r="L1" s="2749"/>
      <c r="M1" s="2749"/>
      <c r="N1" s="2749"/>
      <c r="O1" s="2749"/>
      <c r="P1" s="2749"/>
      <c r="Q1" s="2749"/>
      <c r="R1" s="2749"/>
      <c r="S1" s="2749"/>
      <c r="T1" s="2749"/>
      <c r="U1" s="2749"/>
      <c r="V1" s="2749"/>
      <c r="W1" s="2749"/>
      <c r="X1" s="2749"/>
      <c r="Y1" s="2749"/>
      <c r="Z1" s="2749"/>
      <c r="AA1" s="2749"/>
      <c r="AB1" s="2749"/>
      <c r="AC1" s="2749"/>
      <c r="AD1" s="2749"/>
      <c r="AE1" s="2749"/>
      <c r="AF1" s="2750"/>
      <c r="AG1" s="2754" t="s">
        <v>60</v>
      </c>
      <c r="AH1" s="2756" t="s">
        <v>1727</v>
      </c>
    </row>
    <row r="2" spans="1:34" ht="15.75" customHeight="1" thickBot="1">
      <c r="A2" s="2742"/>
      <c r="B2" s="2743"/>
      <c r="C2" s="2744"/>
      <c r="D2" s="2751"/>
      <c r="E2" s="2752"/>
      <c r="F2" s="2752"/>
      <c r="G2" s="2752"/>
      <c r="H2" s="2752"/>
      <c r="I2" s="2752"/>
      <c r="J2" s="2752"/>
      <c r="K2" s="2752"/>
      <c r="L2" s="2752"/>
      <c r="M2" s="2752"/>
      <c r="N2" s="2752"/>
      <c r="O2" s="2752"/>
      <c r="P2" s="2752"/>
      <c r="Q2" s="2752"/>
      <c r="R2" s="2752"/>
      <c r="S2" s="2752"/>
      <c r="T2" s="2752"/>
      <c r="U2" s="2752"/>
      <c r="V2" s="2752"/>
      <c r="W2" s="2752"/>
      <c r="X2" s="2752"/>
      <c r="Y2" s="2752"/>
      <c r="Z2" s="2752"/>
      <c r="AA2" s="2752"/>
      <c r="AB2" s="2752"/>
      <c r="AC2" s="2752"/>
      <c r="AD2" s="2752"/>
      <c r="AE2" s="2752"/>
      <c r="AF2" s="2753"/>
      <c r="AG2" s="2755"/>
      <c r="AH2" s="2757"/>
    </row>
    <row r="3" spans="1:34" ht="15" customHeight="1">
      <c r="A3" s="2742"/>
      <c r="B3" s="2743"/>
      <c r="C3" s="2744"/>
      <c r="D3" s="2758" t="s">
        <v>1</v>
      </c>
      <c r="E3" s="2759"/>
      <c r="F3" s="2759"/>
      <c r="G3" s="2759"/>
      <c r="H3" s="2759"/>
      <c r="I3" s="2759"/>
      <c r="J3" s="2759"/>
      <c r="K3" s="2759"/>
      <c r="L3" s="2759"/>
      <c r="M3" s="2759"/>
      <c r="N3" s="2759"/>
      <c r="O3" s="2759"/>
      <c r="P3" s="2759"/>
      <c r="Q3" s="2759"/>
      <c r="R3" s="2759"/>
      <c r="S3" s="2759"/>
      <c r="T3" s="2759"/>
      <c r="U3" s="2759"/>
      <c r="V3" s="2759"/>
      <c r="W3" s="2759"/>
      <c r="X3" s="2759"/>
      <c r="Y3" s="2759"/>
      <c r="Z3" s="2759"/>
      <c r="AA3" s="2759"/>
      <c r="AB3" s="2759"/>
      <c r="AC3" s="2759"/>
      <c r="AD3" s="2759"/>
      <c r="AE3" s="2759"/>
      <c r="AF3" s="2760"/>
      <c r="AG3" s="2755"/>
      <c r="AH3" s="2761">
        <v>43153</v>
      </c>
    </row>
    <row r="4" spans="1:34" ht="15.75" customHeight="1" thickBot="1">
      <c r="A4" s="2745"/>
      <c r="B4" s="2746"/>
      <c r="C4" s="2747"/>
      <c r="D4" s="2758"/>
      <c r="E4" s="2759"/>
      <c r="F4" s="2759"/>
      <c r="G4" s="2759"/>
      <c r="H4" s="2759"/>
      <c r="I4" s="2759"/>
      <c r="J4" s="2759"/>
      <c r="K4" s="2759"/>
      <c r="L4" s="2759"/>
      <c r="M4" s="2759"/>
      <c r="N4" s="2759"/>
      <c r="O4" s="2759"/>
      <c r="P4" s="2759"/>
      <c r="Q4" s="2759"/>
      <c r="R4" s="2759"/>
      <c r="S4" s="2759"/>
      <c r="T4" s="2759"/>
      <c r="U4" s="2759"/>
      <c r="V4" s="2759"/>
      <c r="W4" s="2759"/>
      <c r="X4" s="2759"/>
      <c r="Y4" s="2759"/>
      <c r="Z4" s="2759"/>
      <c r="AA4" s="2759"/>
      <c r="AB4" s="2759"/>
      <c r="AC4" s="2759"/>
      <c r="AD4" s="2759"/>
      <c r="AE4" s="2759"/>
      <c r="AF4" s="2760"/>
      <c r="AG4" s="2755"/>
      <c r="AH4" s="2762"/>
    </row>
    <row r="5" spans="1:43" ht="20.25" customHeight="1">
      <c r="A5" s="2763" t="s">
        <v>857</v>
      </c>
      <c r="B5" s="2764"/>
      <c r="C5" s="2764"/>
      <c r="D5" s="2764"/>
      <c r="E5" s="2764"/>
      <c r="F5" s="2764"/>
      <c r="G5" s="2764"/>
      <c r="H5" s="2764"/>
      <c r="I5" s="2764"/>
      <c r="J5" s="2764"/>
      <c r="K5" s="2764"/>
      <c r="L5" s="2764"/>
      <c r="M5" s="2764"/>
      <c r="N5" s="2764"/>
      <c r="O5" s="2764"/>
      <c r="P5" s="2764"/>
      <c r="Q5" s="2764"/>
      <c r="R5" s="2764"/>
      <c r="S5" s="2764"/>
      <c r="T5" s="2764"/>
      <c r="U5" s="2764"/>
      <c r="V5" s="2764"/>
      <c r="W5" s="2764"/>
      <c r="X5" s="2764"/>
      <c r="Y5" s="2764"/>
      <c r="Z5" s="2764"/>
      <c r="AA5" s="2764"/>
      <c r="AB5" s="2764"/>
      <c r="AC5" s="2764"/>
      <c r="AD5" s="2764"/>
      <c r="AE5" s="2764"/>
      <c r="AF5" s="2764"/>
      <c r="AG5" s="2765"/>
      <c r="AH5" s="2766"/>
      <c r="AI5" s="2767" t="s">
        <v>2</v>
      </c>
      <c r="AJ5" s="2768"/>
      <c r="AK5" s="2768"/>
      <c r="AL5" s="2768"/>
      <c r="AM5" s="2768"/>
      <c r="AN5" s="2768"/>
      <c r="AO5" s="2768"/>
      <c r="AP5" s="2768"/>
      <c r="AQ5" s="2769"/>
    </row>
    <row r="6" spans="1:43" ht="15.75" customHeight="1" thickBot="1">
      <c r="A6" s="2763" t="s">
        <v>5</v>
      </c>
      <c r="B6" s="2764"/>
      <c r="C6" s="2764"/>
      <c r="D6" s="2764"/>
      <c r="E6" s="2764"/>
      <c r="F6" s="2764"/>
      <c r="G6" s="2764"/>
      <c r="H6" s="2764"/>
      <c r="I6" s="2764"/>
      <c r="J6" s="2764"/>
      <c r="K6" s="2764"/>
      <c r="L6" s="2764"/>
      <c r="M6" s="2764"/>
      <c r="N6" s="2764"/>
      <c r="O6" s="2764"/>
      <c r="P6" s="2764"/>
      <c r="Q6" s="2764"/>
      <c r="R6" s="2764"/>
      <c r="S6" s="2764"/>
      <c r="T6" s="2764"/>
      <c r="U6" s="2764"/>
      <c r="V6" s="2764"/>
      <c r="W6" s="2764"/>
      <c r="X6" s="2764"/>
      <c r="Y6" s="2764"/>
      <c r="Z6" s="2764"/>
      <c r="AA6" s="2764"/>
      <c r="AB6" s="2764"/>
      <c r="AC6" s="2764"/>
      <c r="AD6" s="2764"/>
      <c r="AE6" s="2764"/>
      <c r="AF6" s="2764"/>
      <c r="AG6" s="2765"/>
      <c r="AH6" s="2766"/>
      <c r="AI6" s="2770"/>
      <c r="AJ6" s="2771"/>
      <c r="AK6" s="2771"/>
      <c r="AL6" s="2771"/>
      <c r="AM6" s="2771"/>
      <c r="AN6" s="2771"/>
      <c r="AO6" s="2771"/>
      <c r="AP6" s="2771"/>
      <c r="AQ6" s="2772"/>
    </row>
    <row r="7" spans="1:43" ht="15.75" customHeight="1">
      <c r="A7" s="2763"/>
      <c r="B7" s="2764"/>
      <c r="C7" s="2764"/>
      <c r="D7" s="2764"/>
      <c r="E7" s="2764"/>
      <c r="F7" s="2764"/>
      <c r="G7" s="2764"/>
      <c r="H7" s="2764"/>
      <c r="I7" s="2764"/>
      <c r="J7" s="2764"/>
      <c r="K7" s="2764"/>
      <c r="L7" s="2764"/>
      <c r="M7" s="2764"/>
      <c r="N7" s="2764"/>
      <c r="O7" s="2764"/>
      <c r="P7" s="2764"/>
      <c r="Q7" s="2764"/>
      <c r="R7" s="2764"/>
      <c r="S7" s="2764"/>
      <c r="T7" s="2764"/>
      <c r="U7" s="2764"/>
      <c r="V7" s="2764"/>
      <c r="W7" s="2764"/>
      <c r="X7" s="2764"/>
      <c r="Y7" s="2764"/>
      <c r="Z7" s="2764"/>
      <c r="AA7" s="2764"/>
      <c r="AB7" s="2764"/>
      <c r="AC7" s="2764"/>
      <c r="AD7" s="2764"/>
      <c r="AE7" s="2764"/>
      <c r="AF7" s="2764"/>
      <c r="AG7" s="2765"/>
      <c r="AH7" s="2766"/>
      <c r="AI7" s="2773" t="s">
        <v>1723</v>
      </c>
      <c r="AJ7" s="2774"/>
      <c r="AK7" s="2774"/>
      <c r="AL7" s="2774"/>
      <c r="AM7" s="2774"/>
      <c r="AN7" s="2774"/>
      <c r="AO7" s="2774"/>
      <c r="AP7" s="2774"/>
      <c r="AQ7" s="2775"/>
    </row>
    <row r="8" spans="1:43" ht="15.75" customHeight="1">
      <c r="A8" s="2763" t="s">
        <v>6</v>
      </c>
      <c r="B8" s="2764"/>
      <c r="C8" s="2764"/>
      <c r="D8" s="2764"/>
      <c r="E8" s="2764"/>
      <c r="F8" s="2764"/>
      <c r="G8" s="2764"/>
      <c r="H8" s="2764"/>
      <c r="I8" s="2764"/>
      <c r="J8" s="2764"/>
      <c r="K8" s="2764"/>
      <c r="L8" s="2764"/>
      <c r="M8" s="2764"/>
      <c r="N8" s="2764"/>
      <c r="O8" s="2764"/>
      <c r="P8" s="2764"/>
      <c r="Q8" s="2764"/>
      <c r="R8" s="2764"/>
      <c r="S8" s="2764"/>
      <c r="T8" s="2764"/>
      <c r="U8" s="2764"/>
      <c r="V8" s="2764"/>
      <c r="W8" s="2764"/>
      <c r="X8" s="2764"/>
      <c r="Y8" s="2764"/>
      <c r="Z8" s="2764"/>
      <c r="AA8" s="2764"/>
      <c r="AB8" s="2764"/>
      <c r="AC8" s="2764"/>
      <c r="AD8" s="2764"/>
      <c r="AE8" s="2764"/>
      <c r="AF8" s="2764"/>
      <c r="AG8" s="2765"/>
      <c r="AH8" s="2766"/>
      <c r="AI8" s="2776"/>
      <c r="AJ8" s="2777"/>
      <c r="AK8" s="2777"/>
      <c r="AL8" s="2777"/>
      <c r="AM8" s="2777"/>
      <c r="AN8" s="2777"/>
      <c r="AO8" s="2777"/>
      <c r="AP8" s="2777"/>
      <c r="AQ8" s="2778"/>
    </row>
    <row r="9" spans="1:43" ht="16.5" customHeight="1" thickBot="1">
      <c r="A9" s="2782" t="s">
        <v>1726</v>
      </c>
      <c r="B9" s="2783"/>
      <c r="C9" s="2783"/>
      <c r="D9" s="2783"/>
      <c r="E9" s="2783"/>
      <c r="F9" s="2783"/>
      <c r="G9" s="2783"/>
      <c r="H9" s="2783"/>
      <c r="I9" s="2783"/>
      <c r="J9" s="2783"/>
      <c r="K9" s="2783"/>
      <c r="L9" s="2783"/>
      <c r="M9" s="2783"/>
      <c r="N9" s="2783"/>
      <c r="O9" s="2783"/>
      <c r="P9" s="2783"/>
      <c r="Q9" s="2783"/>
      <c r="R9" s="2783"/>
      <c r="S9" s="2783"/>
      <c r="T9" s="2783"/>
      <c r="U9" s="2783"/>
      <c r="V9" s="2783"/>
      <c r="W9" s="2783"/>
      <c r="X9" s="2783"/>
      <c r="Y9" s="2783"/>
      <c r="Z9" s="2783"/>
      <c r="AA9" s="2783"/>
      <c r="AB9" s="2783"/>
      <c r="AC9" s="2783"/>
      <c r="AD9" s="2783"/>
      <c r="AE9" s="2783"/>
      <c r="AF9" s="2783"/>
      <c r="AG9" s="2784"/>
      <c r="AH9" s="2785"/>
      <c r="AI9" s="2779"/>
      <c r="AJ9" s="2780"/>
      <c r="AK9" s="2780"/>
      <c r="AL9" s="2780"/>
      <c r="AM9" s="2780"/>
      <c r="AN9" s="2780"/>
      <c r="AO9" s="2780"/>
      <c r="AP9" s="2780"/>
      <c r="AQ9" s="2781"/>
    </row>
    <row r="10" spans="1:34" ht="4.5" customHeight="1" thickBot="1">
      <c r="A10" s="2786"/>
      <c r="B10" s="2787"/>
      <c r="C10" s="2787"/>
      <c r="D10" s="2787"/>
      <c r="E10" s="2787"/>
      <c r="F10" s="2787"/>
      <c r="G10" s="2787"/>
      <c r="H10" s="2787"/>
      <c r="I10" s="2787"/>
      <c r="J10" s="2787"/>
      <c r="K10" s="2787"/>
      <c r="L10" s="2787"/>
      <c r="M10" s="2787"/>
      <c r="N10" s="2787"/>
      <c r="O10" s="2787"/>
      <c r="P10" s="2787"/>
      <c r="Q10" s="2787"/>
      <c r="R10" s="2787"/>
      <c r="S10" s="2787"/>
      <c r="T10" s="2787"/>
      <c r="U10" s="2787"/>
      <c r="V10" s="2787"/>
      <c r="W10" s="2787"/>
      <c r="X10" s="2787"/>
      <c r="Y10" s="2787"/>
      <c r="Z10" s="2787"/>
      <c r="AA10" s="2787"/>
      <c r="AB10" s="2787"/>
      <c r="AC10" s="2787"/>
      <c r="AD10" s="2787"/>
      <c r="AE10" s="2787"/>
      <c r="AF10" s="2787"/>
      <c r="AG10" s="2787"/>
      <c r="AH10" s="2788"/>
    </row>
    <row r="11" spans="1:43" s="493" customFormat="1" ht="32.25" customHeight="1" thickBot="1">
      <c r="A11" s="2789" t="s">
        <v>7</v>
      </c>
      <c r="B11" s="2790"/>
      <c r="C11" s="2790"/>
      <c r="D11" s="2374"/>
      <c r="E11" s="2374"/>
      <c r="F11" s="2374"/>
      <c r="G11" s="2374"/>
      <c r="H11" s="2374"/>
      <c r="I11" s="2374"/>
      <c r="J11" s="2374"/>
      <c r="K11" s="2374"/>
      <c r="L11" s="2791" t="s">
        <v>858</v>
      </c>
      <c r="M11" s="2791"/>
      <c r="N11" s="2791"/>
      <c r="O11" s="2791"/>
      <c r="P11" s="2791"/>
      <c r="Q11" s="2791"/>
      <c r="R11" s="2791"/>
      <c r="S11" s="2791"/>
      <c r="T11" s="2791"/>
      <c r="U11" s="2791"/>
      <c r="V11" s="2791"/>
      <c r="W11" s="2791"/>
      <c r="X11" s="2791"/>
      <c r="Y11" s="2791"/>
      <c r="Z11" s="2791"/>
      <c r="AA11" s="2791"/>
      <c r="AB11" s="2791"/>
      <c r="AC11" s="2791"/>
      <c r="AD11" s="2791"/>
      <c r="AE11" s="2791"/>
      <c r="AF11" s="2791"/>
      <c r="AG11" s="2791"/>
      <c r="AH11" s="2792"/>
      <c r="AI11" s="2793" t="s">
        <v>858</v>
      </c>
      <c r="AJ11" s="2791"/>
      <c r="AK11" s="2791"/>
      <c r="AL11" s="2791"/>
      <c r="AM11" s="2791"/>
      <c r="AN11" s="2791"/>
      <c r="AO11" s="2791"/>
      <c r="AP11" s="2791"/>
      <c r="AQ11" s="2792"/>
    </row>
    <row r="12" spans="1:34" ht="4.5" customHeight="1" thickBot="1">
      <c r="A12" s="494"/>
      <c r="B12" s="300"/>
      <c r="C12" s="301"/>
      <c r="D12" s="301"/>
      <c r="E12" s="301"/>
      <c r="F12" s="301"/>
      <c r="G12" s="301"/>
      <c r="H12" s="301"/>
      <c r="I12" s="301"/>
      <c r="J12" s="301"/>
      <c r="K12" s="301"/>
      <c r="L12" s="301"/>
      <c r="M12" s="304"/>
      <c r="N12" s="301"/>
      <c r="O12" s="301"/>
      <c r="P12" s="301"/>
      <c r="Q12" s="302"/>
      <c r="R12" s="302"/>
      <c r="S12" s="301"/>
      <c r="T12" s="301"/>
      <c r="U12" s="301"/>
      <c r="V12" s="301"/>
      <c r="W12" s="301"/>
      <c r="X12" s="301"/>
      <c r="Y12" s="301"/>
      <c r="Z12" s="301"/>
      <c r="AA12" s="301"/>
      <c r="AB12" s="301"/>
      <c r="AC12" s="301"/>
      <c r="AD12" s="301"/>
      <c r="AE12" s="300"/>
      <c r="AF12" s="495"/>
      <c r="AG12" s="495"/>
      <c r="AH12" s="496"/>
    </row>
    <row r="13" spans="1:43" ht="17.25" customHeight="1" thickBot="1">
      <c r="A13" s="2794" t="s">
        <v>8</v>
      </c>
      <c r="B13" s="2795"/>
      <c r="C13" s="2796"/>
      <c r="D13" s="497"/>
      <c r="E13" s="498"/>
      <c r="F13" s="498"/>
      <c r="G13" s="498"/>
      <c r="H13" s="498"/>
      <c r="I13" s="498"/>
      <c r="J13" s="499"/>
      <c r="K13" s="500"/>
      <c r="L13" s="2797" t="s">
        <v>344</v>
      </c>
      <c r="M13" s="2798"/>
      <c r="N13" s="2798"/>
      <c r="O13" s="2798"/>
      <c r="P13" s="2798"/>
      <c r="Q13" s="2798"/>
      <c r="R13" s="2798"/>
      <c r="S13" s="2798"/>
      <c r="T13" s="2798"/>
      <c r="U13" s="2798"/>
      <c r="V13" s="2798"/>
      <c r="W13" s="2798"/>
      <c r="X13" s="2798"/>
      <c r="Y13" s="2798"/>
      <c r="Z13" s="2798"/>
      <c r="AA13" s="2798"/>
      <c r="AB13" s="2798"/>
      <c r="AC13" s="2798"/>
      <c r="AD13" s="2798"/>
      <c r="AE13" s="2798"/>
      <c r="AF13" s="2798"/>
      <c r="AG13" s="2798"/>
      <c r="AH13" s="2799"/>
      <c r="AI13" s="2800"/>
      <c r="AJ13" s="2798"/>
      <c r="AK13" s="2798"/>
      <c r="AL13" s="2798"/>
      <c r="AM13" s="2798"/>
      <c r="AN13" s="2798"/>
      <c r="AO13" s="2798"/>
      <c r="AP13" s="2798"/>
      <c r="AQ13" s="2799"/>
    </row>
    <row r="14" spans="1:34" ht="6.75" customHeight="1" thickBot="1">
      <c r="A14" s="494"/>
      <c r="B14" s="300"/>
      <c r="C14" s="301"/>
      <c r="D14" s="301"/>
      <c r="E14" s="301"/>
      <c r="F14" s="301"/>
      <c r="G14" s="301"/>
      <c r="H14" s="301"/>
      <c r="I14" s="301"/>
      <c r="J14" s="301"/>
      <c r="K14" s="301"/>
      <c r="L14" s="301"/>
      <c r="M14" s="304"/>
      <c r="N14" s="301"/>
      <c r="O14" s="301"/>
      <c r="P14" s="301"/>
      <c r="Q14" s="302"/>
      <c r="R14" s="302"/>
      <c r="S14" s="301"/>
      <c r="T14" s="301"/>
      <c r="U14" s="301"/>
      <c r="V14" s="301"/>
      <c r="W14" s="301"/>
      <c r="X14" s="301"/>
      <c r="Y14" s="301"/>
      <c r="Z14" s="301"/>
      <c r="AA14" s="301"/>
      <c r="AB14" s="301"/>
      <c r="AC14" s="301"/>
      <c r="AD14" s="301"/>
      <c r="AE14" s="300"/>
      <c r="AF14" s="495"/>
      <c r="AG14" s="495"/>
      <c r="AH14" s="496"/>
    </row>
    <row r="15" spans="1:43" ht="51.75" thickBot="1">
      <c r="A15" s="501" t="s">
        <v>9</v>
      </c>
      <c r="B15" s="502" t="s">
        <v>10</v>
      </c>
      <c r="C15" s="503" t="s">
        <v>11</v>
      </c>
      <c r="D15" s="2804" t="s">
        <v>328</v>
      </c>
      <c r="E15" s="2805"/>
      <c r="F15" s="2367" t="s">
        <v>355</v>
      </c>
      <c r="G15" s="504" t="s">
        <v>354</v>
      </c>
      <c r="H15" s="2804" t="s">
        <v>328</v>
      </c>
      <c r="I15" s="2805"/>
      <c r="J15" s="505" t="s">
        <v>327</v>
      </c>
      <c r="K15" s="505" t="s">
        <v>326</v>
      </c>
      <c r="L15" s="506" t="s">
        <v>13</v>
      </c>
      <c r="M15" s="507" t="s">
        <v>14</v>
      </c>
      <c r="N15" s="507" t="s">
        <v>15</v>
      </c>
      <c r="O15" s="507" t="s">
        <v>16</v>
      </c>
      <c r="P15" s="507" t="s">
        <v>859</v>
      </c>
      <c r="Q15" s="507" t="s">
        <v>19</v>
      </c>
      <c r="R15" s="507" t="s">
        <v>20</v>
      </c>
      <c r="S15" s="508" t="s">
        <v>21</v>
      </c>
      <c r="T15" s="508" t="s">
        <v>22</v>
      </c>
      <c r="U15" s="508" t="s">
        <v>23</v>
      </c>
      <c r="V15" s="508" t="s">
        <v>24</v>
      </c>
      <c r="W15" s="508" t="s">
        <v>25</v>
      </c>
      <c r="X15" s="508" t="s">
        <v>26</v>
      </c>
      <c r="Y15" s="508" t="s">
        <v>27</v>
      </c>
      <c r="Z15" s="508" t="s">
        <v>28</v>
      </c>
      <c r="AA15" s="508" t="s">
        <v>29</v>
      </c>
      <c r="AB15" s="508" t="s">
        <v>30</v>
      </c>
      <c r="AC15" s="508" t="s">
        <v>31</v>
      </c>
      <c r="AD15" s="508" t="s">
        <v>32</v>
      </c>
      <c r="AE15" s="507" t="s">
        <v>33</v>
      </c>
      <c r="AF15" s="509" t="s">
        <v>34</v>
      </c>
      <c r="AG15" s="509" t="s">
        <v>244</v>
      </c>
      <c r="AH15" s="2050" t="s">
        <v>414</v>
      </c>
      <c r="AI15" s="2084" t="s">
        <v>36</v>
      </c>
      <c r="AJ15" s="2055" t="s">
        <v>37</v>
      </c>
      <c r="AK15" s="2147" t="s">
        <v>38</v>
      </c>
      <c r="AL15" s="2148" t="s">
        <v>1724</v>
      </c>
      <c r="AM15" s="2148" t="s">
        <v>1725</v>
      </c>
      <c r="AN15" s="2149" t="s">
        <v>42</v>
      </c>
      <c r="AO15" s="2150" t="s">
        <v>43</v>
      </c>
      <c r="AP15" s="2149" t="s">
        <v>44</v>
      </c>
      <c r="AQ15" s="2151" t="s">
        <v>45</v>
      </c>
    </row>
    <row r="16" spans="1:43" ht="118.5" customHeight="1">
      <c r="A16" s="2806">
        <v>1</v>
      </c>
      <c r="B16" s="2808" t="s">
        <v>413</v>
      </c>
      <c r="C16" s="2810" t="s">
        <v>860</v>
      </c>
      <c r="D16" s="511"/>
      <c r="E16" s="512"/>
      <c r="F16" s="511"/>
      <c r="G16" s="511"/>
      <c r="H16" s="511"/>
      <c r="I16" s="511"/>
      <c r="J16" s="513" t="s">
        <v>861</v>
      </c>
      <c r="K16" s="513" t="s">
        <v>861</v>
      </c>
      <c r="L16" s="514" t="s">
        <v>862</v>
      </c>
      <c r="M16" s="514">
        <v>12</v>
      </c>
      <c r="N16" s="514" t="s">
        <v>863</v>
      </c>
      <c r="O16" s="514" t="s">
        <v>864</v>
      </c>
      <c r="P16" s="514" t="s">
        <v>865</v>
      </c>
      <c r="Q16" s="354">
        <v>43101</v>
      </c>
      <c r="R16" s="354">
        <v>43465</v>
      </c>
      <c r="S16" s="2423">
        <v>1</v>
      </c>
      <c r="T16" s="2423">
        <v>1</v>
      </c>
      <c r="U16" s="2423">
        <v>1</v>
      </c>
      <c r="V16" s="2423">
        <v>1</v>
      </c>
      <c r="W16" s="2423">
        <v>1</v>
      </c>
      <c r="X16" s="2423">
        <v>1</v>
      </c>
      <c r="Y16" s="2423">
        <v>1</v>
      </c>
      <c r="Z16" s="2423">
        <v>1</v>
      </c>
      <c r="AA16" s="2423">
        <v>1</v>
      </c>
      <c r="AB16" s="2423">
        <v>1</v>
      </c>
      <c r="AC16" s="2423">
        <v>1</v>
      </c>
      <c r="AD16" s="2423">
        <v>1</v>
      </c>
      <c r="AE16" s="1629">
        <f aca="true" t="shared" si="0" ref="AE16:AE23">SUM(S16:AD16)</f>
        <v>12</v>
      </c>
      <c r="AF16" s="1418">
        <v>0</v>
      </c>
      <c r="AG16" s="1418"/>
      <c r="AH16" s="2051"/>
      <c r="AI16" s="2454">
        <f aca="true" t="shared" si="1" ref="AI16:AI23">SUM(S16:T16)</f>
        <v>2</v>
      </c>
      <c r="AJ16" s="2455">
        <f>AI16/AE16</f>
        <v>0.16666666666666666</v>
      </c>
      <c r="AK16" s="2456">
        <v>2</v>
      </c>
      <c r="AL16" s="2455">
        <f>+AK16/AI16</f>
        <v>1</v>
      </c>
      <c r="AM16" s="2455">
        <f>+AK16/AE16</f>
        <v>0.16666666666666666</v>
      </c>
      <c r="AN16" s="2457"/>
      <c r="AO16" s="2458"/>
      <c r="AP16" s="2459" t="s">
        <v>1825</v>
      </c>
      <c r="AQ16" s="2460"/>
    </row>
    <row r="17" spans="1:43" ht="63" customHeight="1" thickBot="1">
      <c r="A17" s="2806"/>
      <c r="B17" s="2808"/>
      <c r="C17" s="2811"/>
      <c r="D17" s="515"/>
      <c r="E17" s="516"/>
      <c r="F17" s="511"/>
      <c r="G17" s="511"/>
      <c r="H17" s="511"/>
      <c r="I17" s="511"/>
      <c r="J17" s="517" t="s">
        <v>866</v>
      </c>
      <c r="K17" s="517" t="s">
        <v>866</v>
      </c>
      <c r="L17" s="518" t="s">
        <v>867</v>
      </c>
      <c r="M17" s="208">
        <v>1</v>
      </c>
      <c r="N17" s="518" t="s">
        <v>868</v>
      </c>
      <c r="O17" s="208" t="s">
        <v>869</v>
      </c>
      <c r="P17" s="518" t="s">
        <v>870</v>
      </c>
      <c r="Q17" s="299">
        <v>43252</v>
      </c>
      <c r="R17" s="299">
        <v>43281</v>
      </c>
      <c r="S17" s="2016"/>
      <c r="T17" s="2016"/>
      <c r="U17" s="2016"/>
      <c r="V17" s="2016"/>
      <c r="W17" s="2016"/>
      <c r="X17" s="2016">
        <v>1</v>
      </c>
      <c r="Y17" s="2016"/>
      <c r="Z17" s="2016"/>
      <c r="AA17" s="2016"/>
      <c r="AB17" s="2016"/>
      <c r="AC17" s="2016"/>
      <c r="AD17" s="2016"/>
      <c r="AE17" s="1630">
        <f t="shared" si="0"/>
        <v>1</v>
      </c>
      <c r="AF17" s="1419">
        <v>0</v>
      </c>
      <c r="AG17" s="1419"/>
      <c r="AH17" s="2052"/>
      <c r="AI17" s="2454">
        <f t="shared" si="1"/>
        <v>0</v>
      </c>
      <c r="AJ17" s="2455"/>
      <c r="AK17" s="2456">
        <v>1</v>
      </c>
      <c r="AL17" s="2455"/>
      <c r="AM17" s="2455">
        <f aca="true" t="shared" si="2" ref="AM17:AM23">+AK17/AE17</f>
        <v>1</v>
      </c>
      <c r="AN17" s="2457"/>
      <c r="AO17" s="2455"/>
      <c r="AP17" s="2459" t="s">
        <v>1826</v>
      </c>
      <c r="AQ17" s="2460"/>
    </row>
    <row r="18" spans="1:43" ht="87.75" customHeight="1" thickBot="1">
      <c r="A18" s="2806"/>
      <c r="B18" s="2808"/>
      <c r="C18" s="519" t="s">
        <v>871</v>
      </c>
      <c r="D18" s="515"/>
      <c r="E18" s="516"/>
      <c r="F18" s="511"/>
      <c r="G18" s="511"/>
      <c r="H18" s="511"/>
      <c r="I18" s="511"/>
      <c r="J18" s="517" t="s">
        <v>872</v>
      </c>
      <c r="K18" s="517" t="s">
        <v>872</v>
      </c>
      <c r="L18" s="208" t="s">
        <v>873</v>
      </c>
      <c r="M18" s="208">
        <v>3</v>
      </c>
      <c r="N18" s="518" t="s">
        <v>1827</v>
      </c>
      <c r="O18" s="518" t="s">
        <v>864</v>
      </c>
      <c r="P18" s="518" t="s">
        <v>874</v>
      </c>
      <c r="Q18" s="299">
        <v>43252</v>
      </c>
      <c r="R18" s="299">
        <v>43343</v>
      </c>
      <c r="S18" s="2016"/>
      <c r="T18" s="2016"/>
      <c r="U18" s="2016"/>
      <c r="V18" s="2016"/>
      <c r="W18" s="2016"/>
      <c r="X18" s="2016">
        <v>1</v>
      </c>
      <c r="Y18" s="2016">
        <v>1</v>
      </c>
      <c r="Z18" s="2016">
        <v>1</v>
      </c>
      <c r="AA18" s="2016"/>
      <c r="AB18" s="2016"/>
      <c r="AC18" s="2016"/>
      <c r="AD18" s="2016"/>
      <c r="AE18" s="1630">
        <f t="shared" si="0"/>
        <v>3</v>
      </c>
      <c r="AF18" s="1420">
        <v>35000000</v>
      </c>
      <c r="AG18" s="1420">
        <v>35000000</v>
      </c>
      <c r="AH18" s="2052" t="s">
        <v>875</v>
      </c>
      <c r="AI18" s="2454">
        <f t="shared" si="1"/>
        <v>0</v>
      </c>
      <c r="AJ18" s="2455"/>
      <c r="AK18" s="2456"/>
      <c r="AL18" s="2455"/>
      <c r="AM18" s="2455">
        <f t="shared" si="2"/>
        <v>0</v>
      </c>
      <c r="AN18" s="2457">
        <v>2500000</v>
      </c>
      <c r="AO18" s="2455">
        <f aca="true" t="shared" si="3" ref="AO18:AO23">+AN18/AG18</f>
        <v>0.07142857142857142</v>
      </c>
      <c r="AP18" s="2459" t="s">
        <v>1828</v>
      </c>
      <c r="AQ18" s="2460"/>
    </row>
    <row r="19" spans="1:43" ht="171" customHeight="1" thickBot="1">
      <c r="A19" s="2806"/>
      <c r="B19" s="2808"/>
      <c r="C19" s="520" t="s">
        <v>876</v>
      </c>
      <c r="D19" s="521"/>
      <c r="E19" s="522"/>
      <c r="F19" s="511"/>
      <c r="G19" s="511"/>
      <c r="H19" s="511"/>
      <c r="I19" s="511"/>
      <c r="J19" s="523" t="s">
        <v>877</v>
      </c>
      <c r="K19" s="523" t="s">
        <v>878</v>
      </c>
      <c r="L19" s="518" t="s">
        <v>879</v>
      </c>
      <c r="M19" s="208">
        <v>7</v>
      </c>
      <c r="N19" s="518" t="s">
        <v>880</v>
      </c>
      <c r="O19" s="518" t="s">
        <v>881</v>
      </c>
      <c r="P19" s="518" t="s">
        <v>882</v>
      </c>
      <c r="Q19" s="299">
        <v>43160</v>
      </c>
      <c r="R19" s="299" t="s">
        <v>883</v>
      </c>
      <c r="S19" s="2016"/>
      <c r="T19" s="2016"/>
      <c r="U19" s="2016">
        <v>1</v>
      </c>
      <c r="V19" s="2016">
        <v>1</v>
      </c>
      <c r="W19" s="2016">
        <v>1</v>
      </c>
      <c r="X19" s="2016">
        <v>1</v>
      </c>
      <c r="Y19" s="2016">
        <v>1</v>
      </c>
      <c r="Z19" s="2016">
        <v>1</v>
      </c>
      <c r="AA19" s="2016">
        <v>1</v>
      </c>
      <c r="AB19" s="2016"/>
      <c r="AC19" s="2016"/>
      <c r="AD19" s="2016"/>
      <c r="AE19" s="1630">
        <f t="shared" si="0"/>
        <v>7</v>
      </c>
      <c r="AF19" s="1420">
        <v>35175000</v>
      </c>
      <c r="AG19" s="1420">
        <v>35175000</v>
      </c>
      <c r="AH19" s="2052" t="s">
        <v>875</v>
      </c>
      <c r="AI19" s="2454">
        <f t="shared" si="1"/>
        <v>0</v>
      </c>
      <c r="AJ19" s="2455"/>
      <c r="AK19" s="2456">
        <v>2</v>
      </c>
      <c r="AL19" s="2455"/>
      <c r="AM19" s="2455">
        <f t="shared" si="2"/>
        <v>0.2857142857142857</v>
      </c>
      <c r="AN19" s="2457">
        <v>3038000</v>
      </c>
      <c r="AO19" s="2455">
        <f t="shared" si="3"/>
        <v>0.0863681592039801</v>
      </c>
      <c r="AP19" s="2459" t="s">
        <v>1829</v>
      </c>
      <c r="AQ19" s="2460"/>
    </row>
    <row r="20" spans="1:43" ht="51">
      <c r="A20" s="2806"/>
      <c r="B20" s="2808"/>
      <c r="C20" s="2810" t="s">
        <v>884</v>
      </c>
      <c r="D20" s="524"/>
      <c r="E20" s="525"/>
      <c r="F20" s="511"/>
      <c r="G20" s="511"/>
      <c r="H20" s="511"/>
      <c r="I20" s="511"/>
      <c r="J20" s="517" t="s">
        <v>885</v>
      </c>
      <c r="K20" s="517" t="s">
        <v>886</v>
      </c>
      <c r="L20" s="518" t="s">
        <v>887</v>
      </c>
      <c r="M20" s="208">
        <v>1</v>
      </c>
      <c r="N20" s="518" t="s">
        <v>888</v>
      </c>
      <c r="O20" s="518" t="s">
        <v>881</v>
      </c>
      <c r="P20" s="526" t="s">
        <v>889</v>
      </c>
      <c r="Q20" s="299">
        <v>43221</v>
      </c>
      <c r="R20" s="299">
        <v>43251</v>
      </c>
      <c r="S20" s="2016"/>
      <c r="T20" s="2016"/>
      <c r="U20" s="2016"/>
      <c r="V20" s="2016"/>
      <c r="W20" s="2016">
        <v>1</v>
      </c>
      <c r="X20" s="2016"/>
      <c r="Y20" s="2016"/>
      <c r="Z20" s="2016"/>
      <c r="AA20" s="2016"/>
      <c r="AB20" s="2016"/>
      <c r="AC20" s="2016"/>
      <c r="AD20" s="2016"/>
      <c r="AE20" s="1630">
        <f t="shared" si="0"/>
        <v>1</v>
      </c>
      <c r="AF20" s="1420">
        <v>6700000</v>
      </c>
      <c r="AG20" s="1420">
        <v>6700000</v>
      </c>
      <c r="AH20" s="2052" t="s">
        <v>875</v>
      </c>
      <c r="AI20" s="2454">
        <f t="shared" si="1"/>
        <v>0</v>
      </c>
      <c r="AJ20" s="2455"/>
      <c r="AK20" s="2456"/>
      <c r="AL20" s="2455"/>
      <c r="AM20" s="2455">
        <f t="shared" si="2"/>
        <v>0</v>
      </c>
      <c r="AN20" s="2457">
        <v>0</v>
      </c>
      <c r="AO20" s="2455">
        <f t="shared" si="3"/>
        <v>0</v>
      </c>
      <c r="AP20" s="2460"/>
      <c r="AQ20" s="2460"/>
    </row>
    <row r="21" spans="1:43" ht="193.5" customHeight="1">
      <c r="A21" s="2806"/>
      <c r="B21" s="2808"/>
      <c r="C21" s="2810"/>
      <c r="D21" s="511"/>
      <c r="E21" s="512"/>
      <c r="F21" s="511"/>
      <c r="G21" s="511"/>
      <c r="H21" s="511"/>
      <c r="I21" s="511"/>
      <c r="J21" s="517" t="s">
        <v>890</v>
      </c>
      <c r="K21" s="517" t="s">
        <v>891</v>
      </c>
      <c r="L21" s="518" t="s">
        <v>72</v>
      </c>
      <c r="M21" s="208">
        <v>2</v>
      </c>
      <c r="N21" s="518" t="s">
        <v>892</v>
      </c>
      <c r="O21" s="518" t="s">
        <v>881</v>
      </c>
      <c r="P21" s="518" t="s">
        <v>893</v>
      </c>
      <c r="Q21" s="299">
        <v>43101</v>
      </c>
      <c r="R21" s="299">
        <v>43311</v>
      </c>
      <c r="S21" s="2016">
        <v>1</v>
      </c>
      <c r="T21" s="2016"/>
      <c r="U21" s="2016"/>
      <c r="V21" s="2016"/>
      <c r="W21" s="2016"/>
      <c r="X21" s="2016"/>
      <c r="Y21" s="2016">
        <v>1</v>
      </c>
      <c r="Z21" s="2016"/>
      <c r="AA21" s="2016"/>
      <c r="AB21" s="2016"/>
      <c r="AC21" s="2016"/>
      <c r="AD21" s="2016"/>
      <c r="AE21" s="1630">
        <f t="shared" si="0"/>
        <v>2</v>
      </c>
      <c r="AF21" s="1420">
        <v>33500000</v>
      </c>
      <c r="AG21" s="1420">
        <v>33500000</v>
      </c>
      <c r="AH21" s="2052" t="s">
        <v>875</v>
      </c>
      <c r="AI21" s="2454">
        <f t="shared" si="1"/>
        <v>1</v>
      </c>
      <c r="AJ21" s="2455">
        <f>AI21/AE21</f>
        <v>0.5</v>
      </c>
      <c r="AK21" s="2456">
        <v>1</v>
      </c>
      <c r="AL21" s="2455">
        <f>+AK21/AI21</f>
        <v>1</v>
      </c>
      <c r="AM21" s="2455">
        <f t="shared" si="2"/>
        <v>0.5</v>
      </c>
      <c r="AN21" s="2457">
        <v>2800000</v>
      </c>
      <c r="AO21" s="2455">
        <f t="shared" si="3"/>
        <v>0.08358208955223881</v>
      </c>
      <c r="AP21" s="2459" t="s">
        <v>1830</v>
      </c>
      <c r="AQ21" s="2460"/>
    </row>
    <row r="22" spans="1:43" ht="108" customHeight="1">
      <c r="A22" s="2806"/>
      <c r="B22" s="2808"/>
      <c r="C22" s="2810"/>
      <c r="D22" s="511"/>
      <c r="E22" s="512"/>
      <c r="F22" s="511"/>
      <c r="G22" s="511"/>
      <c r="H22" s="511"/>
      <c r="I22" s="511"/>
      <c r="J22" s="517" t="s">
        <v>894</v>
      </c>
      <c r="K22" s="517" t="s">
        <v>894</v>
      </c>
      <c r="L22" s="518" t="s">
        <v>72</v>
      </c>
      <c r="M22" s="208">
        <v>2</v>
      </c>
      <c r="N22" s="518" t="s">
        <v>892</v>
      </c>
      <c r="O22" s="518" t="s">
        <v>881</v>
      </c>
      <c r="P22" s="518" t="s">
        <v>895</v>
      </c>
      <c r="Q22" s="299">
        <v>43132</v>
      </c>
      <c r="R22" s="299">
        <v>43342</v>
      </c>
      <c r="S22" s="2016"/>
      <c r="T22" s="2016">
        <v>1</v>
      </c>
      <c r="U22" s="2016"/>
      <c r="V22" s="2016"/>
      <c r="W22" s="2016"/>
      <c r="X22" s="2016"/>
      <c r="Y22" s="2016"/>
      <c r="Z22" s="2016">
        <v>1</v>
      </c>
      <c r="AA22" s="2016"/>
      <c r="AB22" s="2016"/>
      <c r="AC22" s="2016"/>
      <c r="AD22" s="2016"/>
      <c r="AE22" s="1630">
        <f t="shared" si="0"/>
        <v>2</v>
      </c>
      <c r="AF22" s="1420">
        <v>13400000</v>
      </c>
      <c r="AG22" s="1420">
        <v>13400000</v>
      </c>
      <c r="AH22" s="2052" t="s">
        <v>875</v>
      </c>
      <c r="AI22" s="2454">
        <f t="shared" si="1"/>
        <v>1</v>
      </c>
      <c r="AJ22" s="2455">
        <f>AI22/AE22</f>
        <v>0.5</v>
      </c>
      <c r="AK22" s="2456">
        <v>1</v>
      </c>
      <c r="AL22" s="2455">
        <f>+AK22/AI22</f>
        <v>1</v>
      </c>
      <c r="AM22" s="2455">
        <f t="shared" si="2"/>
        <v>0.5</v>
      </c>
      <c r="AN22" s="2457">
        <v>6000000</v>
      </c>
      <c r="AO22" s="2455">
        <f t="shared" si="3"/>
        <v>0.44776119402985076</v>
      </c>
      <c r="AP22" s="2459" t="s">
        <v>1831</v>
      </c>
      <c r="AQ22" s="2460"/>
    </row>
    <row r="23" spans="1:43" ht="51.75" thickBot="1">
      <c r="A23" s="2807"/>
      <c r="B23" s="2809"/>
      <c r="C23" s="2810"/>
      <c r="D23" s="511"/>
      <c r="E23" s="512"/>
      <c r="F23" s="511"/>
      <c r="G23" s="511"/>
      <c r="H23" s="511"/>
      <c r="I23" s="511"/>
      <c r="J23" s="527" t="s">
        <v>896</v>
      </c>
      <c r="K23" s="528" t="s">
        <v>896</v>
      </c>
      <c r="L23" s="529" t="s">
        <v>887</v>
      </c>
      <c r="M23" s="483">
        <v>2</v>
      </c>
      <c r="N23" s="530" t="s">
        <v>897</v>
      </c>
      <c r="O23" s="530" t="s">
        <v>881</v>
      </c>
      <c r="P23" s="531" t="s">
        <v>898</v>
      </c>
      <c r="Q23" s="485">
        <v>43160</v>
      </c>
      <c r="R23" s="485">
        <v>43403</v>
      </c>
      <c r="S23" s="2017"/>
      <c r="T23" s="2017"/>
      <c r="U23" s="2017"/>
      <c r="V23" s="2017">
        <v>1</v>
      </c>
      <c r="W23" s="2017"/>
      <c r="X23" s="2017"/>
      <c r="Y23" s="2017"/>
      <c r="Z23" s="2017"/>
      <c r="AA23" s="2017"/>
      <c r="AB23" s="2017">
        <v>1</v>
      </c>
      <c r="AC23" s="2017"/>
      <c r="AD23" s="2017"/>
      <c r="AE23" s="1631">
        <f t="shared" si="0"/>
        <v>2</v>
      </c>
      <c r="AF23" s="1421">
        <v>10531849</v>
      </c>
      <c r="AG23" s="1421">
        <v>10531849</v>
      </c>
      <c r="AH23" s="2053" t="s">
        <v>875</v>
      </c>
      <c r="AI23" s="2461">
        <f t="shared" si="1"/>
        <v>0</v>
      </c>
      <c r="AJ23" s="2455"/>
      <c r="AK23" s="2463"/>
      <c r="AL23" s="2462"/>
      <c r="AM23" s="2462">
        <f t="shared" si="2"/>
        <v>0</v>
      </c>
      <c r="AN23" s="2464">
        <v>0</v>
      </c>
      <c r="AO23" s="2462">
        <f t="shared" si="3"/>
        <v>0</v>
      </c>
      <c r="AP23" s="2465"/>
      <c r="AQ23" s="2465"/>
    </row>
    <row r="24" spans="1:43" ht="13.5" thickBot="1">
      <c r="A24" s="2812" t="s">
        <v>56</v>
      </c>
      <c r="B24" s="2813"/>
      <c r="C24" s="2814"/>
      <c r="D24" s="2370"/>
      <c r="E24" s="2370"/>
      <c r="F24" s="2370"/>
      <c r="G24" s="2370"/>
      <c r="H24" s="2370"/>
      <c r="I24" s="2370"/>
      <c r="J24" s="2370"/>
      <c r="K24" s="532"/>
      <c r="L24" s="2371"/>
      <c r="M24" s="533"/>
      <c r="N24" s="533"/>
      <c r="O24" s="533"/>
      <c r="P24" s="533"/>
      <c r="Q24" s="533"/>
      <c r="R24" s="533"/>
      <c r="S24" s="2815"/>
      <c r="T24" s="2816"/>
      <c r="U24" s="2816"/>
      <c r="V24" s="2816"/>
      <c r="W24" s="2816"/>
      <c r="X24" s="2816"/>
      <c r="Y24" s="2816"/>
      <c r="Z24" s="2816"/>
      <c r="AA24" s="2816"/>
      <c r="AB24" s="2816"/>
      <c r="AC24" s="2816"/>
      <c r="AD24" s="2816"/>
      <c r="AE24" s="2817"/>
      <c r="AF24" s="1422">
        <f>SUM(AF16:AF23)</f>
        <v>134306849</v>
      </c>
      <c r="AG24" s="1422">
        <f>SUM(AG16:AG23)</f>
        <v>134306849</v>
      </c>
      <c r="AH24" s="2369"/>
      <c r="AI24" s="2466"/>
      <c r="AJ24" s="2467"/>
      <c r="AK24" s="2467"/>
      <c r="AL24" s="2468"/>
      <c r="AM24" s="2468"/>
      <c r="AN24" s="2467"/>
      <c r="AO24" s="2467"/>
      <c r="AP24" s="2467"/>
      <c r="AQ24" s="2469"/>
    </row>
    <row r="25" spans="1:43" ht="119.25" customHeight="1">
      <c r="A25" s="2818">
        <v>2</v>
      </c>
      <c r="B25" s="2820" t="s">
        <v>899</v>
      </c>
      <c r="C25" s="2821" t="s">
        <v>900</v>
      </c>
      <c r="D25" s="512"/>
      <c r="E25" s="512"/>
      <c r="F25" s="512"/>
      <c r="G25" s="512"/>
      <c r="H25" s="512"/>
      <c r="I25" s="512"/>
      <c r="J25" s="535" t="s">
        <v>901</v>
      </c>
      <c r="K25" s="514" t="s">
        <v>901</v>
      </c>
      <c r="L25" s="514" t="s">
        <v>862</v>
      </c>
      <c r="M25" s="514">
        <v>12</v>
      </c>
      <c r="N25" s="514" t="s">
        <v>863</v>
      </c>
      <c r="O25" s="514" t="s">
        <v>902</v>
      </c>
      <c r="P25" s="514" t="s">
        <v>865</v>
      </c>
      <c r="Q25" s="1288">
        <v>43101</v>
      </c>
      <c r="R25" s="1288">
        <v>43465</v>
      </c>
      <c r="S25" s="2423">
        <v>1</v>
      </c>
      <c r="T25" s="2423">
        <v>1</v>
      </c>
      <c r="U25" s="2423">
        <v>1</v>
      </c>
      <c r="V25" s="2423">
        <v>1</v>
      </c>
      <c r="W25" s="2423">
        <v>1</v>
      </c>
      <c r="X25" s="2423">
        <v>1</v>
      </c>
      <c r="Y25" s="2423">
        <v>1</v>
      </c>
      <c r="Z25" s="2423">
        <v>1</v>
      </c>
      <c r="AA25" s="2423">
        <v>1</v>
      </c>
      <c r="AB25" s="2423">
        <v>1</v>
      </c>
      <c r="AC25" s="2423">
        <v>1</v>
      </c>
      <c r="AD25" s="2423">
        <v>1</v>
      </c>
      <c r="AE25" s="1632">
        <f>SUM(S25:AD25)</f>
        <v>12</v>
      </c>
      <c r="AF25" s="1423">
        <v>0</v>
      </c>
      <c r="AG25" s="1423"/>
      <c r="AH25" s="2058"/>
      <c r="AI25" s="2470">
        <f>SUM(S25:T25)</f>
        <v>2</v>
      </c>
      <c r="AJ25" s="2471">
        <f>AI25/AE25</f>
        <v>0.16666666666666666</v>
      </c>
      <c r="AK25" s="2472">
        <v>2</v>
      </c>
      <c r="AL25" s="2471">
        <f>+AK25/AI25</f>
        <v>1</v>
      </c>
      <c r="AM25" s="2471">
        <f>+AK25/AE25</f>
        <v>0.16666666666666666</v>
      </c>
      <c r="AN25" s="2473"/>
      <c r="AO25" s="2474"/>
      <c r="AP25" s="2475" t="s">
        <v>1832</v>
      </c>
      <c r="AQ25" s="2472"/>
    </row>
    <row r="26" spans="1:43" ht="90" thickBot="1">
      <c r="A26" s="2819"/>
      <c r="B26" s="2820"/>
      <c r="C26" s="2821"/>
      <c r="D26" s="512"/>
      <c r="E26" s="512"/>
      <c r="F26" s="512"/>
      <c r="G26" s="512"/>
      <c r="H26" s="512"/>
      <c r="I26" s="512"/>
      <c r="J26" s="535" t="s">
        <v>903</v>
      </c>
      <c r="K26" s="535" t="s">
        <v>903</v>
      </c>
      <c r="L26" s="518" t="s">
        <v>867</v>
      </c>
      <c r="M26" s="518">
        <v>2</v>
      </c>
      <c r="N26" s="518" t="s">
        <v>892</v>
      </c>
      <c r="O26" s="518" t="s">
        <v>902</v>
      </c>
      <c r="P26" s="518" t="s">
        <v>904</v>
      </c>
      <c r="Q26" s="1289">
        <v>43160</v>
      </c>
      <c r="R26" s="1289">
        <v>43465</v>
      </c>
      <c r="S26" s="2017"/>
      <c r="T26" s="2017"/>
      <c r="U26" s="2017">
        <v>1</v>
      </c>
      <c r="V26" s="2017"/>
      <c r="W26" s="2017"/>
      <c r="X26" s="2017"/>
      <c r="Y26" s="2017"/>
      <c r="Z26" s="2017"/>
      <c r="AA26" s="2017"/>
      <c r="AB26" s="2017"/>
      <c r="AC26" s="2017"/>
      <c r="AD26" s="2017">
        <v>1</v>
      </c>
      <c r="AE26" s="1633">
        <f>SUM(S26:AD26)</f>
        <v>2</v>
      </c>
      <c r="AF26" s="1414">
        <v>0</v>
      </c>
      <c r="AG26" s="1414"/>
      <c r="AH26" s="2059"/>
      <c r="AI26" s="2476">
        <f>SUM(S26:T26)</f>
        <v>0</v>
      </c>
      <c r="AJ26" s="2455"/>
      <c r="AK26" s="2456"/>
      <c r="AL26" s="2455"/>
      <c r="AM26" s="2455">
        <f>+AK26/AE26</f>
        <v>0</v>
      </c>
      <c r="AN26" s="2457"/>
      <c r="AO26" s="2477"/>
      <c r="AP26" s="2456"/>
      <c r="AQ26" s="2456"/>
    </row>
    <row r="27" spans="1:43" ht="13.5" thickBot="1">
      <c r="A27" s="2801" t="s">
        <v>56</v>
      </c>
      <c r="B27" s="2802"/>
      <c r="C27" s="2803"/>
      <c r="D27" s="2368"/>
      <c r="E27" s="2368"/>
      <c r="F27" s="2368"/>
      <c r="G27" s="2368"/>
      <c r="H27" s="2368"/>
      <c r="I27" s="2368"/>
      <c r="J27" s="536"/>
      <c r="K27" s="536"/>
      <c r="L27" s="2368"/>
      <c r="M27" s="2368"/>
      <c r="N27" s="2368"/>
      <c r="O27" s="2368"/>
      <c r="P27" s="2368"/>
      <c r="Q27" s="2368"/>
      <c r="R27" s="2368"/>
      <c r="S27" s="2368"/>
      <c r="T27" s="2368"/>
      <c r="U27" s="2368"/>
      <c r="V27" s="2368"/>
      <c r="W27" s="2368"/>
      <c r="X27" s="2368"/>
      <c r="Y27" s="2368"/>
      <c r="Z27" s="2368"/>
      <c r="AA27" s="2368"/>
      <c r="AB27" s="2368"/>
      <c r="AC27" s="2368"/>
      <c r="AD27" s="2368"/>
      <c r="AE27" s="2368"/>
      <c r="AF27" s="1424">
        <f>SUM(AF25:AF26)</f>
        <v>0</v>
      </c>
      <c r="AG27" s="1424">
        <f>SUM(AG25:AG26)</f>
        <v>0</v>
      </c>
      <c r="AH27" s="537"/>
      <c r="AI27" s="2060"/>
      <c r="AJ27" s="2060"/>
      <c r="AK27" s="2060"/>
      <c r="AL27" s="2060"/>
      <c r="AM27" s="2060"/>
      <c r="AN27" s="2060"/>
      <c r="AO27" s="2060"/>
      <c r="AP27" s="2060"/>
      <c r="AQ27" s="2060"/>
    </row>
    <row r="28" spans="1:43" ht="27" customHeight="1" thickBot="1">
      <c r="A28" s="2824" t="s">
        <v>57</v>
      </c>
      <c r="B28" s="2825"/>
      <c r="C28" s="2825"/>
      <c r="D28" s="538"/>
      <c r="E28" s="538"/>
      <c r="F28" s="538"/>
      <c r="G28" s="538"/>
      <c r="H28" s="538"/>
      <c r="I28" s="538"/>
      <c r="J28" s="538"/>
      <c r="K28" s="538"/>
      <c r="L28" s="538"/>
      <c r="M28" s="538"/>
      <c r="N28" s="538"/>
      <c r="O28" s="538"/>
      <c r="P28" s="538"/>
      <c r="Q28" s="538"/>
      <c r="R28" s="538"/>
      <c r="S28" s="538"/>
      <c r="T28" s="538"/>
      <c r="U28" s="538"/>
      <c r="V28" s="538"/>
      <c r="W28" s="538"/>
      <c r="X28" s="538"/>
      <c r="Y28" s="538"/>
      <c r="Z28" s="538"/>
      <c r="AA28" s="538"/>
      <c r="AB28" s="538"/>
      <c r="AC28" s="538"/>
      <c r="AD28" s="538"/>
      <c r="AE28" s="538"/>
      <c r="AF28" s="1425">
        <f>+AF27+AF24</f>
        <v>134306849</v>
      </c>
      <c r="AG28" s="1425">
        <f>+AG27+AG24</f>
        <v>134306849</v>
      </c>
      <c r="AH28" s="540"/>
      <c r="AI28" s="540"/>
      <c r="AJ28" s="540"/>
      <c r="AK28" s="540"/>
      <c r="AL28" s="540"/>
      <c r="AM28" s="540"/>
      <c r="AN28" s="540"/>
      <c r="AO28" s="540"/>
      <c r="AP28" s="540"/>
      <c r="AQ28" s="540"/>
    </row>
    <row r="29" spans="1:34" ht="13.5" thickBot="1">
      <c r="A29" s="541"/>
      <c r="B29" s="542"/>
      <c r="C29" s="542"/>
      <c r="D29" s="543"/>
      <c r="E29" s="543"/>
      <c r="F29" s="543"/>
      <c r="G29" s="543"/>
      <c r="H29" s="543"/>
      <c r="I29" s="543"/>
      <c r="J29" s="543"/>
      <c r="K29" s="543"/>
      <c r="L29" s="542"/>
      <c r="M29" s="542"/>
      <c r="N29" s="542"/>
      <c r="O29" s="542"/>
      <c r="P29" s="542"/>
      <c r="Q29" s="542"/>
      <c r="R29" s="542"/>
      <c r="S29" s="542"/>
      <c r="T29" s="542"/>
      <c r="U29" s="542"/>
      <c r="V29" s="542"/>
      <c r="W29" s="542"/>
      <c r="X29" s="542"/>
      <c r="Y29" s="542"/>
      <c r="Z29" s="542"/>
      <c r="AA29" s="542"/>
      <c r="AB29" s="542"/>
      <c r="AC29" s="542"/>
      <c r="AD29" s="542"/>
      <c r="AE29" s="544"/>
      <c r="AF29" s="545"/>
      <c r="AG29" s="545"/>
      <c r="AH29" s="546"/>
    </row>
    <row r="30" spans="1:43" ht="13.5" thickBot="1">
      <c r="A30" s="2826"/>
      <c r="B30" s="2827"/>
      <c r="C30" s="2828"/>
      <c r="D30" s="497"/>
      <c r="E30" s="500"/>
      <c r="F30" s="500"/>
      <c r="G30" s="500"/>
      <c r="H30" s="500"/>
      <c r="I30" s="500"/>
      <c r="J30" s="547"/>
      <c r="K30" s="498"/>
      <c r="L30" s="2822" t="s">
        <v>905</v>
      </c>
      <c r="M30" s="2823"/>
      <c r="N30" s="2823"/>
      <c r="O30" s="2823"/>
      <c r="P30" s="2823"/>
      <c r="Q30" s="2823"/>
      <c r="R30" s="2823"/>
      <c r="S30" s="2823"/>
      <c r="T30" s="2823"/>
      <c r="U30" s="2823"/>
      <c r="V30" s="2823"/>
      <c r="W30" s="2823"/>
      <c r="X30" s="2823"/>
      <c r="Y30" s="2823"/>
      <c r="Z30" s="2823"/>
      <c r="AA30" s="2823"/>
      <c r="AB30" s="2823"/>
      <c r="AC30" s="2823"/>
      <c r="AD30" s="2823"/>
      <c r="AE30" s="2823"/>
      <c r="AF30" s="2823"/>
      <c r="AG30" s="2829"/>
      <c r="AH30" s="2830"/>
      <c r="AI30" s="2822"/>
      <c r="AJ30" s="2823"/>
      <c r="AK30" s="2823"/>
      <c r="AL30" s="2823"/>
      <c r="AM30" s="2823"/>
      <c r="AN30" s="2823"/>
      <c r="AO30" s="2823"/>
      <c r="AP30" s="2823"/>
      <c r="AQ30" s="2823"/>
    </row>
    <row r="31" spans="1:34" ht="13.5" thickBot="1">
      <c r="A31" s="548"/>
      <c r="B31" s="549"/>
      <c r="C31" s="549"/>
      <c r="D31" s="543"/>
      <c r="E31" s="543"/>
      <c r="F31" s="543"/>
      <c r="G31" s="543"/>
      <c r="H31" s="543"/>
      <c r="I31" s="543"/>
      <c r="J31" s="543"/>
      <c r="K31" s="543"/>
      <c r="L31" s="549"/>
      <c r="M31" s="549"/>
      <c r="N31" s="549"/>
      <c r="O31" s="549"/>
      <c r="P31" s="549"/>
      <c r="Q31" s="549"/>
      <c r="R31" s="549"/>
      <c r="S31" s="549"/>
      <c r="T31" s="549"/>
      <c r="U31" s="549"/>
      <c r="V31" s="549"/>
      <c r="W31" s="549"/>
      <c r="X31" s="549"/>
      <c r="Y31" s="549"/>
      <c r="Z31" s="549"/>
      <c r="AA31" s="549"/>
      <c r="AB31" s="549"/>
      <c r="AC31" s="549"/>
      <c r="AD31" s="549"/>
      <c r="AE31" s="550"/>
      <c r="AF31" s="551"/>
      <c r="AG31" s="551"/>
      <c r="AH31" s="552"/>
    </row>
    <row r="32" spans="1:43" ht="51.75" thickBot="1">
      <c r="A32" s="553" t="s">
        <v>9</v>
      </c>
      <c r="B32" s="554" t="s">
        <v>10</v>
      </c>
      <c r="C32" s="555" t="s">
        <v>11</v>
      </c>
      <c r="D32" s="2831" t="s">
        <v>328</v>
      </c>
      <c r="E32" s="2832"/>
      <c r="F32" s="2373" t="s">
        <v>355</v>
      </c>
      <c r="G32" s="556" t="s">
        <v>354</v>
      </c>
      <c r="H32" s="2831" t="s">
        <v>328</v>
      </c>
      <c r="I32" s="2832"/>
      <c r="J32" s="505" t="s">
        <v>327</v>
      </c>
      <c r="K32" s="557" t="s">
        <v>326</v>
      </c>
      <c r="L32" s="558" t="s">
        <v>13</v>
      </c>
      <c r="M32" s="559" t="s">
        <v>14</v>
      </c>
      <c r="N32" s="559" t="s">
        <v>15</v>
      </c>
      <c r="O32" s="559" t="s">
        <v>16</v>
      </c>
      <c r="P32" s="559" t="s">
        <v>18</v>
      </c>
      <c r="Q32" s="559" t="s">
        <v>19</v>
      </c>
      <c r="R32" s="559" t="s">
        <v>20</v>
      </c>
      <c r="S32" s="560" t="s">
        <v>21</v>
      </c>
      <c r="T32" s="560" t="s">
        <v>22</v>
      </c>
      <c r="U32" s="560" t="s">
        <v>23</v>
      </c>
      <c r="V32" s="560" t="s">
        <v>24</v>
      </c>
      <c r="W32" s="560" t="s">
        <v>25</v>
      </c>
      <c r="X32" s="560" t="s">
        <v>26</v>
      </c>
      <c r="Y32" s="560" t="s">
        <v>27</v>
      </c>
      <c r="Z32" s="560" t="s">
        <v>28</v>
      </c>
      <c r="AA32" s="560" t="s">
        <v>29</v>
      </c>
      <c r="AB32" s="560" t="s">
        <v>30</v>
      </c>
      <c r="AC32" s="560" t="s">
        <v>31</v>
      </c>
      <c r="AD32" s="560" t="s">
        <v>32</v>
      </c>
      <c r="AE32" s="559" t="s">
        <v>33</v>
      </c>
      <c r="AF32" s="561" t="s">
        <v>34</v>
      </c>
      <c r="AG32" s="562" t="s">
        <v>244</v>
      </c>
      <c r="AH32" s="2478" t="s">
        <v>35</v>
      </c>
      <c r="AI32" s="2479" t="s">
        <v>36</v>
      </c>
      <c r="AJ32" s="2098" t="s">
        <v>37</v>
      </c>
      <c r="AK32" s="2099" t="s">
        <v>38</v>
      </c>
      <c r="AL32" s="2100" t="s">
        <v>39</v>
      </c>
      <c r="AM32" s="2100" t="s">
        <v>40</v>
      </c>
      <c r="AN32" s="2101" t="s">
        <v>42</v>
      </c>
      <c r="AO32" s="2102" t="s">
        <v>43</v>
      </c>
      <c r="AP32" s="2101" t="s">
        <v>44</v>
      </c>
      <c r="AQ32" s="2101" t="s">
        <v>45</v>
      </c>
    </row>
    <row r="33" spans="1:43" ht="100.5" customHeight="1" thickBot="1">
      <c r="A33" s="563">
        <v>3</v>
      </c>
      <c r="B33" s="563" t="s">
        <v>906</v>
      </c>
      <c r="C33" s="2372" t="s">
        <v>907</v>
      </c>
      <c r="D33" s="512"/>
      <c r="E33" s="512"/>
      <c r="F33" s="512"/>
      <c r="G33" s="512"/>
      <c r="H33" s="512"/>
      <c r="I33" s="511"/>
      <c r="J33" s="564"/>
      <c r="K33" s="565" t="s">
        <v>908</v>
      </c>
      <c r="L33" s="566" t="s">
        <v>909</v>
      </c>
      <c r="M33" s="564">
        <v>20</v>
      </c>
      <c r="N33" s="566" t="s">
        <v>910</v>
      </c>
      <c r="O33" s="566" t="s">
        <v>911</v>
      </c>
      <c r="P33" s="566" t="s">
        <v>912</v>
      </c>
      <c r="Q33" s="1290">
        <v>43101</v>
      </c>
      <c r="R33" s="1290">
        <v>43465</v>
      </c>
      <c r="S33" s="2018"/>
      <c r="T33" s="2018"/>
      <c r="U33" s="2018"/>
      <c r="V33" s="2018"/>
      <c r="W33" s="2018"/>
      <c r="X33" s="2018">
        <v>1</v>
      </c>
      <c r="Y33" s="2018">
        <v>3</v>
      </c>
      <c r="Z33" s="2018">
        <v>5</v>
      </c>
      <c r="AA33" s="2018">
        <v>4</v>
      </c>
      <c r="AB33" s="2018">
        <v>2</v>
      </c>
      <c r="AC33" s="2018">
        <v>2</v>
      </c>
      <c r="AD33" s="2018">
        <v>3</v>
      </c>
      <c r="AE33" s="1634">
        <f>SUM(S33:AD33)</f>
        <v>20</v>
      </c>
      <c r="AF33" s="567">
        <v>0</v>
      </c>
      <c r="AG33" s="567"/>
      <c r="AH33" s="2061"/>
      <c r="AI33" s="2476">
        <f>SUM(S33:T33)</f>
        <v>0</v>
      </c>
      <c r="AJ33" s="2455"/>
      <c r="AK33" s="2456">
        <v>3</v>
      </c>
      <c r="AL33" s="2477"/>
      <c r="AM33" s="2455">
        <f>+AK33/AE33</f>
        <v>0.15</v>
      </c>
      <c r="AN33" s="2456"/>
      <c r="AO33" s="2477"/>
      <c r="AP33" s="2459" t="s">
        <v>1833</v>
      </c>
      <c r="AQ33" s="2456"/>
    </row>
    <row r="34" spans="1:43" ht="13.5" thickBot="1">
      <c r="A34" s="2812" t="s">
        <v>56</v>
      </c>
      <c r="B34" s="2813"/>
      <c r="C34" s="2814"/>
      <c r="D34" s="2370"/>
      <c r="E34" s="2370"/>
      <c r="F34" s="2370"/>
      <c r="G34" s="2370"/>
      <c r="H34" s="2370"/>
      <c r="I34" s="2370"/>
      <c r="J34" s="2370"/>
      <c r="K34" s="532"/>
      <c r="L34" s="2371"/>
      <c r="M34" s="533"/>
      <c r="N34" s="533"/>
      <c r="O34" s="533"/>
      <c r="P34" s="533"/>
      <c r="Q34" s="533"/>
      <c r="R34" s="533"/>
      <c r="S34" s="2833"/>
      <c r="T34" s="2834"/>
      <c r="U34" s="2834"/>
      <c r="V34" s="2834"/>
      <c r="W34" s="2834"/>
      <c r="X34" s="2834"/>
      <c r="Y34" s="2834"/>
      <c r="Z34" s="2834"/>
      <c r="AA34" s="2834"/>
      <c r="AB34" s="2834"/>
      <c r="AC34" s="2834"/>
      <c r="AD34" s="2834"/>
      <c r="AE34" s="2835"/>
      <c r="AF34" s="534">
        <f>SUM(AF33)</f>
        <v>0</v>
      </c>
      <c r="AG34" s="534">
        <f>SUM(AG33)</f>
        <v>0</v>
      </c>
      <c r="AH34" s="2369"/>
      <c r="AI34" s="2480"/>
      <c r="AJ34" s="2480"/>
      <c r="AK34" s="2480"/>
      <c r="AL34" s="2480"/>
      <c r="AM34" s="2480"/>
      <c r="AN34" s="2480"/>
      <c r="AO34" s="2480"/>
      <c r="AP34" s="2480"/>
      <c r="AQ34" s="2480"/>
    </row>
    <row r="35" spans="1:43" ht="27" customHeight="1" thickBot="1">
      <c r="A35" s="2824" t="s">
        <v>57</v>
      </c>
      <c r="B35" s="2825"/>
      <c r="C35" s="2825"/>
      <c r="D35" s="538"/>
      <c r="E35" s="538"/>
      <c r="F35" s="538"/>
      <c r="G35" s="538"/>
      <c r="H35" s="538"/>
      <c r="I35" s="538"/>
      <c r="J35" s="538"/>
      <c r="K35" s="538"/>
      <c r="L35" s="538"/>
      <c r="M35" s="538"/>
      <c r="N35" s="538"/>
      <c r="O35" s="538"/>
      <c r="P35" s="538"/>
      <c r="Q35" s="538"/>
      <c r="R35" s="538"/>
      <c r="S35" s="538"/>
      <c r="T35" s="538"/>
      <c r="U35" s="538"/>
      <c r="V35" s="538"/>
      <c r="W35" s="538"/>
      <c r="X35" s="538"/>
      <c r="Y35" s="538"/>
      <c r="Z35" s="538"/>
      <c r="AA35" s="538"/>
      <c r="AB35" s="538"/>
      <c r="AC35" s="538"/>
      <c r="AD35" s="538"/>
      <c r="AE35" s="538"/>
      <c r="AF35" s="539">
        <f>+AF34</f>
        <v>0</v>
      </c>
      <c r="AG35" s="539">
        <f>+AG34</f>
        <v>0</v>
      </c>
      <c r="AH35" s="540"/>
      <c r="AI35" s="2481"/>
      <c r="AJ35" s="2481"/>
      <c r="AK35" s="2481"/>
      <c r="AL35" s="2481"/>
      <c r="AM35" s="2481"/>
      <c r="AN35" s="2481"/>
      <c r="AO35" s="2481"/>
      <c r="AP35" s="2481"/>
      <c r="AQ35" s="2481"/>
    </row>
    <row r="36" spans="1:34" ht="13.5" thickBot="1">
      <c r="A36" s="541"/>
      <c r="B36" s="542"/>
      <c r="C36" s="542"/>
      <c r="D36" s="543"/>
      <c r="E36" s="543"/>
      <c r="F36" s="543"/>
      <c r="G36" s="543"/>
      <c r="H36" s="543"/>
      <c r="I36" s="543"/>
      <c r="J36" s="543"/>
      <c r="K36" s="543"/>
      <c r="L36" s="542"/>
      <c r="M36" s="542"/>
      <c r="N36" s="542"/>
      <c r="O36" s="542"/>
      <c r="P36" s="542"/>
      <c r="Q36" s="542"/>
      <c r="R36" s="542"/>
      <c r="S36" s="542"/>
      <c r="T36" s="542"/>
      <c r="U36" s="542"/>
      <c r="V36" s="542"/>
      <c r="W36" s="542"/>
      <c r="X36" s="542"/>
      <c r="Y36" s="542"/>
      <c r="Z36" s="542"/>
      <c r="AA36" s="542"/>
      <c r="AB36" s="542"/>
      <c r="AC36" s="542"/>
      <c r="AD36" s="542"/>
      <c r="AE36" s="544"/>
      <c r="AF36" s="545"/>
      <c r="AG36" s="545"/>
      <c r="AH36" s="546"/>
    </row>
    <row r="37" spans="1:43" ht="13.5" thickBot="1">
      <c r="A37" s="2826"/>
      <c r="B37" s="2827"/>
      <c r="C37" s="2828"/>
      <c r="D37" s="497"/>
      <c r="E37" s="500"/>
      <c r="F37" s="500"/>
      <c r="G37" s="500"/>
      <c r="H37" s="500"/>
      <c r="I37" s="500"/>
      <c r="J37" s="547"/>
      <c r="K37" s="498"/>
      <c r="L37" s="2822" t="s">
        <v>242</v>
      </c>
      <c r="M37" s="2823"/>
      <c r="N37" s="2823"/>
      <c r="O37" s="2823"/>
      <c r="P37" s="2823"/>
      <c r="Q37" s="2823"/>
      <c r="R37" s="2823"/>
      <c r="S37" s="2823"/>
      <c r="T37" s="2823"/>
      <c r="U37" s="2823"/>
      <c r="V37" s="2823"/>
      <c r="W37" s="2823"/>
      <c r="X37" s="2823"/>
      <c r="Y37" s="2823"/>
      <c r="Z37" s="2823"/>
      <c r="AA37" s="2823"/>
      <c r="AB37" s="2823"/>
      <c r="AC37" s="2823"/>
      <c r="AD37" s="2823"/>
      <c r="AE37" s="2823"/>
      <c r="AF37" s="2823"/>
      <c r="AG37" s="2829"/>
      <c r="AH37" s="2830"/>
      <c r="AI37" s="2822"/>
      <c r="AJ37" s="2823"/>
      <c r="AK37" s="2823"/>
      <c r="AL37" s="2823"/>
      <c r="AM37" s="2823"/>
      <c r="AN37" s="2823"/>
      <c r="AO37" s="2823"/>
      <c r="AP37" s="2823"/>
      <c r="AQ37" s="2823"/>
    </row>
    <row r="38" spans="1:34" ht="13.5" thickBot="1">
      <c r="A38" s="568"/>
      <c r="B38" s="569"/>
      <c r="C38" s="569"/>
      <c r="D38" s="543"/>
      <c r="E38" s="543"/>
      <c r="F38" s="543"/>
      <c r="G38" s="543"/>
      <c r="H38" s="543"/>
      <c r="I38" s="543"/>
      <c r="J38" s="543"/>
      <c r="K38" s="543"/>
      <c r="L38" s="569"/>
      <c r="M38" s="569"/>
      <c r="N38" s="569"/>
      <c r="O38" s="569"/>
      <c r="P38" s="569"/>
      <c r="Q38" s="569"/>
      <c r="R38" s="569"/>
      <c r="S38" s="569"/>
      <c r="T38" s="569"/>
      <c r="U38" s="569"/>
      <c r="V38" s="569"/>
      <c r="W38" s="569"/>
      <c r="X38" s="569"/>
      <c r="Y38" s="569"/>
      <c r="Z38" s="569"/>
      <c r="AA38" s="569"/>
      <c r="AB38" s="569"/>
      <c r="AC38" s="569"/>
      <c r="AD38" s="569"/>
      <c r="AE38" s="570"/>
      <c r="AF38" s="571"/>
      <c r="AG38" s="571"/>
      <c r="AH38" s="572"/>
    </row>
    <row r="39" spans="1:43" ht="51.75" thickBot="1">
      <c r="A39" s="501" t="s">
        <v>9</v>
      </c>
      <c r="B39" s="502" t="s">
        <v>10</v>
      </c>
      <c r="C39" s="503" t="s">
        <v>11</v>
      </c>
      <c r="D39" s="2804" t="s">
        <v>328</v>
      </c>
      <c r="E39" s="2805"/>
      <c r="F39" s="2367" t="s">
        <v>355</v>
      </c>
      <c r="G39" s="504" t="s">
        <v>354</v>
      </c>
      <c r="H39" s="2804" t="s">
        <v>328</v>
      </c>
      <c r="I39" s="2805"/>
      <c r="J39" s="505" t="s">
        <v>327</v>
      </c>
      <c r="K39" s="505" t="s">
        <v>326</v>
      </c>
      <c r="L39" s="506" t="s">
        <v>13</v>
      </c>
      <c r="M39" s="507" t="s">
        <v>14</v>
      </c>
      <c r="N39" s="507" t="s">
        <v>15</v>
      </c>
      <c r="O39" s="507" t="s">
        <v>16</v>
      </c>
      <c r="P39" s="507" t="s">
        <v>18</v>
      </c>
      <c r="Q39" s="507" t="s">
        <v>19</v>
      </c>
      <c r="R39" s="507" t="s">
        <v>20</v>
      </c>
      <c r="S39" s="508" t="s">
        <v>21</v>
      </c>
      <c r="T39" s="508" t="s">
        <v>22</v>
      </c>
      <c r="U39" s="508" t="s">
        <v>23</v>
      </c>
      <c r="V39" s="508" t="s">
        <v>24</v>
      </c>
      <c r="W39" s="508" t="s">
        <v>25</v>
      </c>
      <c r="X39" s="508" t="s">
        <v>26</v>
      </c>
      <c r="Y39" s="508" t="s">
        <v>27</v>
      </c>
      <c r="Z39" s="508" t="s">
        <v>28</v>
      </c>
      <c r="AA39" s="508" t="s">
        <v>29</v>
      </c>
      <c r="AB39" s="508" t="s">
        <v>30</v>
      </c>
      <c r="AC39" s="508" t="s">
        <v>31</v>
      </c>
      <c r="AD39" s="508" t="s">
        <v>32</v>
      </c>
      <c r="AE39" s="507" t="s">
        <v>33</v>
      </c>
      <c r="AF39" s="509" t="s">
        <v>34</v>
      </c>
      <c r="AG39" s="573" t="s">
        <v>244</v>
      </c>
      <c r="AH39" s="510" t="s">
        <v>35</v>
      </c>
      <c r="AI39" s="2046" t="s">
        <v>36</v>
      </c>
      <c r="AJ39" s="2047" t="s">
        <v>37</v>
      </c>
      <c r="AK39" s="2086" t="s">
        <v>38</v>
      </c>
      <c r="AL39" s="2048" t="s">
        <v>39</v>
      </c>
      <c r="AM39" s="2048" t="s">
        <v>40</v>
      </c>
      <c r="AN39" s="2088" t="s">
        <v>42</v>
      </c>
      <c r="AO39" s="2049" t="s">
        <v>43</v>
      </c>
      <c r="AP39" s="2088" t="s">
        <v>44</v>
      </c>
      <c r="AQ39" s="2088" t="s">
        <v>45</v>
      </c>
    </row>
    <row r="40" spans="1:43" ht="88.5" customHeight="1" thickBot="1">
      <c r="A40" s="2836">
        <v>4</v>
      </c>
      <c r="B40" s="2836" t="s">
        <v>282</v>
      </c>
      <c r="C40" s="2838" t="s">
        <v>286</v>
      </c>
      <c r="D40" s="574"/>
      <c r="E40" s="575"/>
      <c r="F40" s="575"/>
      <c r="G40" s="575"/>
      <c r="H40" s="575"/>
      <c r="I40" s="575"/>
      <c r="J40" s="576" t="s">
        <v>913</v>
      </c>
      <c r="K40" s="461" t="s">
        <v>848</v>
      </c>
      <c r="L40" s="397" t="s">
        <v>296</v>
      </c>
      <c r="M40" s="462">
        <v>12</v>
      </c>
      <c r="N40" s="462" t="s">
        <v>849</v>
      </c>
      <c r="O40" s="462" t="s">
        <v>914</v>
      </c>
      <c r="P40" s="462" t="s">
        <v>493</v>
      </c>
      <c r="Q40" s="463" t="s">
        <v>255</v>
      </c>
      <c r="R40" s="463">
        <v>43465</v>
      </c>
      <c r="S40" s="2845">
        <v>2</v>
      </c>
      <c r="T40" s="2846"/>
      <c r="U40" s="2845">
        <v>2</v>
      </c>
      <c r="V40" s="2846"/>
      <c r="W40" s="2845">
        <v>2</v>
      </c>
      <c r="X40" s="2846"/>
      <c r="Y40" s="2845">
        <v>2</v>
      </c>
      <c r="Z40" s="2846"/>
      <c r="AA40" s="2845">
        <v>2</v>
      </c>
      <c r="AB40" s="2846"/>
      <c r="AC40" s="2845">
        <v>2</v>
      </c>
      <c r="AD40" s="2846"/>
      <c r="AE40" s="1635">
        <f>SUM(S40:AD40)</f>
        <v>12</v>
      </c>
      <c r="AF40" s="464">
        <v>0</v>
      </c>
      <c r="AG40" s="464"/>
      <c r="AH40" s="2058"/>
      <c r="AI40" s="2476">
        <f>SUM(S40)</f>
        <v>2</v>
      </c>
      <c r="AJ40" s="2455">
        <f>AI40/AE40</f>
        <v>0.16666666666666666</v>
      </c>
      <c r="AK40" s="2456">
        <v>2</v>
      </c>
      <c r="AL40" s="2455">
        <f>+AK40/AI40</f>
        <v>1</v>
      </c>
      <c r="AM40" s="2455">
        <f>+AK40/AE40</f>
        <v>0.16666666666666666</v>
      </c>
      <c r="AN40" s="2456">
        <v>0</v>
      </c>
      <c r="AO40" s="2477"/>
      <c r="AP40" s="2459" t="s">
        <v>1834</v>
      </c>
      <c r="AQ40" s="2456"/>
    </row>
    <row r="41" spans="1:43" ht="77.25" customHeight="1">
      <c r="A41" s="2837"/>
      <c r="B41" s="2837"/>
      <c r="C41" s="2838"/>
      <c r="D41" s="577"/>
      <c r="E41" s="575"/>
      <c r="F41" s="577"/>
      <c r="G41" s="577"/>
      <c r="H41" s="577"/>
      <c r="I41" s="577"/>
      <c r="J41" s="578" t="s">
        <v>352</v>
      </c>
      <c r="K41" s="2419" t="s">
        <v>845</v>
      </c>
      <c r="L41" s="187" t="s">
        <v>846</v>
      </c>
      <c r="M41" s="416">
        <v>4</v>
      </c>
      <c r="N41" s="187" t="s">
        <v>850</v>
      </c>
      <c r="O41" s="451" t="s">
        <v>914</v>
      </c>
      <c r="P41" s="187" t="s">
        <v>490</v>
      </c>
      <c r="Q41" s="433">
        <v>43160</v>
      </c>
      <c r="R41" s="433">
        <v>43465</v>
      </c>
      <c r="S41" s="434"/>
      <c r="T41" s="434"/>
      <c r="U41" s="434">
        <v>2</v>
      </c>
      <c r="V41" s="434"/>
      <c r="W41" s="434"/>
      <c r="X41" s="434"/>
      <c r="Y41" s="434">
        <v>1</v>
      </c>
      <c r="Z41" s="434"/>
      <c r="AA41" s="434"/>
      <c r="AB41" s="434"/>
      <c r="AC41" s="434"/>
      <c r="AD41" s="434">
        <v>1</v>
      </c>
      <c r="AE41" s="385">
        <f>SUM(S41:AD41)</f>
        <v>4</v>
      </c>
      <c r="AF41" s="452">
        <v>0</v>
      </c>
      <c r="AG41" s="452"/>
      <c r="AH41" s="2062"/>
      <c r="AI41" s="2476">
        <f>+S41+T41</f>
        <v>0</v>
      </c>
      <c r="AJ41" s="2455"/>
      <c r="AK41" s="2456">
        <v>1</v>
      </c>
      <c r="AL41" s="2455"/>
      <c r="AM41" s="2455">
        <f>+AK41/AE41</f>
        <v>0.25</v>
      </c>
      <c r="AN41" s="2456">
        <v>0</v>
      </c>
      <c r="AO41" s="2477"/>
      <c r="AP41" s="2459" t="s">
        <v>1835</v>
      </c>
      <c r="AQ41" s="2456"/>
    </row>
    <row r="42" spans="1:43" ht="120" customHeight="1" thickBot="1">
      <c r="A42" s="2837"/>
      <c r="B42" s="2837"/>
      <c r="C42" s="2839"/>
      <c r="D42" s="575"/>
      <c r="E42" s="575"/>
      <c r="F42" s="575"/>
      <c r="G42" s="575"/>
      <c r="H42" s="575"/>
      <c r="I42" s="575"/>
      <c r="J42" s="579" t="s">
        <v>285</v>
      </c>
      <c r="K42" s="2419" t="s">
        <v>851</v>
      </c>
      <c r="L42" s="187" t="s">
        <v>489</v>
      </c>
      <c r="M42" s="580">
        <v>1</v>
      </c>
      <c r="N42" s="187" t="s">
        <v>852</v>
      </c>
      <c r="O42" s="451" t="s">
        <v>914</v>
      </c>
      <c r="P42" s="187" t="s">
        <v>294</v>
      </c>
      <c r="Q42" s="433">
        <v>43101</v>
      </c>
      <c r="R42" s="433">
        <v>43465</v>
      </c>
      <c r="S42" s="2840">
        <v>1</v>
      </c>
      <c r="T42" s="2841"/>
      <c r="U42" s="2840">
        <v>1</v>
      </c>
      <c r="V42" s="2841"/>
      <c r="W42" s="2840">
        <v>1</v>
      </c>
      <c r="X42" s="2841"/>
      <c r="Y42" s="2840">
        <v>1</v>
      </c>
      <c r="Z42" s="2841"/>
      <c r="AA42" s="2840">
        <v>1</v>
      </c>
      <c r="AB42" s="2841"/>
      <c r="AC42" s="2840">
        <v>1</v>
      </c>
      <c r="AD42" s="2841"/>
      <c r="AE42" s="1636">
        <v>1</v>
      </c>
      <c r="AF42" s="452">
        <v>0</v>
      </c>
      <c r="AG42" s="452"/>
      <c r="AH42" s="2059"/>
      <c r="AI42" s="2455">
        <f>SUM(S42)</f>
        <v>1</v>
      </c>
      <c r="AJ42" s="2455">
        <f>2/12</f>
        <v>0.16666666666666666</v>
      </c>
      <c r="AK42" s="2482">
        <v>1</v>
      </c>
      <c r="AL42" s="2455">
        <f>+AK42/AI42</f>
        <v>1</v>
      </c>
      <c r="AM42" s="2455">
        <f>+AK42/AE42</f>
        <v>1</v>
      </c>
      <c r="AN42" s="2456">
        <v>0</v>
      </c>
      <c r="AO42" s="2477"/>
      <c r="AP42" s="2459" t="s">
        <v>1836</v>
      </c>
      <c r="AQ42" s="2456"/>
    </row>
    <row r="43" spans="1:43" ht="23.25" customHeight="1" thickBot="1">
      <c r="A43" s="2801" t="s">
        <v>56</v>
      </c>
      <c r="B43" s="2802"/>
      <c r="C43" s="2803"/>
      <c r="D43" s="2368"/>
      <c r="E43" s="2368"/>
      <c r="F43" s="2368"/>
      <c r="G43" s="2368"/>
      <c r="H43" s="2368"/>
      <c r="I43" s="2368"/>
      <c r="J43" s="537"/>
      <c r="K43" s="2368"/>
      <c r="L43" s="2368"/>
      <c r="M43" s="2368"/>
      <c r="N43" s="2368"/>
      <c r="O43" s="2368"/>
      <c r="P43" s="2368"/>
      <c r="Q43" s="2368"/>
      <c r="R43" s="2368"/>
      <c r="S43" s="2368"/>
      <c r="T43" s="2368"/>
      <c r="U43" s="2368"/>
      <c r="V43" s="2368"/>
      <c r="W43" s="2368"/>
      <c r="X43" s="2368"/>
      <c r="Y43" s="2368"/>
      <c r="Z43" s="2368"/>
      <c r="AA43" s="2368"/>
      <c r="AB43" s="2368"/>
      <c r="AC43" s="2368"/>
      <c r="AD43" s="2368"/>
      <c r="AE43" s="581"/>
      <c r="AF43" s="1426">
        <f>SUM(AF40:AF42)</f>
        <v>0</v>
      </c>
      <c r="AG43" s="1426">
        <f>SUM(AG40:AG42)</f>
        <v>0</v>
      </c>
      <c r="AH43" s="582"/>
      <c r="AI43" s="2063"/>
      <c r="AJ43" s="2063"/>
      <c r="AK43" s="2063"/>
      <c r="AL43" s="2063"/>
      <c r="AM43" s="2063"/>
      <c r="AN43" s="2063"/>
      <c r="AO43" s="2063"/>
      <c r="AP43" s="2063"/>
      <c r="AQ43" s="2063"/>
    </row>
    <row r="44" spans="1:43" ht="17.25" customHeight="1" thickBot="1">
      <c r="A44" s="2842" t="s">
        <v>57</v>
      </c>
      <c r="B44" s="2765"/>
      <c r="C44" s="2765"/>
      <c r="D44" s="583"/>
      <c r="E44" s="583"/>
      <c r="F44" s="583"/>
      <c r="G44" s="583"/>
      <c r="H44" s="583"/>
      <c r="I44" s="583"/>
      <c r="J44" s="583"/>
      <c r="K44" s="583"/>
      <c r="L44" s="583"/>
      <c r="M44" s="583"/>
      <c r="N44" s="583"/>
      <c r="O44" s="583"/>
      <c r="P44" s="583"/>
      <c r="Q44" s="583"/>
      <c r="R44" s="583"/>
      <c r="S44" s="583"/>
      <c r="T44" s="583"/>
      <c r="U44" s="583"/>
      <c r="V44" s="583"/>
      <c r="W44" s="583"/>
      <c r="X44" s="583"/>
      <c r="Y44" s="583"/>
      <c r="Z44" s="583"/>
      <c r="AA44" s="583"/>
      <c r="AB44" s="583"/>
      <c r="AC44" s="583"/>
      <c r="AD44" s="583"/>
      <c r="AE44" s="583"/>
      <c r="AF44" s="1427">
        <f>+AF43</f>
        <v>0</v>
      </c>
      <c r="AG44" s="1427">
        <f>+AG43</f>
        <v>0</v>
      </c>
      <c r="AH44" s="584"/>
      <c r="AI44" s="584"/>
      <c r="AJ44" s="584"/>
      <c r="AK44" s="584"/>
      <c r="AL44" s="584"/>
      <c r="AM44" s="584"/>
      <c r="AN44" s="584"/>
      <c r="AO44" s="584"/>
      <c r="AP44" s="584"/>
      <c r="AQ44" s="584"/>
    </row>
    <row r="45" spans="1:43" ht="27" customHeight="1" thickBot="1">
      <c r="A45" s="2843" t="s">
        <v>347</v>
      </c>
      <c r="B45" s="2844"/>
      <c r="C45" s="2844"/>
      <c r="D45" s="2366"/>
      <c r="E45" s="2366"/>
      <c r="F45" s="2366"/>
      <c r="G45" s="2366"/>
      <c r="H45" s="2366"/>
      <c r="I45" s="2366"/>
      <c r="J45" s="585"/>
      <c r="K45" s="586"/>
      <c r="L45" s="586"/>
      <c r="M45" s="587"/>
      <c r="N45" s="586"/>
      <c r="O45" s="586"/>
      <c r="P45" s="586"/>
      <c r="Q45" s="588"/>
      <c r="R45" s="588"/>
      <c r="S45" s="586"/>
      <c r="T45" s="586"/>
      <c r="U45" s="586"/>
      <c r="V45" s="586"/>
      <c r="W45" s="586"/>
      <c r="X45" s="586"/>
      <c r="Y45" s="586"/>
      <c r="Z45" s="586"/>
      <c r="AA45" s="586"/>
      <c r="AB45" s="586"/>
      <c r="AC45" s="586"/>
      <c r="AD45" s="586"/>
      <c r="AE45" s="589"/>
      <c r="AF45" s="1428">
        <f>+AF44+AF35+AF28</f>
        <v>134306849</v>
      </c>
      <c r="AG45" s="1428">
        <f>+AG44+AG35+AG28</f>
        <v>134306849</v>
      </c>
      <c r="AH45" s="590"/>
      <c r="AI45" s="590"/>
      <c r="AJ45" s="2588">
        <f>AVERAGE(AJ15:AJ42)</f>
        <v>0.2777777777777778</v>
      </c>
      <c r="AK45" s="590"/>
      <c r="AL45" s="2588">
        <f>AVERAGE(AL15:AL42)</f>
        <v>1</v>
      </c>
      <c r="AM45" s="2588">
        <f>AVERAGE(AM15:AM42)</f>
        <v>0.29897959183673467</v>
      </c>
      <c r="AN45" s="2589">
        <f>SUM(AN15:AN42)</f>
        <v>14338000</v>
      </c>
      <c r="AO45" s="2588">
        <f>+AN45/AG45</f>
        <v>0.10675553858016579</v>
      </c>
      <c r="AP45" s="590"/>
      <c r="AQ45" s="590"/>
    </row>
    <row r="48" ht="12.75">
      <c r="AO48" s="2483"/>
    </row>
    <row r="49" spans="39:40" ht="12.75">
      <c r="AM49" s="2484"/>
      <c r="AN49" s="2484"/>
    </row>
  </sheetData>
  <sheetProtection/>
  <mergeCells count="64">
    <mergeCell ref="AC42:AD42"/>
    <mergeCell ref="A43:C43"/>
    <mergeCell ref="A44:C44"/>
    <mergeCell ref="A45:C45"/>
    <mergeCell ref="U40:V40"/>
    <mergeCell ref="W40:X40"/>
    <mergeCell ref="Y40:Z40"/>
    <mergeCell ref="AA40:AB40"/>
    <mergeCell ref="AC40:AD40"/>
    <mergeCell ref="S42:T42"/>
    <mergeCell ref="U42:V42"/>
    <mergeCell ref="W42:X42"/>
    <mergeCell ref="Y42:Z42"/>
    <mergeCell ref="AA42:AB42"/>
    <mergeCell ref="S40:T40"/>
    <mergeCell ref="D39:E39"/>
    <mergeCell ref="H39:I39"/>
    <mergeCell ref="A40:A42"/>
    <mergeCell ref="B40:B42"/>
    <mergeCell ref="C40:C42"/>
    <mergeCell ref="S24:AE24"/>
    <mergeCell ref="A25:A26"/>
    <mergeCell ref="B25:B26"/>
    <mergeCell ref="C25:C26"/>
    <mergeCell ref="AI37:AQ37"/>
    <mergeCell ref="A28:C28"/>
    <mergeCell ref="A30:C30"/>
    <mergeCell ref="L30:AH30"/>
    <mergeCell ref="AI30:AQ30"/>
    <mergeCell ref="D32:E32"/>
    <mergeCell ref="H32:I32"/>
    <mergeCell ref="A34:C34"/>
    <mergeCell ref="S34:AE34"/>
    <mergeCell ref="A35:C35"/>
    <mergeCell ref="A37:C37"/>
    <mergeCell ref="L37:AH37"/>
    <mergeCell ref="A27:C27"/>
    <mergeCell ref="D15:E15"/>
    <mergeCell ref="H15:I15"/>
    <mergeCell ref="A16:A23"/>
    <mergeCell ref="B16:B23"/>
    <mergeCell ref="C16:C17"/>
    <mergeCell ref="C20:C23"/>
    <mergeCell ref="A24:C24"/>
    <mergeCell ref="A10:AH10"/>
    <mergeCell ref="A11:C11"/>
    <mergeCell ref="L11:AH11"/>
    <mergeCell ref="AI11:AQ11"/>
    <mergeCell ref="A13:C13"/>
    <mergeCell ref="L13:AH13"/>
    <mergeCell ref="AI13:AQ13"/>
    <mergeCell ref="A5:AH5"/>
    <mergeCell ref="AI5:AQ6"/>
    <mergeCell ref="A6:AH6"/>
    <mergeCell ref="A7:AH7"/>
    <mergeCell ref="AI7:AQ9"/>
    <mergeCell ref="A8:AH8"/>
    <mergeCell ref="A9:AH9"/>
    <mergeCell ref="A1:C4"/>
    <mergeCell ref="D1:AF2"/>
    <mergeCell ref="AG1:AG4"/>
    <mergeCell ref="AH1:AH2"/>
    <mergeCell ref="D3:AF4"/>
    <mergeCell ref="AH3:AH4"/>
  </mergeCells>
  <printOptions horizontalCentered="1" verticalCentered="1"/>
  <pageMargins left="0.35433070866141736" right="0.6299212598425197" top="0.7480314960629921" bottom="0.7480314960629921" header="0.31496062992125984" footer="0.31496062992125984"/>
  <pageSetup fitToHeight="0" fitToWidth="1" horizontalDpi="600" verticalDpi="600" orientation="landscape" paperSize="132" scale="26" r:id="rId4"/>
  <drawing r:id="rId3"/>
  <legacyDrawing r:id="rId2"/>
</worksheet>
</file>

<file path=xl/worksheets/sheet3.xml><?xml version="1.0" encoding="utf-8"?>
<worksheet xmlns="http://schemas.openxmlformats.org/spreadsheetml/2006/main" xmlns:r="http://schemas.openxmlformats.org/officeDocument/2006/relationships">
  <sheetPr>
    <tabColor rgb="FF00B050"/>
    <pageSetUpPr fitToPage="1"/>
  </sheetPr>
  <dimension ref="A1:AP79"/>
  <sheetViews>
    <sheetView view="pageBreakPreview" zoomScale="80" zoomScaleNormal="70" zoomScaleSheetLayoutView="80" zoomScalePageLayoutView="0" workbookViewId="0" topLeftCell="AC65">
      <selection activeCell="AI76" sqref="AI76:AO76"/>
    </sheetView>
  </sheetViews>
  <sheetFormatPr defaultColWidth="11.421875" defaultRowHeight="15"/>
  <cols>
    <col min="1" max="1" width="7.28125" style="2415" customWidth="1"/>
    <col min="2" max="2" width="22.421875" style="230" customWidth="1"/>
    <col min="3" max="3" width="28.421875" style="2415" customWidth="1"/>
    <col min="4" max="5" width="8.421875" style="2415" hidden="1" customWidth="1"/>
    <col min="6" max="6" width="27.421875" style="2415" hidden="1" customWidth="1"/>
    <col min="7" max="7" width="9.00390625" style="2415" hidden="1" customWidth="1"/>
    <col min="8" max="8" width="8.8515625" style="2415" hidden="1" customWidth="1"/>
    <col min="9" max="9" width="8.8515625" style="952" hidden="1" customWidth="1"/>
    <col min="10" max="10" width="49.421875" style="2415" customWidth="1"/>
    <col min="11" max="11" width="16.7109375" style="2415" bestFit="1" customWidth="1"/>
    <col min="12" max="12" width="10.28125" style="2415" bestFit="1" customWidth="1"/>
    <col min="13" max="13" width="17.421875" style="2415" customWidth="1"/>
    <col min="14" max="14" width="22.28125" style="2415" bestFit="1" customWidth="1"/>
    <col min="15" max="15" width="18.421875" style="2415" customWidth="1"/>
    <col min="16" max="16" width="15.7109375" style="2415" customWidth="1"/>
    <col min="17" max="17" width="16.7109375" style="2415" customWidth="1"/>
    <col min="18" max="28" width="6.421875" style="2415" customWidth="1"/>
    <col min="29" max="29" width="6.421875" style="227" customWidth="1"/>
    <col min="30" max="30" width="13.00390625" style="228" customWidth="1"/>
    <col min="31" max="31" width="21.140625" style="953" bestFit="1" customWidth="1"/>
    <col min="32" max="32" width="22.00390625" style="953" bestFit="1" customWidth="1"/>
    <col min="33" max="33" width="14.8515625" style="2415" bestFit="1" customWidth="1"/>
    <col min="34" max="36" width="14.7109375" style="2415" customWidth="1"/>
    <col min="37" max="37" width="18.140625" style="2415" customWidth="1"/>
    <col min="38" max="38" width="18.7109375" style="2415" customWidth="1"/>
    <col min="39" max="39" width="21.00390625" style="2415" customWidth="1"/>
    <col min="40" max="40" width="16.140625" style="2415" customWidth="1"/>
    <col min="41" max="41" width="39.421875" style="2415" customWidth="1"/>
    <col min="42" max="44" width="39.28125" style="2415" customWidth="1"/>
    <col min="45" max="253" width="11.421875" style="2415" customWidth="1"/>
    <col min="254" max="254" width="7.28125" style="2415" customWidth="1"/>
    <col min="255" max="255" width="22.421875" style="2415" customWidth="1"/>
    <col min="256" max="16384" width="28.421875" style="2415" customWidth="1"/>
  </cols>
  <sheetData>
    <row r="1" spans="1:33" s="771" customFormat="1" ht="15" customHeight="1">
      <c r="A1" s="2847"/>
      <c r="B1" s="2848"/>
      <c r="C1" s="2849"/>
      <c r="D1" s="769" t="s">
        <v>0</v>
      </c>
      <c r="E1" s="770"/>
      <c r="F1" s="770"/>
      <c r="G1" s="770"/>
      <c r="H1" s="770"/>
      <c r="I1" s="770"/>
      <c r="J1" s="2748" t="s">
        <v>1105</v>
      </c>
      <c r="K1" s="2749"/>
      <c r="L1" s="2749"/>
      <c r="M1" s="2749"/>
      <c r="N1" s="2749"/>
      <c r="O1" s="2749"/>
      <c r="P1" s="2749"/>
      <c r="Q1" s="2749"/>
      <c r="R1" s="2749"/>
      <c r="S1" s="2749"/>
      <c r="T1" s="2749"/>
      <c r="U1" s="2749"/>
      <c r="V1" s="2749"/>
      <c r="W1" s="2749"/>
      <c r="X1" s="2749"/>
      <c r="Y1" s="2749"/>
      <c r="Z1" s="2749"/>
      <c r="AA1" s="2749"/>
      <c r="AB1" s="2749"/>
      <c r="AC1" s="2749"/>
      <c r="AD1" s="2749"/>
      <c r="AE1" s="2750"/>
      <c r="AF1" s="2856" t="s">
        <v>60</v>
      </c>
      <c r="AG1" s="2756" t="s">
        <v>1727</v>
      </c>
    </row>
    <row r="2" spans="1:33" s="771" customFormat="1" ht="15.75" customHeight="1" thickBot="1">
      <c r="A2" s="2850"/>
      <c r="B2" s="2851"/>
      <c r="C2" s="2852"/>
      <c r="D2" s="772"/>
      <c r="E2" s="773"/>
      <c r="F2" s="773"/>
      <c r="G2" s="773"/>
      <c r="H2" s="773"/>
      <c r="I2" s="773"/>
      <c r="J2" s="2751"/>
      <c r="K2" s="2752"/>
      <c r="L2" s="2752"/>
      <c r="M2" s="2752"/>
      <c r="N2" s="2752"/>
      <c r="O2" s="2752"/>
      <c r="P2" s="2752"/>
      <c r="Q2" s="2752"/>
      <c r="R2" s="2752"/>
      <c r="S2" s="2752"/>
      <c r="T2" s="2752"/>
      <c r="U2" s="2752"/>
      <c r="V2" s="2752"/>
      <c r="W2" s="2752"/>
      <c r="X2" s="2752"/>
      <c r="Y2" s="2752"/>
      <c r="Z2" s="2752"/>
      <c r="AA2" s="2752"/>
      <c r="AB2" s="2752"/>
      <c r="AC2" s="2752"/>
      <c r="AD2" s="2752"/>
      <c r="AE2" s="2753"/>
      <c r="AF2" s="2857"/>
      <c r="AG2" s="2757"/>
    </row>
    <row r="3" spans="1:33" s="771" customFormat="1" ht="15" customHeight="1">
      <c r="A3" s="2850"/>
      <c r="B3" s="2851"/>
      <c r="C3" s="2852"/>
      <c r="D3" s="2758" t="s">
        <v>240</v>
      </c>
      <c r="E3" s="2759"/>
      <c r="F3" s="2759"/>
      <c r="G3" s="2759"/>
      <c r="H3" s="2759"/>
      <c r="I3" s="2759"/>
      <c r="J3" s="2759"/>
      <c r="K3" s="2759"/>
      <c r="L3" s="2759"/>
      <c r="M3" s="2759"/>
      <c r="N3" s="2759"/>
      <c r="O3" s="2759"/>
      <c r="P3" s="2759"/>
      <c r="Q3" s="2759"/>
      <c r="R3" s="2759"/>
      <c r="S3" s="2759"/>
      <c r="T3" s="2759"/>
      <c r="U3" s="2759"/>
      <c r="V3" s="2759"/>
      <c r="W3" s="2759"/>
      <c r="X3" s="2759"/>
      <c r="Y3" s="2759"/>
      <c r="Z3" s="2759"/>
      <c r="AA3" s="2759"/>
      <c r="AB3" s="2759"/>
      <c r="AC3" s="2759"/>
      <c r="AD3" s="2759"/>
      <c r="AE3" s="2759"/>
      <c r="AF3" s="2857"/>
      <c r="AG3" s="2761">
        <v>43153</v>
      </c>
    </row>
    <row r="4" spans="1:33" s="771" customFormat="1" ht="15.75" customHeight="1" thickBot="1">
      <c r="A4" s="2853"/>
      <c r="B4" s="2854"/>
      <c r="C4" s="2855"/>
      <c r="D4" s="2758"/>
      <c r="E4" s="2759"/>
      <c r="F4" s="2759"/>
      <c r="G4" s="2759"/>
      <c r="H4" s="2759"/>
      <c r="I4" s="2759"/>
      <c r="J4" s="2759"/>
      <c r="K4" s="2759"/>
      <c r="L4" s="2759"/>
      <c r="M4" s="2759"/>
      <c r="N4" s="2759"/>
      <c r="O4" s="2759"/>
      <c r="P4" s="2759"/>
      <c r="Q4" s="2759"/>
      <c r="R4" s="2759"/>
      <c r="S4" s="2759"/>
      <c r="T4" s="2759"/>
      <c r="U4" s="2759"/>
      <c r="V4" s="2759"/>
      <c r="W4" s="2759"/>
      <c r="X4" s="2759"/>
      <c r="Y4" s="2759"/>
      <c r="Z4" s="2759"/>
      <c r="AA4" s="2759"/>
      <c r="AB4" s="2759"/>
      <c r="AC4" s="2759"/>
      <c r="AD4" s="2759"/>
      <c r="AE4" s="2759"/>
      <c r="AF4" s="2858"/>
      <c r="AG4" s="2762"/>
    </row>
    <row r="5" spans="1:42" s="771" customFormat="1" ht="20.25" customHeight="1">
      <c r="A5" s="2872" t="s">
        <v>2</v>
      </c>
      <c r="B5" s="2873"/>
      <c r="C5" s="2873"/>
      <c r="D5" s="2873"/>
      <c r="E5" s="2873"/>
      <c r="F5" s="2873"/>
      <c r="G5" s="2873"/>
      <c r="H5" s="2873"/>
      <c r="I5" s="2873"/>
      <c r="J5" s="2873"/>
      <c r="K5" s="2873"/>
      <c r="L5" s="2873"/>
      <c r="M5" s="2873"/>
      <c r="N5" s="2873"/>
      <c r="O5" s="2873"/>
      <c r="P5" s="2873"/>
      <c r="Q5" s="2873"/>
      <c r="R5" s="2873"/>
      <c r="S5" s="2873"/>
      <c r="T5" s="2873"/>
      <c r="U5" s="2873"/>
      <c r="V5" s="2873"/>
      <c r="W5" s="2873"/>
      <c r="X5" s="2873"/>
      <c r="Y5" s="2873"/>
      <c r="Z5" s="2873"/>
      <c r="AA5" s="2873"/>
      <c r="AB5" s="2873"/>
      <c r="AC5" s="2873"/>
      <c r="AD5" s="2873"/>
      <c r="AE5" s="2873"/>
      <c r="AF5" s="2873"/>
      <c r="AG5" s="2874"/>
      <c r="AH5" s="2767" t="s">
        <v>2</v>
      </c>
      <c r="AI5" s="2768"/>
      <c r="AJ5" s="2768"/>
      <c r="AK5" s="2768"/>
      <c r="AL5" s="2768"/>
      <c r="AM5" s="2768"/>
      <c r="AN5" s="2768"/>
      <c r="AO5" s="2768"/>
      <c r="AP5" s="2769"/>
    </row>
    <row r="6" spans="1:42" s="771" customFormat="1" ht="15.75" customHeight="1" thickBot="1">
      <c r="A6" s="2872" t="s">
        <v>5</v>
      </c>
      <c r="B6" s="2873"/>
      <c r="C6" s="2873"/>
      <c r="D6" s="2873"/>
      <c r="E6" s="2873"/>
      <c r="F6" s="2873"/>
      <c r="G6" s="2873"/>
      <c r="H6" s="2873"/>
      <c r="I6" s="2873"/>
      <c r="J6" s="2873"/>
      <c r="K6" s="2873"/>
      <c r="L6" s="2873"/>
      <c r="M6" s="2873"/>
      <c r="N6" s="2873"/>
      <c r="O6" s="2873"/>
      <c r="P6" s="2873"/>
      <c r="Q6" s="2873"/>
      <c r="R6" s="2873"/>
      <c r="S6" s="2873"/>
      <c r="T6" s="2873"/>
      <c r="U6" s="2873"/>
      <c r="V6" s="2873"/>
      <c r="W6" s="2873"/>
      <c r="X6" s="2873"/>
      <c r="Y6" s="2873"/>
      <c r="Z6" s="2873"/>
      <c r="AA6" s="2873"/>
      <c r="AB6" s="2873"/>
      <c r="AC6" s="2873"/>
      <c r="AD6" s="2873"/>
      <c r="AE6" s="2873"/>
      <c r="AF6" s="2873"/>
      <c r="AG6" s="2874"/>
      <c r="AH6" s="2770"/>
      <c r="AI6" s="2771"/>
      <c r="AJ6" s="2771"/>
      <c r="AK6" s="2771"/>
      <c r="AL6" s="2771"/>
      <c r="AM6" s="2771"/>
      <c r="AN6" s="2771"/>
      <c r="AO6" s="2771"/>
      <c r="AP6" s="2772"/>
    </row>
    <row r="7" spans="1:42" s="771" customFormat="1" ht="15.75" customHeight="1">
      <c r="A7" s="2872"/>
      <c r="B7" s="2873"/>
      <c r="C7" s="2873"/>
      <c r="D7" s="2873"/>
      <c r="E7" s="2873"/>
      <c r="F7" s="2873"/>
      <c r="G7" s="2873"/>
      <c r="H7" s="2873"/>
      <c r="I7" s="2873"/>
      <c r="J7" s="2873"/>
      <c r="K7" s="2873"/>
      <c r="L7" s="2873"/>
      <c r="M7" s="2873"/>
      <c r="N7" s="2873"/>
      <c r="O7" s="2873"/>
      <c r="P7" s="2873"/>
      <c r="Q7" s="2873"/>
      <c r="R7" s="2873"/>
      <c r="S7" s="2873"/>
      <c r="T7" s="2873"/>
      <c r="U7" s="2873"/>
      <c r="V7" s="2873"/>
      <c r="W7" s="2873"/>
      <c r="X7" s="2873"/>
      <c r="Y7" s="2873"/>
      <c r="Z7" s="2873"/>
      <c r="AA7" s="2873"/>
      <c r="AB7" s="2873"/>
      <c r="AC7" s="2873"/>
      <c r="AD7" s="2873"/>
      <c r="AE7" s="2873"/>
      <c r="AF7" s="2873"/>
      <c r="AG7" s="2874"/>
      <c r="AH7" s="2773" t="s">
        <v>1723</v>
      </c>
      <c r="AI7" s="2774"/>
      <c r="AJ7" s="2774"/>
      <c r="AK7" s="2774"/>
      <c r="AL7" s="2774"/>
      <c r="AM7" s="2774"/>
      <c r="AN7" s="2774"/>
      <c r="AO7" s="2774"/>
      <c r="AP7" s="2775"/>
    </row>
    <row r="8" spans="1:42" s="771" customFormat="1" ht="15.75" customHeight="1">
      <c r="A8" s="2872" t="s">
        <v>6</v>
      </c>
      <c r="B8" s="2873"/>
      <c r="C8" s="2873"/>
      <c r="D8" s="2873"/>
      <c r="E8" s="2873"/>
      <c r="F8" s="2873"/>
      <c r="G8" s="2873"/>
      <c r="H8" s="2873"/>
      <c r="I8" s="2873"/>
      <c r="J8" s="2873"/>
      <c r="K8" s="2873"/>
      <c r="L8" s="2873"/>
      <c r="M8" s="2873"/>
      <c r="N8" s="2873"/>
      <c r="O8" s="2873"/>
      <c r="P8" s="2873"/>
      <c r="Q8" s="2873"/>
      <c r="R8" s="2873"/>
      <c r="S8" s="2873"/>
      <c r="T8" s="2873"/>
      <c r="U8" s="2873"/>
      <c r="V8" s="2873"/>
      <c r="W8" s="2873"/>
      <c r="X8" s="2873"/>
      <c r="Y8" s="2873"/>
      <c r="Z8" s="2873"/>
      <c r="AA8" s="2873"/>
      <c r="AB8" s="2873"/>
      <c r="AC8" s="2873"/>
      <c r="AD8" s="2873"/>
      <c r="AE8" s="2873"/>
      <c r="AF8" s="2873"/>
      <c r="AG8" s="2874"/>
      <c r="AH8" s="2776"/>
      <c r="AI8" s="2777"/>
      <c r="AJ8" s="2777"/>
      <c r="AK8" s="2777"/>
      <c r="AL8" s="2777"/>
      <c r="AM8" s="2777"/>
      <c r="AN8" s="2777"/>
      <c r="AO8" s="2777"/>
      <c r="AP8" s="2778"/>
    </row>
    <row r="9" spans="1:42" s="771" customFormat="1" ht="15.75" customHeight="1" thickBot="1">
      <c r="A9" s="2875" t="s">
        <v>1726</v>
      </c>
      <c r="B9" s="2876"/>
      <c r="C9" s="2876"/>
      <c r="D9" s="2876"/>
      <c r="E9" s="2876"/>
      <c r="F9" s="2876"/>
      <c r="G9" s="2876"/>
      <c r="H9" s="2876"/>
      <c r="I9" s="2876"/>
      <c r="J9" s="2876"/>
      <c r="K9" s="2876"/>
      <c r="L9" s="2876"/>
      <c r="M9" s="2876"/>
      <c r="N9" s="2876"/>
      <c r="O9" s="2876"/>
      <c r="P9" s="2876"/>
      <c r="Q9" s="2876"/>
      <c r="R9" s="2876"/>
      <c r="S9" s="2876"/>
      <c r="T9" s="2876"/>
      <c r="U9" s="2876"/>
      <c r="V9" s="2876"/>
      <c r="W9" s="2876"/>
      <c r="X9" s="2876"/>
      <c r="Y9" s="2876"/>
      <c r="Z9" s="2876"/>
      <c r="AA9" s="2876"/>
      <c r="AB9" s="2876"/>
      <c r="AC9" s="2876"/>
      <c r="AD9" s="2876"/>
      <c r="AE9" s="2876"/>
      <c r="AF9" s="2876"/>
      <c r="AG9" s="2877"/>
      <c r="AH9" s="2779"/>
      <c r="AI9" s="2780"/>
      <c r="AJ9" s="2780"/>
      <c r="AK9" s="2780"/>
      <c r="AL9" s="2780"/>
      <c r="AM9" s="2780"/>
      <c r="AN9" s="2780"/>
      <c r="AO9" s="2780"/>
      <c r="AP9" s="2781"/>
    </row>
    <row r="10" spans="1:33" s="771" customFormat="1" ht="9" customHeight="1" thickBot="1">
      <c r="A10" s="774"/>
      <c r="B10" s="775"/>
      <c r="C10" s="776"/>
      <c r="D10" s="776"/>
      <c r="E10" s="776"/>
      <c r="F10" s="776"/>
      <c r="G10" s="776"/>
      <c r="H10" s="776"/>
      <c r="I10" s="777"/>
      <c r="J10" s="776"/>
      <c r="K10" s="776"/>
      <c r="L10" s="778"/>
      <c r="M10" s="776"/>
      <c r="N10" s="776"/>
      <c r="O10" s="776"/>
      <c r="P10" s="779"/>
      <c r="Q10" s="779"/>
      <c r="R10" s="776"/>
      <c r="S10" s="776"/>
      <c r="T10" s="776"/>
      <c r="U10" s="776"/>
      <c r="V10" s="776"/>
      <c r="W10" s="776"/>
      <c r="X10" s="776"/>
      <c r="Y10" s="776"/>
      <c r="Z10" s="776"/>
      <c r="AA10" s="776"/>
      <c r="AB10" s="776"/>
      <c r="AC10" s="780"/>
      <c r="AD10" s="781"/>
      <c r="AE10" s="782"/>
      <c r="AF10" s="782"/>
      <c r="AG10" s="783"/>
    </row>
    <row r="11" spans="1:42" s="785" customFormat="1" ht="23.25" customHeight="1" thickBot="1">
      <c r="A11" s="2863" t="s">
        <v>7</v>
      </c>
      <c r="B11" s="2863"/>
      <c r="C11" s="2863"/>
      <c r="D11" s="2863"/>
      <c r="E11" s="2863"/>
      <c r="F11" s="2863"/>
      <c r="G11" s="2375"/>
      <c r="H11" s="2376"/>
      <c r="I11" s="784"/>
      <c r="J11" s="2376"/>
      <c r="K11" s="2864" t="s">
        <v>1106</v>
      </c>
      <c r="L11" s="2865"/>
      <c r="M11" s="2865"/>
      <c r="N11" s="2865"/>
      <c r="O11" s="2865"/>
      <c r="P11" s="2865"/>
      <c r="Q11" s="2865"/>
      <c r="R11" s="2865"/>
      <c r="S11" s="2865"/>
      <c r="T11" s="2865"/>
      <c r="U11" s="2865"/>
      <c r="V11" s="2865"/>
      <c r="W11" s="2865"/>
      <c r="X11" s="2865"/>
      <c r="Y11" s="2865"/>
      <c r="Z11" s="2865"/>
      <c r="AA11" s="2865"/>
      <c r="AB11" s="2865"/>
      <c r="AC11" s="2865"/>
      <c r="AD11" s="2865"/>
      <c r="AE11" s="2865"/>
      <c r="AF11" s="2865"/>
      <c r="AG11" s="2866"/>
      <c r="AH11" s="2864" t="s">
        <v>1106</v>
      </c>
      <c r="AI11" s="2865"/>
      <c r="AJ11" s="2865"/>
      <c r="AK11" s="2865"/>
      <c r="AL11" s="2865"/>
      <c r="AM11" s="2865"/>
      <c r="AN11" s="2865"/>
      <c r="AO11" s="2865"/>
      <c r="AP11" s="2865"/>
    </row>
    <row r="12" spans="1:33" s="776" customFormat="1" ht="9.75" customHeight="1" thickBot="1">
      <c r="A12" s="774"/>
      <c r="B12" s="775"/>
      <c r="I12" s="786"/>
      <c r="L12" s="778"/>
      <c r="P12" s="779"/>
      <c r="Q12" s="779"/>
      <c r="AC12" s="780"/>
      <c r="AD12" s="781"/>
      <c r="AE12" s="782"/>
      <c r="AF12" s="782"/>
      <c r="AG12" s="783"/>
    </row>
    <row r="13" spans="1:42" s="787" customFormat="1" ht="24" customHeight="1" thickBot="1">
      <c r="A13" s="2867" t="s">
        <v>8</v>
      </c>
      <c r="B13" s="2868"/>
      <c r="C13" s="2868"/>
      <c r="D13" s="2868"/>
      <c r="E13" s="2868"/>
      <c r="F13" s="2868"/>
      <c r="G13" s="2399"/>
      <c r="H13" s="2399"/>
      <c r="I13" s="2399"/>
      <c r="J13" s="2399"/>
      <c r="K13" s="2869" t="s">
        <v>344</v>
      </c>
      <c r="L13" s="2870"/>
      <c r="M13" s="2870"/>
      <c r="N13" s="2870"/>
      <c r="O13" s="2870"/>
      <c r="P13" s="2870"/>
      <c r="Q13" s="2870"/>
      <c r="R13" s="2870"/>
      <c r="S13" s="2870"/>
      <c r="T13" s="2870"/>
      <c r="U13" s="2870"/>
      <c r="V13" s="2870"/>
      <c r="W13" s="2870"/>
      <c r="X13" s="2870"/>
      <c r="Y13" s="2870"/>
      <c r="Z13" s="2870"/>
      <c r="AA13" s="2870"/>
      <c r="AB13" s="2870"/>
      <c r="AC13" s="2870"/>
      <c r="AD13" s="2870"/>
      <c r="AE13" s="2870"/>
      <c r="AF13" s="2870"/>
      <c r="AG13" s="2871"/>
      <c r="AH13" s="2869"/>
      <c r="AI13" s="2870"/>
      <c r="AJ13" s="2870"/>
      <c r="AK13" s="2870"/>
      <c r="AL13" s="2870"/>
      <c r="AM13" s="2870"/>
      <c r="AN13" s="2870"/>
      <c r="AO13" s="2870"/>
      <c r="AP13" s="2870"/>
    </row>
    <row r="14" spans="1:33" s="776" customFormat="1" ht="8.25" customHeight="1" thickBot="1">
      <c r="A14" s="774"/>
      <c r="B14" s="775"/>
      <c r="I14" s="788"/>
      <c r="L14" s="778"/>
      <c r="AC14" s="780"/>
      <c r="AD14" s="781"/>
      <c r="AE14" s="782"/>
      <c r="AF14" s="782"/>
      <c r="AG14" s="783"/>
    </row>
    <row r="15" spans="1:42" s="800" customFormat="1" ht="51" customHeight="1" thickBot="1">
      <c r="A15" s="605" t="s">
        <v>9</v>
      </c>
      <c r="B15" s="789" t="s">
        <v>10</v>
      </c>
      <c r="C15" s="605" t="s">
        <v>11</v>
      </c>
      <c r="D15" s="2883" t="s">
        <v>328</v>
      </c>
      <c r="E15" s="2884"/>
      <c r="F15" s="2379" t="s">
        <v>355</v>
      </c>
      <c r="G15" s="2390" t="s">
        <v>354</v>
      </c>
      <c r="H15" s="2883" t="s">
        <v>328</v>
      </c>
      <c r="I15" s="2885"/>
      <c r="J15" s="790" t="s">
        <v>326</v>
      </c>
      <c r="K15" s="791" t="s">
        <v>13</v>
      </c>
      <c r="L15" s="792" t="s">
        <v>14</v>
      </c>
      <c r="M15" s="793" t="s">
        <v>15</v>
      </c>
      <c r="N15" s="793" t="s">
        <v>16</v>
      </c>
      <c r="O15" s="793" t="s">
        <v>18</v>
      </c>
      <c r="P15" s="793" t="s">
        <v>19</v>
      </c>
      <c r="Q15" s="793" t="s">
        <v>20</v>
      </c>
      <c r="R15" s="794" t="s">
        <v>21</v>
      </c>
      <c r="S15" s="794" t="s">
        <v>22</v>
      </c>
      <c r="T15" s="794" t="s">
        <v>23</v>
      </c>
      <c r="U15" s="794" t="s">
        <v>24</v>
      </c>
      <c r="V15" s="794" t="s">
        <v>25</v>
      </c>
      <c r="W15" s="794" t="s">
        <v>26</v>
      </c>
      <c r="X15" s="794" t="s">
        <v>27</v>
      </c>
      <c r="Y15" s="794" t="s">
        <v>28</v>
      </c>
      <c r="Z15" s="794" t="s">
        <v>29</v>
      </c>
      <c r="AA15" s="794" t="s">
        <v>30</v>
      </c>
      <c r="AB15" s="794" t="s">
        <v>31</v>
      </c>
      <c r="AC15" s="795" t="s">
        <v>32</v>
      </c>
      <c r="AD15" s="796" t="s">
        <v>33</v>
      </c>
      <c r="AE15" s="797" t="s">
        <v>34</v>
      </c>
      <c r="AF15" s="798" t="s">
        <v>720</v>
      </c>
      <c r="AG15" s="2090" t="s">
        <v>35</v>
      </c>
      <c r="AH15" s="2054" t="s">
        <v>36</v>
      </c>
      <c r="AI15" s="2055" t="s">
        <v>37</v>
      </c>
      <c r="AJ15" s="2085" t="s">
        <v>38</v>
      </c>
      <c r="AK15" s="2056" t="s">
        <v>1724</v>
      </c>
      <c r="AL15" s="2056" t="s">
        <v>1725</v>
      </c>
      <c r="AM15" s="2087" t="s">
        <v>42</v>
      </c>
      <c r="AN15" s="2057" t="s">
        <v>43</v>
      </c>
      <c r="AO15" s="2087" t="s">
        <v>44</v>
      </c>
      <c r="AP15" s="2089" t="s">
        <v>45</v>
      </c>
    </row>
    <row r="16" spans="1:42" s="808" customFormat="1" ht="108" customHeight="1" thickBot="1">
      <c r="A16" s="2886">
        <v>1</v>
      </c>
      <c r="B16" s="2886" t="s">
        <v>1107</v>
      </c>
      <c r="C16" s="2387" t="s">
        <v>412</v>
      </c>
      <c r="D16" s="801"/>
      <c r="E16" s="801"/>
      <c r="F16" s="801"/>
      <c r="G16" s="801"/>
      <c r="H16" s="801"/>
      <c r="I16" s="802"/>
      <c r="J16" s="812" t="s">
        <v>1108</v>
      </c>
      <c r="K16" s="813" t="s">
        <v>1109</v>
      </c>
      <c r="L16" s="813">
        <v>2</v>
      </c>
      <c r="M16" s="813" t="s">
        <v>1110</v>
      </c>
      <c r="N16" s="803" t="s">
        <v>1111</v>
      </c>
      <c r="O16" s="804" t="s">
        <v>1112</v>
      </c>
      <c r="P16" s="805">
        <v>43115</v>
      </c>
      <c r="Q16" s="805">
        <v>43465</v>
      </c>
      <c r="R16" s="1996"/>
      <c r="S16" s="1996"/>
      <c r="T16" s="1996"/>
      <c r="U16" s="1996"/>
      <c r="V16" s="1996"/>
      <c r="W16" s="1996">
        <v>1</v>
      </c>
      <c r="X16" s="1996"/>
      <c r="Y16" s="1996"/>
      <c r="Z16" s="1996"/>
      <c r="AA16" s="1996"/>
      <c r="AB16" s="1996"/>
      <c r="AC16" s="1996">
        <v>1</v>
      </c>
      <c r="AD16" s="806">
        <f aca="true" t="shared" si="0" ref="AD16:AD25">SUM(R16:AC16)</f>
        <v>2</v>
      </c>
      <c r="AE16" s="807">
        <v>0</v>
      </c>
      <c r="AF16" s="807">
        <v>0</v>
      </c>
      <c r="AG16" s="2091"/>
      <c r="AH16" s="2485">
        <v>0</v>
      </c>
      <c r="AI16" s="2486"/>
      <c r="AJ16" s="2487">
        <v>0</v>
      </c>
      <c r="AK16" s="2488"/>
      <c r="AL16" s="2486">
        <f>+AJ16/AD16</f>
        <v>0</v>
      </c>
      <c r="AM16" s="2487"/>
      <c r="AN16" s="2486"/>
      <c r="AO16" s="2487" t="s">
        <v>1837</v>
      </c>
      <c r="AP16" s="2489" t="s">
        <v>1838</v>
      </c>
    </row>
    <row r="17" spans="1:42" s="808" customFormat="1" ht="166.5" thickBot="1">
      <c r="A17" s="2887"/>
      <c r="B17" s="2887"/>
      <c r="C17" s="809" t="s">
        <v>1113</v>
      </c>
      <c r="D17" s="872"/>
      <c r="E17" s="872" t="s">
        <v>415</v>
      </c>
      <c r="F17" s="2019" t="s">
        <v>1114</v>
      </c>
      <c r="G17" s="872"/>
      <c r="H17" s="872"/>
      <c r="I17" s="811" t="s">
        <v>415</v>
      </c>
      <c r="J17" s="825" t="s">
        <v>1115</v>
      </c>
      <c r="K17" s="882" t="s">
        <v>1116</v>
      </c>
      <c r="L17" s="2020">
        <v>2</v>
      </c>
      <c r="M17" s="882" t="s">
        <v>1117</v>
      </c>
      <c r="N17" s="895" t="s">
        <v>1111</v>
      </c>
      <c r="O17" s="2021" t="s">
        <v>1118</v>
      </c>
      <c r="P17" s="2022">
        <v>43115</v>
      </c>
      <c r="Q17" s="2022">
        <v>43465</v>
      </c>
      <c r="R17" s="2023"/>
      <c r="S17" s="2023"/>
      <c r="T17" s="2005">
        <v>1</v>
      </c>
      <c r="U17" s="2023"/>
      <c r="V17" s="2023"/>
      <c r="W17" s="2023"/>
      <c r="X17" s="2023"/>
      <c r="Y17" s="2023"/>
      <c r="Z17" s="2023"/>
      <c r="AA17" s="2005">
        <v>1</v>
      </c>
      <c r="AB17" s="2023"/>
      <c r="AC17" s="2023"/>
      <c r="AD17" s="2024">
        <f t="shared" si="0"/>
        <v>2</v>
      </c>
      <c r="AE17" s="826">
        <v>0</v>
      </c>
      <c r="AF17" s="826">
        <v>0</v>
      </c>
      <c r="AG17" s="2092"/>
      <c r="AH17" s="2485">
        <f aca="true" t="shared" si="1" ref="AH17:AH25">SUM(R17:S17)</f>
        <v>0</v>
      </c>
      <c r="AI17" s="2486"/>
      <c r="AJ17" s="2487">
        <v>0</v>
      </c>
      <c r="AK17" s="2488"/>
      <c r="AL17" s="2486">
        <f aca="true" t="shared" si="2" ref="AL17:AL25">+AJ17/AD17</f>
        <v>0</v>
      </c>
      <c r="AM17" s="2487"/>
      <c r="AN17" s="2486"/>
      <c r="AO17" s="2487" t="s">
        <v>1839</v>
      </c>
      <c r="AP17" s="2489" t="s">
        <v>1838</v>
      </c>
    </row>
    <row r="18" spans="1:42" s="808" customFormat="1" ht="69" customHeight="1">
      <c r="A18" s="2887"/>
      <c r="B18" s="2887"/>
      <c r="C18" s="2880" t="s">
        <v>1119</v>
      </c>
      <c r="D18" s="2383"/>
      <c r="E18" s="2383"/>
      <c r="F18" s="2383"/>
      <c r="G18" s="2383"/>
      <c r="H18" s="815"/>
      <c r="I18" s="816"/>
      <c r="J18" s="2030" t="s">
        <v>1120</v>
      </c>
      <c r="K18" s="2031" t="s">
        <v>1121</v>
      </c>
      <c r="L18" s="2032">
        <v>1</v>
      </c>
      <c r="M18" s="2031" t="s">
        <v>1122</v>
      </c>
      <c r="N18" s="2033" t="s">
        <v>1111</v>
      </c>
      <c r="O18" s="2034" t="s">
        <v>1123</v>
      </c>
      <c r="P18" s="2035">
        <v>43115</v>
      </c>
      <c r="Q18" s="2035">
        <v>43465</v>
      </c>
      <c r="R18" s="2036"/>
      <c r="S18" s="2036"/>
      <c r="T18" s="2036"/>
      <c r="U18" s="2036"/>
      <c r="V18" s="2037"/>
      <c r="W18" s="2036"/>
      <c r="X18" s="2036"/>
      <c r="Y18" s="2036"/>
      <c r="Z18" s="2036"/>
      <c r="AA18" s="2037"/>
      <c r="AB18" s="2037">
        <v>1</v>
      </c>
      <c r="AC18" s="2036"/>
      <c r="AD18" s="2038">
        <f t="shared" si="0"/>
        <v>1</v>
      </c>
      <c r="AE18" s="2039">
        <v>0</v>
      </c>
      <c r="AF18" s="2039">
        <v>0</v>
      </c>
      <c r="AG18" s="2093"/>
      <c r="AH18" s="2485">
        <f t="shared" si="1"/>
        <v>0</v>
      </c>
      <c r="AI18" s="2486"/>
      <c r="AJ18" s="2487">
        <v>0</v>
      </c>
      <c r="AK18" s="2488"/>
      <c r="AL18" s="2486">
        <f t="shared" si="2"/>
        <v>0</v>
      </c>
      <c r="AM18" s="2487"/>
      <c r="AN18" s="2486"/>
      <c r="AO18" s="2487" t="s">
        <v>1840</v>
      </c>
      <c r="AP18" s="2489" t="s">
        <v>1838</v>
      </c>
    </row>
    <row r="19" spans="1:42" s="808" customFormat="1" ht="113.25" customHeight="1">
      <c r="A19" s="2887"/>
      <c r="B19" s="2887"/>
      <c r="C19" s="2861"/>
      <c r="D19" s="2384"/>
      <c r="E19" s="2384"/>
      <c r="F19" s="2384"/>
      <c r="G19" s="2384"/>
      <c r="H19" s="818"/>
      <c r="I19" s="819"/>
      <c r="J19" s="812" t="s">
        <v>1124</v>
      </c>
      <c r="K19" s="813" t="s">
        <v>1121</v>
      </c>
      <c r="L19" s="873">
        <v>1</v>
      </c>
      <c r="M19" s="813" t="s">
        <v>1122</v>
      </c>
      <c r="N19" s="803" t="s">
        <v>1111</v>
      </c>
      <c r="O19" s="817" t="s">
        <v>1123</v>
      </c>
      <c r="P19" s="805">
        <v>43115</v>
      </c>
      <c r="Q19" s="805">
        <v>43465</v>
      </c>
      <c r="R19" s="1998"/>
      <c r="S19" s="1998"/>
      <c r="T19" s="1998"/>
      <c r="U19" s="1998"/>
      <c r="V19" s="1999"/>
      <c r="W19" s="1998"/>
      <c r="X19" s="1998"/>
      <c r="Y19" s="1998"/>
      <c r="Z19" s="1998"/>
      <c r="AA19" s="1999"/>
      <c r="AB19" s="1999">
        <v>1</v>
      </c>
      <c r="AC19" s="1998"/>
      <c r="AD19" s="806">
        <f t="shared" si="0"/>
        <v>1</v>
      </c>
      <c r="AE19" s="807">
        <v>0</v>
      </c>
      <c r="AF19" s="807">
        <v>0</v>
      </c>
      <c r="AG19" s="2091"/>
      <c r="AH19" s="2485">
        <f t="shared" si="1"/>
        <v>0</v>
      </c>
      <c r="AI19" s="2486"/>
      <c r="AJ19" s="2487">
        <v>0</v>
      </c>
      <c r="AK19" s="2488"/>
      <c r="AL19" s="2486">
        <f t="shared" si="2"/>
        <v>0</v>
      </c>
      <c r="AM19" s="2487"/>
      <c r="AN19" s="2486"/>
      <c r="AO19" s="2487" t="s">
        <v>1841</v>
      </c>
      <c r="AP19" s="2489" t="s">
        <v>1838</v>
      </c>
    </row>
    <row r="20" spans="1:42" s="808" customFormat="1" ht="113.25" customHeight="1">
      <c r="A20" s="2887"/>
      <c r="B20" s="2887"/>
      <c r="C20" s="2861"/>
      <c r="D20" s="2384"/>
      <c r="E20" s="2384"/>
      <c r="F20" s="2384"/>
      <c r="G20" s="2384"/>
      <c r="H20" s="818"/>
      <c r="I20" s="819"/>
      <c r="J20" s="812" t="s">
        <v>1125</v>
      </c>
      <c r="K20" s="813" t="s">
        <v>1121</v>
      </c>
      <c r="L20" s="873">
        <v>1</v>
      </c>
      <c r="M20" s="813" t="s">
        <v>1122</v>
      </c>
      <c r="N20" s="803" t="s">
        <v>1111</v>
      </c>
      <c r="O20" s="817" t="s">
        <v>1123</v>
      </c>
      <c r="P20" s="805">
        <v>43115</v>
      </c>
      <c r="Q20" s="805">
        <v>43465</v>
      </c>
      <c r="R20" s="1998"/>
      <c r="S20" s="1998"/>
      <c r="T20" s="1998"/>
      <c r="U20" s="1998"/>
      <c r="V20" s="1999"/>
      <c r="W20" s="1998"/>
      <c r="X20" s="1998"/>
      <c r="Y20" s="1998"/>
      <c r="Z20" s="1998"/>
      <c r="AA20" s="1999"/>
      <c r="AB20" s="1999">
        <v>1</v>
      </c>
      <c r="AC20" s="1998"/>
      <c r="AD20" s="806">
        <f t="shared" si="0"/>
        <v>1</v>
      </c>
      <c r="AE20" s="807">
        <v>0</v>
      </c>
      <c r="AF20" s="807">
        <v>0</v>
      </c>
      <c r="AG20" s="2091"/>
      <c r="AH20" s="2485">
        <f t="shared" si="1"/>
        <v>0</v>
      </c>
      <c r="AI20" s="2486"/>
      <c r="AJ20" s="2487">
        <v>0</v>
      </c>
      <c r="AK20" s="2488"/>
      <c r="AL20" s="2486">
        <f t="shared" si="2"/>
        <v>0</v>
      </c>
      <c r="AM20" s="2487"/>
      <c r="AN20" s="2486"/>
      <c r="AO20" s="2487" t="s">
        <v>1842</v>
      </c>
      <c r="AP20" s="2489" t="s">
        <v>1838</v>
      </c>
    </row>
    <row r="21" spans="1:42" s="808" customFormat="1" ht="112.5" customHeight="1" thickBot="1">
      <c r="A21" s="2887"/>
      <c r="B21" s="2887"/>
      <c r="C21" s="2861"/>
      <c r="D21" s="2391"/>
      <c r="E21" s="820"/>
      <c r="F21" s="821" t="s">
        <v>1126</v>
      </c>
      <c r="G21" s="822"/>
      <c r="H21" s="820"/>
      <c r="I21" s="823"/>
      <c r="J21" s="812" t="s">
        <v>1127</v>
      </c>
      <c r="K21" s="813" t="s">
        <v>1116</v>
      </c>
      <c r="L21" s="873">
        <v>2</v>
      </c>
      <c r="M21" s="813" t="s">
        <v>1117</v>
      </c>
      <c r="N21" s="814" t="s">
        <v>1111</v>
      </c>
      <c r="O21" s="813" t="s">
        <v>1118</v>
      </c>
      <c r="P21" s="824">
        <v>43115</v>
      </c>
      <c r="Q21" s="824">
        <v>43465</v>
      </c>
      <c r="R21" s="1998"/>
      <c r="S21" s="1998"/>
      <c r="T21" s="1998">
        <v>1</v>
      </c>
      <c r="U21" s="1998"/>
      <c r="V21" s="1998"/>
      <c r="W21" s="1998"/>
      <c r="X21" s="1998"/>
      <c r="Y21" s="1998"/>
      <c r="Z21" s="1998"/>
      <c r="AA21" s="1998">
        <v>1</v>
      </c>
      <c r="AB21" s="1998"/>
      <c r="AC21" s="1998"/>
      <c r="AD21" s="806">
        <f t="shared" si="0"/>
        <v>2</v>
      </c>
      <c r="AE21" s="850">
        <v>0</v>
      </c>
      <c r="AF21" s="850">
        <v>0</v>
      </c>
      <c r="AG21" s="2094"/>
      <c r="AH21" s="2485">
        <f t="shared" si="1"/>
        <v>0</v>
      </c>
      <c r="AI21" s="2486"/>
      <c r="AJ21" s="2487">
        <v>0</v>
      </c>
      <c r="AK21" s="2488"/>
      <c r="AL21" s="2486">
        <f t="shared" si="2"/>
        <v>0</v>
      </c>
      <c r="AM21" s="2487"/>
      <c r="AN21" s="2486"/>
      <c r="AO21" s="2487" t="s">
        <v>1843</v>
      </c>
      <c r="AP21" s="2489" t="s">
        <v>1838</v>
      </c>
    </row>
    <row r="22" spans="1:42" s="808" customFormat="1" ht="112.5" customHeight="1" thickBot="1">
      <c r="A22" s="2887"/>
      <c r="B22" s="2887"/>
      <c r="C22" s="2862"/>
      <c r="D22" s="2391"/>
      <c r="E22" s="820"/>
      <c r="F22" s="2040"/>
      <c r="G22" s="822"/>
      <c r="H22" s="820"/>
      <c r="I22" s="823"/>
      <c r="J22" s="2041" t="s">
        <v>1720</v>
      </c>
      <c r="K22" s="920" t="s">
        <v>1032</v>
      </c>
      <c r="L22" s="2042">
        <v>150</v>
      </c>
      <c r="M22" s="920" t="s">
        <v>1721</v>
      </c>
      <c r="N22" s="923" t="s">
        <v>1111</v>
      </c>
      <c r="O22" s="920" t="s">
        <v>1722</v>
      </c>
      <c r="P22" s="924">
        <v>43115</v>
      </c>
      <c r="Q22" s="924">
        <v>43281</v>
      </c>
      <c r="R22" s="2043"/>
      <c r="S22" s="2043"/>
      <c r="T22" s="2043"/>
      <c r="U22" s="2043"/>
      <c r="V22" s="2043"/>
      <c r="W22" s="2490">
        <v>150</v>
      </c>
      <c r="X22" s="2043"/>
      <c r="Y22" s="2043"/>
      <c r="Z22" s="2043"/>
      <c r="AA22" s="2043"/>
      <c r="AB22" s="2043"/>
      <c r="AC22" s="2043"/>
      <c r="AD22" s="926">
        <f t="shared" si="0"/>
        <v>150</v>
      </c>
      <c r="AE22" s="2044">
        <v>0</v>
      </c>
      <c r="AF22" s="2044">
        <v>0</v>
      </c>
      <c r="AG22" s="2095"/>
      <c r="AH22" s="2485">
        <f t="shared" si="1"/>
        <v>0</v>
      </c>
      <c r="AI22" s="2486"/>
      <c r="AJ22" s="2487">
        <v>0</v>
      </c>
      <c r="AK22" s="2488"/>
      <c r="AL22" s="2486">
        <f t="shared" si="2"/>
        <v>0</v>
      </c>
      <c r="AM22" s="2487"/>
      <c r="AN22" s="2486"/>
      <c r="AO22" s="2487" t="s">
        <v>1844</v>
      </c>
      <c r="AP22" s="2489" t="s">
        <v>1838</v>
      </c>
    </row>
    <row r="23" spans="1:42" s="787" customFormat="1" ht="120" customHeight="1" thickBot="1">
      <c r="A23" s="2887"/>
      <c r="B23" s="2887"/>
      <c r="C23" s="2392" t="s">
        <v>1128</v>
      </c>
      <c r="D23" s="2384"/>
      <c r="E23" s="2384"/>
      <c r="F23" s="2384"/>
      <c r="G23" s="2384"/>
      <c r="H23" s="2384"/>
      <c r="I23" s="819"/>
      <c r="J23" s="833" t="s">
        <v>1129</v>
      </c>
      <c r="K23" s="2025" t="s">
        <v>72</v>
      </c>
      <c r="L23" s="2026">
        <v>1</v>
      </c>
      <c r="M23" s="2025" t="s">
        <v>1130</v>
      </c>
      <c r="N23" s="908" t="s">
        <v>1131</v>
      </c>
      <c r="O23" s="908" t="s">
        <v>72</v>
      </c>
      <c r="P23" s="910">
        <v>43115</v>
      </c>
      <c r="Q23" s="910">
        <v>43251</v>
      </c>
      <c r="R23" s="2027"/>
      <c r="S23" s="2027"/>
      <c r="T23" s="2027"/>
      <c r="U23" s="2027"/>
      <c r="V23" s="2028">
        <v>1</v>
      </c>
      <c r="W23" s="2027"/>
      <c r="X23" s="2029"/>
      <c r="Y23" s="2029"/>
      <c r="Z23" s="2029"/>
      <c r="AA23" s="2029"/>
      <c r="AB23" s="2029"/>
      <c r="AC23" s="2029"/>
      <c r="AD23" s="911">
        <f t="shared" si="0"/>
        <v>1</v>
      </c>
      <c r="AE23" s="2859">
        <v>28676000</v>
      </c>
      <c r="AF23" s="2491">
        <v>28676000</v>
      </c>
      <c r="AG23" s="2096" t="s">
        <v>875</v>
      </c>
      <c r="AH23" s="2485">
        <f t="shared" si="1"/>
        <v>0</v>
      </c>
      <c r="AI23" s="2486"/>
      <c r="AJ23" s="2487">
        <v>0.13</v>
      </c>
      <c r="AK23" s="2488"/>
      <c r="AL23" s="2486">
        <f t="shared" si="2"/>
        <v>0.13</v>
      </c>
      <c r="AM23" s="2492">
        <v>7169000</v>
      </c>
      <c r="AN23" s="2493">
        <f>+AM23/AF23</f>
        <v>0.25</v>
      </c>
      <c r="AO23" s="2487" t="s">
        <v>1845</v>
      </c>
      <c r="AP23" s="2489" t="s">
        <v>1838</v>
      </c>
    </row>
    <row r="24" spans="1:42" s="787" customFormat="1" ht="135.75" customHeight="1">
      <c r="A24" s="2887"/>
      <c r="B24" s="2887"/>
      <c r="C24" s="2861" t="s">
        <v>1132</v>
      </c>
      <c r="D24" s="2383"/>
      <c r="E24" s="2383"/>
      <c r="F24" s="2383"/>
      <c r="G24" s="2383"/>
      <c r="H24" s="2383"/>
      <c r="I24" s="816"/>
      <c r="J24" s="825" t="s">
        <v>1133</v>
      </c>
      <c r="K24" s="813" t="s">
        <v>72</v>
      </c>
      <c r="L24" s="873">
        <v>1</v>
      </c>
      <c r="M24" s="813" t="s">
        <v>1130</v>
      </c>
      <c r="N24" s="814" t="s">
        <v>1134</v>
      </c>
      <c r="O24" s="814" t="s">
        <v>72</v>
      </c>
      <c r="P24" s="824">
        <v>43115</v>
      </c>
      <c r="Q24" s="824">
        <v>43251</v>
      </c>
      <c r="R24" s="2000"/>
      <c r="S24" s="2000"/>
      <c r="T24" s="2000"/>
      <c r="U24" s="2000"/>
      <c r="V24" s="1996">
        <v>1</v>
      </c>
      <c r="W24" s="2000"/>
      <c r="X24" s="2001"/>
      <c r="Y24" s="2001"/>
      <c r="Z24" s="2001"/>
      <c r="AA24" s="2001"/>
      <c r="AB24" s="2001"/>
      <c r="AC24" s="2001"/>
      <c r="AD24" s="806">
        <f t="shared" si="0"/>
        <v>1</v>
      </c>
      <c r="AE24" s="2860"/>
      <c r="AF24" s="2494"/>
      <c r="AG24" s="2092" t="s">
        <v>875</v>
      </c>
      <c r="AH24" s="2485">
        <f t="shared" si="1"/>
        <v>0</v>
      </c>
      <c r="AI24" s="2486"/>
      <c r="AJ24" s="2487">
        <v>0.12</v>
      </c>
      <c r="AK24" s="2488"/>
      <c r="AL24" s="2486">
        <f t="shared" si="2"/>
        <v>0.12</v>
      </c>
      <c r="AM24" s="2495"/>
      <c r="AN24" s="2496"/>
      <c r="AO24" s="2497" t="s">
        <v>1846</v>
      </c>
      <c r="AP24" s="2489" t="s">
        <v>1838</v>
      </c>
    </row>
    <row r="25" spans="1:42" s="787" customFormat="1" ht="166.5" customHeight="1" thickBot="1">
      <c r="A25" s="2887"/>
      <c r="B25" s="2888"/>
      <c r="C25" s="2862"/>
      <c r="D25" s="2384"/>
      <c r="E25" s="2384"/>
      <c r="F25" s="2384"/>
      <c r="G25" s="2384"/>
      <c r="H25" s="2384"/>
      <c r="I25" s="819"/>
      <c r="J25" s="825" t="s">
        <v>1135</v>
      </c>
      <c r="K25" s="813" t="s">
        <v>72</v>
      </c>
      <c r="L25" s="873">
        <v>1</v>
      </c>
      <c r="M25" s="813" t="s">
        <v>1130</v>
      </c>
      <c r="N25" s="814" t="s">
        <v>1136</v>
      </c>
      <c r="O25" s="814" t="s">
        <v>72</v>
      </c>
      <c r="P25" s="824">
        <v>43115</v>
      </c>
      <c r="Q25" s="824">
        <v>43281</v>
      </c>
      <c r="R25" s="2000"/>
      <c r="S25" s="2000"/>
      <c r="T25" s="2000"/>
      <c r="U25" s="2000"/>
      <c r="V25" s="1996"/>
      <c r="W25" s="1996">
        <v>1</v>
      </c>
      <c r="X25" s="2001"/>
      <c r="Y25" s="2001"/>
      <c r="Z25" s="2001"/>
      <c r="AA25" s="2001"/>
      <c r="AB25" s="2001"/>
      <c r="AC25" s="2001"/>
      <c r="AD25" s="806">
        <f t="shared" si="0"/>
        <v>1</v>
      </c>
      <c r="AE25" s="1429">
        <v>200000000</v>
      </c>
      <c r="AF25" s="826">
        <v>50000000</v>
      </c>
      <c r="AG25" s="2092" t="s">
        <v>1027</v>
      </c>
      <c r="AH25" s="2485">
        <f t="shared" si="1"/>
        <v>0</v>
      </c>
      <c r="AI25" s="2486"/>
      <c r="AJ25" s="2487">
        <v>0.13</v>
      </c>
      <c r="AK25" s="2488"/>
      <c r="AL25" s="2486">
        <f t="shared" si="2"/>
        <v>0.13</v>
      </c>
      <c r="AM25" s="2498">
        <v>7169000</v>
      </c>
      <c r="AN25" s="2486">
        <f>+AM25/AF25</f>
        <v>0.14338</v>
      </c>
      <c r="AO25" s="2487" t="s">
        <v>1847</v>
      </c>
      <c r="AP25" s="2489" t="s">
        <v>1838</v>
      </c>
    </row>
    <row r="26" spans="1:42" s="787" customFormat="1" ht="24.75" customHeight="1" thickBot="1">
      <c r="A26" s="2864" t="s">
        <v>56</v>
      </c>
      <c r="B26" s="2865"/>
      <c r="C26" s="2865"/>
      <c r="D26" s="2865"/>
      <c r="E26" s="2865"/>
      <c r="F26" s="2865"/>
      <c r="G26" s="2381"/>
      <c r="H26" s="2381"/>
      <c r="I26" s="2381"/>
      <c r="J26" s="827"/>
      <c r="K26" s="827"/>
      <c r="L26" s="828"/>
      <c r="M26" s="828"/>
      <c r="N26" s="828"/>
      <c r="O26" s="828"/>
      <c r="P26" s="828"/>
      <c r="Q26" s="829"/>
      <c r="R26" s="2381"/>
      <c r="S26" s="2381"/>
      <c r="T26" s="2381"/>
      <c r="U26" s="2381"/>
      <c r="V26" s="2381"/>
      <c r="W26" s="2381"/>
      <c r="X26" s="2381"/>
      <c r="Y26" s="2381"/>
      <c r="Z26" s="2381"/>
      <c r="AA26" s="2381"/>
      <c r="AB26" s="2381"/>
      <c r="AC26" s="830"/>
      <c r="AD26" s="830"/>
      <c r="AE26" s="831">
        <f>SUM(AE16:AE25)</f>
        <v>228676000</v>
      </c>
      <c r="AF26" s="831">
        <f>SUM(AF16:AF25)</f>
        <v>78676000</v>
      </c>
      <c r="AG26" s="829"/>
      <c r="AH26" s="2118"/>
      <c r="AI26" s="2103"/>
      <c r="AJ26" s="2103"/>
      <c r="AK26" s="2103"/>
      <c r="AL26" s="2103"/>
      <c r="AM26" s="2103"/>
      <c r="AN26" s="2103"/>
      <c r="AO26" s="2103"/>
      <c r="AP26" s="2119"/>
    </row>
    <row r="27" spans="1:42" s="787" customFormat="1" ht="63.75" customHeight="1">
      <c r="A27" s="2878">
        <v>2</v>
      </c>
      <c r="B27" s="2879" t="s">
        <v>1137</v>
      </c>
      <c r="C27" s="2880" t="s">
        <v>1138</v>
      </c>
      <c r="D27" s="2383"/>
      <c r="E27" s="2383"/>
      <c r="F27" s="2383"/>
      <c r="G27" s="2383"/>
      <c r="H27" s="2383"/>
      <c r="I27" s="832"/>
      <c r="J27" s="833" t="s">
        <v>1139</v>
      </c>
      <c r="K27" s="804" t="s">
        <v>1140</v>
      </c>
      <c r="L27" s="834">
        <v>1</v>
      </c>
      <c r="M27" s="817" t="s">
        <v>1141</v>
      </c>
      <c r="N27" s="835" t="s">
        <v>1142</v>
      </c>
      <c r="O27" s="804" t="s">
        <v>1143</v>
      </c>
      <c r="P27" s="805">
        <v>43115</v>
      </c>
      <c r="Q27" s="805" t="s">
        <v>1144</v>
      </c>
      <c r="R27" s="2881">
        <v>1</v>
      </c>
      <c r="S27" s="2882"/>
      <c r="T27" s="2881">
        <v>1</v>
      </c>
      <c r="U27" s="2882"/>
      <c r="V27" s="2881">
        <v>1</v>
      </c>
      <c r="W27" s="2882"/>
      <c r="X27" s="2881">
        <v>1</v>
      </c>
      <c r="Y27" s="2882"/>
      <c r="Z27" s="2881">
        <v>1</v>
      </c>
      <c r="AA27" s="2882"/>
      <c r="AB27" s="2881">
        <v>1</v>
      </c>
      <c r="AC27" s="2882"/>
      <c r="AD27" s="836">
        <v>1</v>
      </c>
      <c r="AE27" s="1430">
        <v>0</v>
      </c>
      <c r="AF27" s="1430">
        <v>0</v>
      </c>
      <c r="AG27" s="2097"/>
      <c r="AH27" s="2136">
        <f>SUM(R27)</f>
        <v>1</v>
      </c>
      <c r="AI27" s="2137">
        <f>2/12</f>
        <v>0.16666666666666666</v>
      </c>
      <c r="AJ27" s="2499">
        <v>1</v>
      </c>
      <c r="AK27" s="2500">
        <f>+AJ27/AH27</f>
        <v>1</v>
      </c>
      <c r="AL27" s="2501">
        <f>+(AJ27/12)/(AD27/12)</f>
        <v>1</v>
      </c>
      <c r="AM27" s="2134"/>
      <c r="AN27" s="2135"/>
      <c r="AO27" s="2133" t="s">
        <v>1844</v>
      </c>
      <c r="AP27" s="2502" t="s">
        <v>1838</v>
      </c>
    </row>
    <row r="28" spans="1:42" s="787" customFormat="1" ht="90" thickBot="1">
      <c r="A28" s="2878"/>
      <c r="B28" s="2878"/>
      <c r="C28" s="2861"/>
      <c r="D28" s="2384"/>
      <c r="E28" s="2384"/>
      <c r="F28" s="2384"/>
      <c r="G28" s="2384"/>
      <c r="H28" s="2384"/>
      <c r="I28" s="837"/>
      <c r="J28" s="812" t="s">
        <v>1145</v>
      </c>
      <c r="K28" s="804" t="s">
        <v>1140</v>
      </c>
      <c r="L28" s="834">
        <v>1</v>
      </c>
      <c r="M28" s="817" t="s">
        <v>1141</v>
      </c>
      <c r="N28" s="817" t="s">
        <v>1136</v>
      </c>
      <c r="O28" s="804" t="s">
        <v>1146</v>
      </c>
      <c r="P28" s="805">
        <v>43115</v>
      </c>
      <c r="Q28" s="805">
        <v>43281</v>
      </c>
      <c r="R28" s="2881">
        <v>1</v>
      </c>
      <c r="S28" s="2882"/>
      <c r="T28" s="2881">
        <v>1</v>
      </c>
      <c r="U28" s="2882"/>
      <c r="V28" s="2881">
        <v>1</v>
      </c>
      <c r="W28" s="2882"/>
      <c r="X28" s="2881">
        <v>1</v>
      </c>
      <c r="Y28" s="2882"/>
      <c r="Z28" s="2881">
        <v>1</v>
      </c>
      <c r="AA28" s="2882"/>
      <c r="AB28" s="2881">
        <v>1</v>
      </c>
      <c r="AC28" s="2882"/>
      <c r="AD28" s="836">
        <v>1</v>
      </c>
      <c r="AE28" s="1430">
        <v>0</v>
      </c>
      <c r="AF28" s="1430">
        <v>0</v>
      </c>
      <c r="AG28" s="2097"/>
      <c r="AH28" s="2136">
        <f>SUM(R28)</f>
        <v>1</v>
      </c>
      <c r="AI28" s="2137">
        <f>2/12</f>
        <v>0.16666666666666666</v>
      </c>
      <c r="AJ28" s="2499">
        <v>1</v>
      </c>
      <c r="AK28" s="2500">
        <f>+AJ28/AD28</f>
        <v>1</v>
      </c>
      <c r="AL28" s="2501">
        <f>+AJ28/AD28</f>
        <v>1</v>
      </c>
      <c r="AM28" s="2134"/>
      <c r="AN28" s="2135"/>
      <c r="AO28" s="2503" t="s">
        <v>1848</v>
      </c>
      <c r="AP28" s="2502" t="s">
        <v>1838</v>
      </c>
    </row>
    <row r="29" spans="1:42" s="787" customFormat="1" ht="24" customHeight="1" thickBot="1">
      <c r="A29" s="2864" t="s">
        <v>56</v>
      </c>
      <c r="B29" s="2865"/>
      <c r="C29" s="2865"/>
      <c r="D29" s="2865"/>
      <c r="E29" s="2865"/>
      <c r="F29" s="2865"/>
      <c r="G29" s="2381"/>
      <c r="H29" s="2381"/>
      <c r="I29" s="2381"/>
      <c r="J29" s="2865"/>
      <c r="K29" s="2865"/>
      <c r="L29" s="2865"/>
      <c r="M29" s="2866"/>
      <c r="N29" s="2381"/>
      <c r="O29" s="2381"/>
      <c r="P29" s="2381"/>
      <c r="Q29" s="2381"/>
      <c r="R29" s="2381"/>
      <c r="S29" s="2381"/>
      <c r="T29" s="2381"/>
      <c r="U29" s="2381"/>
      <c r="V29" s="2381"/>
      <c r="W29" s="2381"/>
      <c r="X29" s="2381"/>
      <c r="Y29" s="2381"/>
      <c r="Z29" s="2381"/>
      <c r="AA29" s="2381"/>
      <c r="AB29" s="2381"/>
      <c r="AC29" s="830"/>
      <c r="AD29" s="830"/>
      <c r="AE29" s="838">
        <f>SUM(AE27:AE28)</f>
        <v>0</v>
      </c>
      <c r="AF29" s="838">
        <f>SUM(AF27:AF28)</f>
        <v>0</v>
      </c>
      <c r="AG29" s="2381"/>
      <c r="AH29" s="2120"/>
      <c r="AI29" s="2121"/>
      <c r="AJ29" s="2121"/>
      <c r="AK29" s="2121"/>
      <c r="AL29" s="2121"/>
      <c r="AM29" s="2121"/>
      <c r="AN29" s="2121"/>
      <c r="AO29" s="2121"/>
      <c r="AP29" s="2122"/>
    </row>
    <row r="30" spans="1:42" s="787" customFormat="1" ht="24" customHeight="1" thickBot="1">
      <c r="A30" s="2889" t="s">
        <v>57</v>
      </c>
      <c r="B30" s="2890"/>
      <c r="C30" s="2890"/>
      <c r="D30" s="2890"/>
      <c r="E30" s="2890"/>
      <c r="F30" s="2890"/>
      <c r="G30" s="2394"/>
      <c r="H30" s="2394"/>
      <c r="I30" s="2394"/>
      <c r="J30" s="2891"/>
      <c r="K30" s="2891"/>
      <c r="L30" s="2891"/>
      <c r="M30" s="2892"/>
      <c r="N30" s="2394"/>
      <c r="O30" s="2394"/>
      <c r="P30" s="2394"/>
      <c r="Q30" s="2394"/>
      <c r="R30" s="2394"/>
      <c r="S30" s="2394"/>
      <c r="T30" s="2394"/>
      <c r="U30" s="2394"/>
      <c r="V30" s="2394"/>
      <c r="W30" s="2394"/>
      <c r="X30" s="2394"/>
      <c r="Y30" s="2394"/>
      <c r="Z30" s="2394"/>
      <c r="AA30" s="2394"/>
      <c r="AB30" s="2394"/>
      <c r="AC30" s="839"/>
      <c r="AD30" s="839"/>
      <c r="AE30" s="840">
        <f>+AE29+AE26</f>
        <v>228676000</v>
      </c>
      <c r="AF30" s="840">
        <f>+AF29+AF26</f>
        <v>78676000</v>
      </c>
      <c r="AG30" s="2377"/>
      <c r="AH30" s="2117"/>
      <c r="AI30" s="2117"/>
      <c r="AJ30" s="2117"/>
      <c r="AK30" s="2117"/>
      <c r="AL30" s="2117"/>
      <c r="AM30" s="2117"/>
      <c r="AN30" s="2117"/>
      <c r="AO30" s="2117"/>
      <c r="AP30" s="2117"/>
    </row>
    <row r="31" spans="1:33" s="776" customFormat="1" ht="6.75" customHeight="1" thickBot="1">
      <c r="A31" s="2893"/>
      <c r="B31" s="2894"/>
      <c r="C31" s="2894"/>
      <c r="D31" s="2894"/>
      <c r="E31" s="2894"/>
      <c r="F31" s="2894"/>
      <c r="G31" s="2894"/>
      <c r="H31" s="2894"/>
      <c r="I31" s="2894"/>
      <c r="J31" s="2894"/>
      <c r="K31" s="2894"/>
      <c r="L31" s="2894"/>
      <c r="M31" s="2894"/>
      <c r="N31" s="2894"/>
      <c r="O31" s="2894"/>
      <c r="P31" s="2894"/>
      <c r="Q31" s="2894"/>
      <c r="R31" s="2894"/>
      <c r="S31" s="2894"/>
      <c r="T31" s="2894"/>
      <c r="U31" s="2894"/>
      <c r="V31" s="2894"/>
      <c r="W31" s="2894"/>
      <c r="X31" s="2894"/>
      <c r="Y31" s="2894"/>
      <c r="Z31" s="2894"/>
      <c r="AA31" s="2894"/>
      <c r="AB31" s="2894"/>
      <c r="AC31" s="2894"/>
      <c r="AD31" s="2894"/>
      <c r="AE31" s="2894"/>
      <c r="AF31" s="2894"/>
      <c r="AG31" s="2895"/>
    </row>
    <row r="32" spans="1:42" s="787" customFormat="1" ht="24" customHeight="1" thickBot="1">
      <c r="A32" s="2869" t="s">
        <v>8</v>
      </c>
      <c r="B32" s="2870"/>
      <c r="C32" s="2870"/>
      <c r="D32" s="2870"/>
      <c r="E32" s="2870"/>
      <c r="F32" s="2870"/>
      <c r="G32" s="2382"/>
      <c r="H32" s="2382"/>
      <c r="I32" s="2382"/>
      <c r="J32" s="2382"/>
      <c r="K32" s="2869" t="s">
        <v>1147</v>
      </c>
      <c r="L32" s="2870"/>
      <c r="M32" s="2870"/>
      <c r="N32" s="2870"/>
      <c r="O32" s="2870"/>
      <c r="P32" s="2870"/>
      <c r="Q32" s="2870"/>
      <c r="R32" s="2870"/>
      <c r="S32" s="2870"/>
      <c r="T32" s="2870"/>
      <c r="U32" s="2870"/>
      <c r="V32" s="2870"/>
      <c r="W32" s="2870"/>
      <c r="X32" s="2870"/>
      <c r="Y32" s="2870"/>
      <c r="Z32" s="2870"/>
      <c r="AA32" s="2870"/>
      <c r="AB32" s="2870"/>
      <c r="AC32" s="2870"/>
      <c r="AD32" s="2870"/>
      <c r="AE32" s="2870"/>
      <c r="AF32" s="2870"/>
      <c r="AG32" s="2871"/>
      <c r="AH32" s="2869"/>
      <c r="AI32" s="2870"/>
      <c r="AJ32" s="2870"/>
      <c r="AK32" s="2870"/>
      <c r="AL32" s="2870"/>
      <c r="AM32" s="2870"/>
      <c r="AN32" s="2870"/>
      <c r="AO32" s="2870"/>
      <c r="AP32" s="2870"/>
    </row>
    <row r="33" spans="1:33" s="776" customFormat="1" ht="9.75" customHeight="1" thickBot="1">
      <c r="A33" s="2395"/>
      <c r="B33" s="841"/>
      <c r="C33" s="2396"/>
      <c r="D33" s="2396"/>
      <c r="E33" s="2396"/>
      <c r="F33" s="2396"/>
      <c r="G33" s="2396"/>
      <c r="H33" s="2396"/>
      <c r="I33" s="842"/>
      <c r="J33" s="843"/>
      <c r="K33" s="2396"/>
      <c r="L33" s="844"/>
      <c r="M33" s="2396"/>
      <c r="N33" s="2396"/>
      <c r="O33" s="2396"/>
      <c r="P33" s="845"/>
      <c r="Q33" s="845"/>
      <c r="R33" s="2396"/>
      <c r="S33" s="2396"/>
      <c r="T33" s="2396"/>
      <c r="U33" s="2396"/>
      <c r="V33" s="2396"/>
      <c r="W33" s="2396"/>
      <c r="X33" s="2396"/>
      <c r="Y33" s="2396"/>
      <c r="Z33" s="2396"/>
      <c r="AA33" s="2396"/>
      <c r="AB33" s="2396"/>
      <c r="AC33" s="846"/>
      <c r="AD33" s="847"/>
      <c r="AE33" s="848"/>
      <c r="AF33" s="848"/>
      <c r="AG33" s="2397"/>
    </row>
    <row r="34" spans="1:42" s="800" customFormat="1" ht="50.25" customHeight="1" thickBot="1">
      <c r="A34" s="605" t="s">
        <v>9</v>
      </c>
      <c r="B34" s="849" t="s">
        <v>10</v>
      </c>
      <c r="C34" s="605" t="s">
        <v>11</v>
      </c>
      <c r="D34" s="2883" t="s">
        <v>328</v>
      </c>
      <c r="E34" s="2884"/>
      <c r="F34" s="2379" t="s">
        <v>355</v>
      </c>
      <c r="G34" s="2390" t="s">
        <v>354</v>
      </c>
      <c r="H34" s="2883" t="s">
        <v>328</v>
      </c>
      <c r="I34" s="2885"/>
      <c r="J34" s="790" t="s">
        <v>326</v>
      </c>
      <c r="K34" s="791" t="s">
        <v>13</v>
      </c>
      <c r="L34" s="792" t="s">
        <v>14</v>
      </c>
      <c r="M34" s="793" t="s">
        <v>15</v>
      </c>
      <c r="N34" s="793" t="s">
        <v>16</v>
      </c>
      <c r="O34" s="793" t="s">
        <v>18</v>
      </c>
      <c r="P34" s="793" t="s">
        <v>19</v>
      </c>
      <c r="Q34" s="793" t="s">
        <v>20</v>
      </c>
      <c r="R34" s="794" t="s">
        <v>21</v>
      </c>
      <c r="S34" s="794" t="s">
        <v>22</v>
      </c>
      <c r="T34" s="794" t="s">
        <v>23</v>
      </c>
      <c r="U34" s="794" t="s">
        <v>24</v>
      </c>
      <c r="V34" s="794" t="s">
        <v>25</v>
      </c>
      <c r="W34" s="794" t="s">
        <v>26</v>
      </c>
      <c r="X34" s="794" t="s">
        <v>27</v>
      </c>
      <c r="Y34" s="794" t="s">
        <v>28</v>
      </c>
      <c r="Z34" s="794" t="s">
        <v>29</v>
      </c>
      <c r="AA34" s="794" t="s">
        <v>30</v>
      </c>
      <c r="AB34" s="794" t="s">
        <v>31</v>
      </c>
      <c r="AC34" s="795" t="s">
        <v>32</v>
      </c>
      <c r="AD34" s="796" t="s">
        <v>33</v>
      </c>
      <c r="AE34" s="797" t="s">
        <v>34</v>
      </c>
      <c r="AF34" s="798" t="s">
        <v>244</v>
      </c>
      <c r="AG34" s="2090" t="s">
        <v>35</v>
      </c>
      <c r="AH34" s="2054" t="s">
        <v>36</v>
      </c>
      <c r="AI34" s="2055" t="s">
        <v>37</v>
      </c>
      <c r="AJ34" s="2085" t="s">
        <v>38</v>
      </c>
      <c r="AK34" s="2056" t="s">
        <v>1724</v>
      </c>
      <c r="AL34" s="2056" t="s">
        <v>1725</v>
      </c>
      <c r="AM34" s="2087" t="s">
        <v>42</v>
      </c>
      <c r="AN34" s="2057" t="s">
        <v>43</v>
      </c>
      <c r="AO34" s="2087" t="s">
        <v>44</v>
      </c>
      <c r="AP34" s="2089" t="s">
        <v>45</v>
      </c>
    </row>
    <row r="35" spans="1:42" s="808" customFormat="1" ht="77.25" customHeight="1" thickBot="1">
      <c r="A35" s="2879">
        <v>3</v>
      </c>
      <c r="B35" s="2879" t="s">
        <v>1148</v>
      </c>
      <c r="C35" s="2387" t="s">
        <v>1149</v>
      </c>
      <c r="D35" s="2383"/>
      <c r="E35" s="2383"/>
      <c r="F35" s="2886" t="s">
        <v>1150</v>
      </c>
      <c r="G35" s="2383"/>
      <c r="H35" s="2383"/>
      <c r="I35" s="832"/>
      <c r="J35" s="833" t="s">
        <v>1151</v>
      </c>
      <c r="K35" s="803" t="s">
        <v>1152</v>
      </c>
      <c r="L35" s="803">
        <v>12</v>
      </c>
      <c r="M35" s="817" t="s">
        <v>1153</v>
      </c>
      <c r="N35" s="803" t="s">
        <v>1154</v>
      </c>
      <c r="O35" s="813" t="s">
        <v>1155</v>
      </c>
      <c r="P35" s="805">
        <v>43115</v>
      </c>
      <c r="Q35" s="805">
        <v>43465</v>
      </c>
      <c r="R35" s="1996">
        <v>1</v>
      </c>
      <c r="S35" s="1996">
        <v>1</v>
      </c>
      <c r="T35" s="1996">
        <v>1</v>
      </c>
      <c r="U35" s="1996">
        <v>1</v>
      </c>
      <c r="V35" s="1996">
        <v>1</v>
      </c>
      <c r="W35" s="1996">
        <v>1</v>
      </c>
      <c r="X35" s="1996">
        <v>1</v>
      </c>
      <c r="Y35" s="1996">
        <v>1</v>
      </c>
      <c r="Z35" s="1996">
        <v>1</v>
      </c>
      <c r="AA35" s="1996">
        <v>1</v>
      </c>
      <c r="AB35" s="1996">
        <v>1</v>
      </c>
      <c r="AC35" s="1996">
        <v>1</v>
      </c>
      <c r="AD35" s="806">
        <f>SUM(R35:AC35)</f>
        <v>12</v>
      </c>
      <c r="AE35" s="850">
        <v>0</v>
      </c>
      <c r="AF35" s="850">
        <v>0</v>
      </c>
      <c r="AG35" s="2105"/>
      <c r="AH35" s="2485">
        <f>SUM(R35:S35)</f>
        <v>2</v>
      </c>
      <c r="AI35" s="2486">
        <f>AH35/AD35</f>
        <v>0.16666666666666666</v>
      </c>
      <c r="AJ35" s="2487">
        <v>2</v>
      </c>
      <c r="AK35" s="2486">
        <f>+AJ35/AH35</f>
        <v>1</v>
      </c>
      <c r="AL35" s="2488">
        <f>+AJ35/AD35</f>
        <v>0.16666666666666666</v>
      </c>
      <c r="AM35" s="2487"/>
      <c r="AN35" s="2504"/>
      <c r="AO35" s="2487" t="s">
        <v>1849</v>
      </c>
      <c r="AP35" s="2489" t="s">
        <v>1838</v>
      </c>
    </row>
    <row r="36" spans="1:42" s="808" customFormat="1" ht="63.75">
      <c r="A36" s="2878"/>
      <c r="B36" s="2878"/>
      <c r="C36" s="2880" t="s">
        <v>1156</v>
      </c>
      <c r="D36" s="2384"/>
      <c r="E36" s="2384"/>
      <c r="F36" s="2887"/>
      <c r="G36" s="2384"/>
      <c r="H36" s="2384"/>
      <c r="I36" s="837"/>
      <c r="J36" s="851" t="s">
        <v>1157</v>
      </c>
      <c r="K36" s="803" t="s">
        <v>887</v>
      </c>
      <c r="L36" s="803">
        <v>2</v>
      </c>
      <c r="M36" s="803" t="s">
        <v>1158</v>
      </c>
      <c r="N36" s="803" t="s">
        <v>1142</v>
      </c>
      <c r="O36" s="803" t="s">
        <v>1159</v>
      </c>
      <c r="P36" s="824">
        <v>43115</v>
      </c>
      <c r="Q36" s="824" t="s">
        <v>386</v>
      </c>
      <c r="R36" s="1997"/>
      <c r="S36" s="1997"/>
      <c r="T36" s="1997">
        <v>1</v>
      </c>
      <c r="U36" s="1997">
        <v>1</v>
      </c>
      <c r="V36" s="1997"/>
      <c r="W36" s="1997"/>
      <c r="X36" s="1997"/>
      <c r="Y36" s="1997"/>
      <c r="Z36" s="1997"/>
      <c r="AA36" s="1997"/>
      <c r="AB36" s="1997"/>
      <c r="AC36" s="1997"/>
      <c r="AD36" s="806">
        <f aca="true" t="shared" si="3" ref="AD36:AD45">SUM(R36:AC36)</f>
        <v>2</v>
      </c>
      <c r="AE36" s="850">
        <v>0</v>
      </c>
      <c r="AF36" s="850">
        <v>0</v>
      </c>
      <c r="AG36" s="2105"/>
      <c r="AH36" s="2485">
        <f aca="true" t="shared" si="4" ref="AH36:AH45">SUM(R36:S36)</f>
        <v>0</v>
      </c>
      <c r="AI36" s="2486"/>
      <c r="AJ36" s="2487">
        <v>0</v>
      </c>
      <c r="AK36" s="2486"/>
      <c r="AL36" s="2488">
        <f aca="true" t="shared" si="5" ref="AL36:AL45">+AJ36/AD36</f>
        <v>0</v>
      </c>
      <c r="AM36" s="2487"/>
      <c r="AN36" s="2504"/>
      <c r="AO36" s="2487" t="s">
        <v>1844</v>
      </c>
      <c r="AP36" s="2489" t="s">
        <v>1838</v>
      </c>
    </row>
    <row r="37" spans="1:42" s="808" customFormat="1" ht="128.25" customHeight="1">
      <c r="A37" s="2878"/>
      <c r="B37" s="2878"/>
      <c r="C37" s="2861"/>
      <c r="D37" s="2384"/>
      <c r="E37" s="2384"/>
      <c r="F37" s="2887"/>
      <c r="G37" s="2384"/>
      <c r="H37" s="2384"/>
      <c r="I37" s="837"/>
      <c r="J37" s="851" t="s">
        <v>1160</v>
      </c>
      <c r="K37" s="803" t="s">
        <v>72</v>
      </c>
      <c r="L37" s="852">
        <v>1</v>
      </c>
      <c r="M37" s="803" t="s">
        <v>1161</v>
      </c>
      <c r="N37" s="803" t="s">
        <v>1162</v>
      </c>
      <c r="O37" s="803" t="s">
        <v>72</v>
      </c>
      <c r="P37" s="824">
        <v>43115</v>
      </c>
      <c r="Q37" s="824">
        <v>43281</v>
      </c>
      <c r="R37" s="1997"/>
      <c r="S37" s="1997"/>
      <c r="T37" s="1997"/>
      <c r="U37" s="1997"/>
      <c r="V37" s="1997">
        <v>1</v>
      </c>
      <c r="W37" s="1997"/>
      <c r="X37" s="1997"/>
      <c r="Y37" s="1997"/>
      <c r="Z37" s="1997"/>
      <c r="AA37" s="1997"/>
      <c r="AB37" s="1997"/>
      <c r="AC37" s="1997"/>
      <c r="AD37" s="806">
        <f t="shared" si="3"/>
        <v>1</v>
      </c>
      <c r="AE37" s="850">
        <v>0</v>
      </c>
      <c r="AF37" s="850">
        <v>0</v>
      </c>
      <c r="AG37" s="2105"/>
      <c r="AH37" s="2485">
        <f t="shared" si="4"/>
        <v>0</v>
      </c>
      <c r="AI37" s="2486"/>
      <c r="AJ37" s="2487">
        <v>0.2</v>
      </c>
      <c r="AK37" s="2486"/>
      <c r="AL37" s="2488">
        <f t="shared" si="5"/>
        <v>0.2</v>
      </c>
      <c r="AM37" s="2487"/>
      <c r="AN37" s="2504"/>
      <c r="AO37" s="2487" t="s">
        <v>1850</v>
      </c>
      <c r="AP37" s="2489" t="s">
        <v>1851</v>
      </c>
    </row>
    <row r="38" spans="1:42" s="808" customFormat="1" ht="81" customHeight="1">
      <c r="A38" s="2878"/>
      <c r="B38" s="2878"/>
      <c r="C38" s="2861"/>
      <c r="D38" s="2384"/>
      <c r="E38" s="2384"/>
      <c r="F38" s="2887"/>
      <c r="G38" s="2384"/>
      <c r="H38" s="2384"/>
      <c r="I38" s="837"/>
      <c r="J38" s="851" t="s">
        <v>1163</v>
      </c>
      <c r="K38" s="803" t="s">
        <v>72</v>
      </c>
      <c r="L38" s="852">
        <v>1</v>
      </c>
      <c r="M38" s="803" t="s">
        <v>1161</v>
      </c>
      <c r="N38" s="803" t="s">
        <v>1162</v>
      </c>
      <c r="O38" s="803" t="s">
        <v>72</v>
      </c>
      <c r="P38" s="824">
        <v>43115</v>
      </c>
      <c r="Q38" s="824">
        <v>43220</v>
      </c>
      <c r="R38" s="2002"/>
      <c r="S38" s="2002"/>
      <c r="T38" s="2002"/>
      <c r="U38" s="1997">
        <v>1</v>
      </c>
      <c r="V38" s="2002"/>
      <c r="W38" s="2002"/>
      <c r="X38" s="2002"/>
      <c r="Y38" s="2002"/>
      <c r="Z38" s="2002"/>
      <c r="AA38" s="2002"/>
      <c r="AB38" s="2002"/>
      <c r="AC38" s="2002"/>
      <c r="AD38" s="806">
        <f t="shared" si="3"/>
        <v>1</v>
      </c>
      <c r="AE38" s="850">
        <v>0</v>
      </c>
      <c r="AF38" s="850">
        <v>0</v>
      </c>
      <c r="AG38" s="2105"/>
      <c r="AH38" s="2485">
        <f t="shared" si="4"/>
        <v>0</v>
      </c>
      <c r="AI38" s="2486"/>
      <c r="AJ38" s="2487">
        <v>0.8</v>
      </c>
      <c r="AK38" s="2486"/>
      <c r="AL38" s="2488">
        <f t="shared" si="5"/>
        <v>0.8</v>
      </c>
      <c r="AM38" s="2487"/>
      <c r="AN38" s="2504"/>
      <c r="AO38" s="2487" t="s">
        <v>1852</v>
      </c>
      <c r="AP38" s="2489" t="s">
        <v>1838</v>
      </c>
    </row>
    <row r="39" spans="1:42" s="808" customFormat="1" ht="51">
      <c r="A39" s="2878"/>
      <c r="B39" s="2878"/>
      <c r="C39" s="2861"/>
      <c r="D39" s="2384"/>
      <c r="E39" s="2384"/>
      <c r="F39" s="2887"/>
      <c r="G39" s="2384"/>
      <c r="H39" s="2384"/>
      <c r="I39" s="837"/>
      <c r="J39" s="851" t="s">
        <v>1164</v>
      </c>
      <c r="K39" s="803" t="s">
        <v>72</v>
      </c>
      <c r="L39" s="852">
        <v>1</v>
      </c>
      <c r="M39" s="803" t="s">
        <v>1161</v>
      </c>
      <c r="N39" s="803" t="s">
        <v>1165</v>
      </c>
      <c r="O39" s="803" t="s">
        <v>72</v>
      </c>
      <c r="P39" s="824">
        <v>43115</v>
      </c>
      <c r="Q39" s="824">
        <v>43189</v>
      </c>
      <c r="R39" s="2002"/>
      <c r="S39" s="2002"/>
      <c r="T39" s="1997">
        <v>1</v>
      </c>
      <c r="U39" s="1997"/>
      <c r="V39" s="2002"/>
      <c r="W39" s="2002"/>
      <c r="X39" s="2002"/>
      <c r="Y39" s="2002"/>
      <c r="Z39" s="2002"/>
      <c r="AA39" s="2002"/>
      <c r="AB39" s="2002"/>
      <c r="AC39" s="2002"/>
      <c r="AD39" s="806">
        <f t="shared" si="3"/>
        <v>1</v>
      </c>
      <c r="AE39" s="850">
        <v>0</v>
      </c>
      <c r="AF39" s="850">
        <v>0</v>
      </c>
      <c r="AG39" s="2105"/>
      <c r="AH39" s="2485">
        <f t="shared" si="4"/>
        <v>0</v>
      </c>
      <c r="AI39" s="2486"/>
      <c r="AJ39" s="2487">
        <v>0.75</v>
      </c>
      <c r="AK39" s="2486"/>
      <c r="AL39" s="2488">
        <f t="shared" si="5"/>
        <v>0.75</v>
      </c>
      <c r="AM39" s="2487"/>
      <c r="AN39" s="2504"/>
      <c r="AO39" s="2487" t="s">
        <v>1853</v>
      </c>
      <c r="AP39" s="2489" t="s">
        <v>1854</v>
      </c>
    </row>
    <row r="40" spans="1:42" s="808" customFormat="1" ht="51">
      <c r="A40" s="2878"/>
      <c r="B40" s="2878"/>
      <c r="C40" s="2861"/>
      <c r="D40" s="2384"/>
      <c r="E40" s="2384"/>
      <c r="F40" s="2887"/>
      <c r="G40" s="2384"/>
      <c r="H40" s="2384"/>
      <c r="I40" s="837"/>
      <c r="J40" s="851" t="s">
        <v>1166</v>
      </c>
      <c r="K40" s="803" t="s">
        <v>72</v>
      </c>
      <c r="L40" s="852">
        <v>1</v>
      </c>
      <c r="M40" s="803" t="s">
        <v>1161</v>
      </c>
      <c r="N40" s="803" t="s">
        <v>1167</v>
      </c>
      <c r="O40" s="803" t="s">
        <v>72</v>
      </c>
      <c r="P40" s="824">
        <v>43115</v>
      </c>
      <c r="Q40" s="824">
        <v>43465</v>
      </c>
      <c r="R40" s="2002"/>
      <c r="S40" s="2002"/>
      <c r="T40" s="1997">
        <v>1</v>
      </c>
      <c r="U40" s="1997"/>
      <c r="V40" s="2002"/>
      <c r="W40" s="2002"/>
      <c r="X40" s="2002"/>
      <c r="Y40" s="2002"/>
      <c r="Z40" s="2002"/>
      <c r="AA40" s="2002"/>
      <c r="AB40" s="2002"/>
      <c r="AC40" s="2002"/>
      <c r="AD40" s="806">
        <f t="shared" si="3"/>
        <v>1</v>
      </c>
      <c r="AE40" s="850">
        <v>0</v>
      </c>
      <c r="AF40" s="850">
        <v>0</v>
      </c>
      <c r="AG40" s="2105"/>
      <c r="AH40" s="2485">
        <f t="shared" si="4"/>
        <v>0</v>
      </c>
      <c r="AI40" s="2486"/>
      <c r="AJ40" s="2487">
        <v>0.8</v>
      </c>
      <c r="AK40" s="2486"/>
      <c r="AL40" s="2488">
        <f t="shared" si="5"/>
        <v>0.8</v>
      </c>
      <c r="AM40" s="2487"/>
      <c r="AN40" s="2504"/>
      <c r="AO40" s="2487" t="s">
        <v>1855</v>
      </c>
      <c r="AP40" s="2489" t="s">
        <v>1856</v>
      </c>
    </row>
    <row r="41" spans="1:42" s="808" customFormat="1" ht="138" customHeight="1">
      <c r="A41" s="2878"/>
      <c r="B41" s="2878"/>
      <c r="C41" s="2861"/>
      <c r="D41" s="2384"/>
      <c r="E41" s="2384"/>
      <c r="F41" s="2887"/>
      <c r="G41" s="2384"/>
      <c r="H41" s="2384"/>
      <c r="I41" s="837"/>
      <c r="J41" s="851" t="s">
        <v>1168</v>
      </c>
      <c r="K41" s="803" t="s">
        <v>72</v>
      </c>
      <c r="L41" s="852">
        <v>1</v>
      </c>
      <c r="M41" s="803" t="s">
        <v>1161</v>
      </c>
      <c r="N41" s="803" t="s">
        <v>1169</v>
      </c>
      <c r="O41" s="803" t="s">
        <v>72</v>
      </c>
      <c r="P41" s="824">
        <v>43115</v>
      </c>
      <c r="Q41" s="824">
        <v>43189</v>
      </c>
      <c r="R41" s="2002"/>
      <c r="S41" s="2002"/>
      <c r="T41" s="1997">
        <v>1</v>
      </c>
      <c r="U41" s="1997"/>
      <c r="V41" s="2002"/>
      <c r="W41" s="2002"/>
      <c r="X41" s="2002"/>
      <c r="Y41" s="2002"/>
      <c r="Z41" s="2002"/>
      <c r="AA41" s="2002"/>
      <c r="AB41" s="2002"/>
      <c r="AC41" s="2002"/>
      <c r="AD41" s="806">
        <f t="shared" si="3"/>
        <v>1</v>
      </c>
      <c r="AE41" s="850">
        <v>0</v>
      </c>
      <c r="AF41" s="850">
        <v>0</v>
      </c>
      <c r="AG41" s="2105"/>
      <c r="AH41" s="2485">
        <f t="shared" si="4"/>
        <v>0</v>
      </c>
      <c r="AI41" s="2486"/>
      <c r="AJ41" s="2487">
        <v>0.75</v>
      </c>
      <c r="AK41" s="2486"/>
      <c r="AL41" s="2488">
        <f t="shared" si="5"/>
        <v>0.75</v>
      </c>
      <c r="AM41" s="2487"/>
      <c r="AN41" s="2504"/>
      <c r="AO41" s="2487" t="s">
        <v>1857</v>
      </c>
      <c r="AP41" s="2489" t="s">
        <v>1858</v>
      </c>
    </row>
    <row r="42" spans="1:42" s="808" customFormat="1" ht="90" thickBot="1">
      <c r="A42" s="2878"/>
      <c r="B42" s="2878"/>
      <c r="C42" s="2861"/>
      <c r="D42" s="2384"/>
      <c r="E42" s="2384"/>
      <c r="F42" s="2888"/>
      <c r="G42" s="2384"/>
      <c r="H42" s="2384"/>
      <c r="I42" s="837"/>
      <c r="J42" s="851" t="s">
        <v>1170</v>
      </c>
      <c r="K42" s="803" t="s">
        <v>72</v>
      </c>
      <c r="L42" s="852">
        <v>1</v>
      </c>
      <c r="M42" s="803" t="s">
        <v>1161</v>
      </c>
      <c r="N42" s="803" t="s">
        <v>1162</v>
      </c>
      <c r="O42" s="803" t="s">
        <v>72</v>
      </c>
      <c r="P42" s="824">
        <v>43115</v>
      </c>
      <c r="Q42" s="824">
        <v>43220</v>
      </c>
      <c r="R42" s="2002"/>
      <c r="S42" s="2002"/>
      <c r="T42" s="2002"/>
      <c r="U42" s="1997">
        <v>1</v>
      </c>
      <c r="V42" s="2002"/>
      <c r="W42" s="2002"/>
      <c r="X42" s="2002"/>
      <c r="Y42" s="2002"/>
      <c r="Z42" s="2002"/>
      <c r="AA42" s="2002"/>
      <c r="AB42" s="2002"/>
      <c r="AC42" s="2002"/>
      <c r="AD42" s="806">
        <f>SUM(R42:AC42)</f>
        <v>1</v>
      </c>
      <c r="AE42" s="850">
        <v>0</v>
      </c>
      <c r="AF42" s="850">
        <v>0</v>
      </c>
      <c r="AG42" s="2105"/>
      <c r="AH42" s="2485">
        <f t="shared" si="4"/>
        <v>0</v>
      </c>
      <c r="AI42" s="2486"/>
      <c r="AJ42" s="2487">
        <v>0.38</v>
      </c>
      <c r="AK42" s="2486"/>
      <c r="AL42" s="2488">
        <f>+AJ42/AD42</f>
        <v>0.38</v>
      </c>
      <c r="AM42" s="2487"/>
      <c r="AN42" s="2504"/>
      <c r="AO42" s="2487" t="s">
        <v>1859</v>
      </c>
      <c r="AP42" s="2489" t="s">
        <v>1860</v>
      </c>
    </row>
    <row r="43" spans="1:42" s="808" customFormat="1" ht="201" customHeight="1" thickBot="1">
      <c r="A43" s="2878"/>
      <c r="B43" s="2878"/>
      <c r="C43" s="2861"/>
      <c r="D43" s="2384"/>
      <c r="E43" s="2384"/>
      <c r="F43" s="801" t="s">
        <v>1171</v>
      </c>
      <c r="G43" s="2384"/>
      <c r="H43" s="2384"/>
      <c r="I43" s="853"/>
      <c r="J43" s="854" t="s">
        <v>1172</v>
      </c>
      <c r="K43" s="855" t="s">
        <v>72</v>
      </c>
      <c r="L43" s="856">
        <v>1</v>
      </c>
      <c r="M43" s="803" t="s">
        <v>1161</v>
      </c>
      <c r="N43" s="855" t="s">
        <v>1154</v>
      </c>
      <c r="O43" s="803" t="s">
        <v>72</v>
      </c>
      <c r="P43" s="857">
        <v>43115</v>
      </c>
      <c r="Q43" s="857">
        <v>43281</v>
      </c>
      <c r="R43" s="2001"/>
      <c r="S43" s="2001"/>
      <c r="T43" s="1996"/>
      <c r="U43" s="1996"/>
      <c r="V43" s="2001"/>
      <c r="W43" s="1997">
        <v>1</v>
      </c>
      <c r="X43" s="2001"/>
      <c r="Y43" s="2001"/>
      <c r="Z43" s="2001"/>
      <c r="AA43" s="2001"/>
      <c r="AB43" s="2001"/>
      <c r="AC43" s="2001"/>
      <c r="AD43" s="806">
        <f t="shared" si="3"/>
        <v>1</v>
      </c>
      <c r="AE43" s="858">
        <v>71690000</v>
      </c>
      <c r="AF43" s="858">
        <v>71690000</v>
      </c>
      <c r="AG43" s="2106" t="s">
        <v>1027</v>
      </c>
      <c r="AH43" s="2485">
        <f t="shared" si="4"/>
        <v>0</v>
      </c>
      <c r="AI43" s="2486"/>
      <c r="AJ43" s="2487">
        <v>0.13</v>
      </c>
      <c r="AK43" s="2486"/>
      <c r="AL43" s="2488">
        <f t="shared" si="5"/>
        <v>0.13</v>
      </c>
      <c r="AM43" s="2498">
        <f>7169000*2</f>
        <v>14338000</v>
      </c>
      <c r="AN43" s="2486">
        <f>+AM43/AF43</f>
        <v>0.2</v>
      </c>
      <c r="AO43" s="2487" t="s">
        <v>1861</v>
      </c>
      <c r="AP43" s="2489" t="s">
        <v>1838</v>
      </c>
    </row>
    <row r="44" spans="1:42" s="808" customFormat="1" ht="51">
      <c r="A44" s="2878"/>
      <c r="B44" s="2878"/>
      <c r="C44" s="2861"/>
      <c r="D44" s="2384"/>
      <c r="E44" s="2384"/>
      <c r="F44" s="861"/>
      <c r="G44" s="2384"/>
      <c r="H44" s="2384"/>
      <c r="I44" s="853"/>
      <c r="J44" s="854" t="s">
        <v>1175</v>
      </c>
      <c r="K44" s="855" t="s">
        <v>1173</v>
      </c>
      <c r="L44" s="856">
        <v>1</v>
      </c>
      <c r="M44" s="803" t="s">
        <v>1176</v>
      </c>
      <c r="N44" s="855" t="s">
        <v>1136</v>
      </c>
      <c r="O44" s="855" t="s">
        <v>417</v>
      </c>
      <c r="P44" s="824">
        <v>43115</v>
      </c>
      <c r="Q44" s="857">
        <v>43281</v>
      </c>
      <c r="R44" s="2001"/>
      <c r="S44" s="2001"/>
      <c r="T44" s="1996"/>
      <c r="U44" s="1996"/>
      <c r="V44" s="2001"/>
      <c r="W44" s="1997">
        <v>1</v>
      </c>
      <c r="X44" s="2001"/>
      <c r="Y44" s="2001"/>
      <c r="Z44" s="2001"/>
      <c r="AA44" s="2001"/>
      <c r="AB44" s="2001"/>
      <c r="AC44" s="2001"/>
      <c r="AD44" s="806">
        <f t="shared" si="3"/>
        <v>1</v>
      </c>
      <c r="AE44" s="858">
        <v>300000000</v>
      </c>
      <c r="AF44" s="858">
        <v>300000000</v>
      </c>
      <c r="AG44" s="2106" t="s">
        <v>1027</v>
      </c>
      <c r="AH44" s="2485">
        <f t="shared" si="4"/>
        <v>0</v>
      </c>
      <c r="AI44" s="2486"/>
      <c r="AJ44" s="2487">
        <v>0.08</v>
      </c>
      <c r="AK44" s="2486"/>
      <c r="AL44" s="2488">
        <f t="shared" si="5"/>
        <v>0.08</v>
      </c>
      <c r="AM44" s="2505"/>
      <c r="AN44" s="2486"/>
      <c r="AO44" s="2487"/>
      <c r="AP44" s="2489" t="s">
        <v>1862</v>
      </c>
    </row>
    <row r="45" spans="1:42" s="808" customFormat="1" ht="71.25" customHeight="1" thickBot="1">
      <c r="A45" s="2878"/>
      <c r="B45" s="2878"/>
      <c r="C45" s="2862"/>
      <c r="D45" s="2384"/>
      <c r="E45" s="2384"/>
      <c r="F45" s="861"/>
      <c r="G45" s="2384"/>
      <c r="H45" s="2384"/>
      <c r="I45" s="853"/>
      <c r="J45" s="854" t="s">
        <v>1177</v>
      </c>
      <c r="K45" s="855" t="s">
        <v>72</v>
      </c>
      <c r="L45" s="856">
        <v>1</v>
      </c>
      <c r="M45" s="855" t="s">
        <v>1178</v>
      </c>
      <c r="N45" s="855" t="s">
        <v>1174</v>
      </c>
      <c r="O45" s="855" t="s">
        <v>72</v>
      </c>
      <c r="P45" s="857">
        <v>43115</v>
      </c>
      <c r="Q45" s="857">
        <v>43281</v>
      </c>
      <c r="R45" s="2003"/>
      <c r="S45" s="2003"/>
      <c r="T45" s="2004"/>
      <c r="U45" s="2004"/>
      <c r="V45" s="2005">
        <v>1</v>
      </c>
      <c r="W45" s="2005"/>
      <c r="X45" s="2003"/>
      <c r="Y45" s="2003"/>
      <c r="Z45" s="2003"/>
      <c r="AA45" s="2003"/>
      <c r="AB45" s="2003"/>
      <c r="AC45" s="2003"/>
      <c r="AD45" s="806">
        <f t="shared" si="3"/>
        <v>1</v>
      </c>
      <c r="AE45" s="858">
        <v>0</v>
      </c>
      <c r="AF45" s="858">
        <v>0</v>
      </c>
      <c r="AG45" s="2106"/>
      <c r="AH45" s="2485">
        <f t="shared" si="4"/>
        <v>0</v>
      </c>
      <c r="AI45" s="2486"/>
      <c r="AJ45" s="2487">
        <v>0.2</v>
      </c>
      <c r="AK45" s="2486"/>
      <c r="AL45" s="2488">
        <f t="shared" si="5"/>
        <v>0.2</v>
      </c>
      <c r="AM45" s="2487"/>
      <c r="AN45" s="2504"/>
      <c r="AO45" s="2487" t="s">
        <v>1863</v>
      </c>
      <c r="AP45" s="2489" t="s">
        <v>1838</v>
      </c>
    </row>
    <row r="46" spans="1:42" s="787" customFormat="1" ht="13.5" thickBot="1">
      <c r="A46" s="2864" t="s">
        <v>56</v>
      </c>
      <c r="B46" s="2865"/>
      <c r="C46" s="2865"/>
      <c r="D46" s="2865"/>
      <c r="E46" s="2865"/>
      <c r="F46" s="2865"/>
      <c r="G46" s="2381"/>
      <c r="H46" s="2381"/>
      <c r="I46" s="2381"/>
      <c r="J46" s="862"/>
      <c r="K46" s="863"/>
      <c r="L46" s="864"/>
      <c r="M46" s="864"/>
      <c r="N46" s="864"/>
      <c r="O46" s="864"/>
      <c r="P46" s="864"/>
      <c r="Q46" s="864"/>
      <c r="R46" s="828"/>
      <c r="S46" s="828"/>
      <c r="T46" s="828"/>
      <c r="U46" s="828"/>
      <c r="V46" s="828"/>
      <c r="W46" s="828"/>
      <c r="X46" s="828"/>
      <c r="Y46" s="828"/>
      <c r="Z46" s="828"/>
      <c r="AA46" s="828"/>
      <c r="AB46" s="828"/>
      <c r="AC46" s="865"/>
      <c r="AD46" s="865"/>
      <c r="AE46" s="866">
        <f>SUM(AE35:AE45)</f>
        <v>371690000</v>
      </c>
      <c r="AF46" s="866">
        <f>SUM(AF35:AF45)</f>
        <v>371690000</v>
      </c>
      <c r="AG46" s="829"/>
      <c r="AH46" s="2118"/>
      <c r="AI46" s="2103"/>
      <c r="AJ46" s="2103"/>
      <c r="AK46" s="2103"/>
      <c r="AL46" s="2103"/>
      <c r="AM46" s="2103"/>
      <c r="AN46" s="2103"/>
      <c r="AO46" s="2103"/>
      <c r="AP46" s="2119"/>
    </row>
    <row r="47" spans="1:42" s="808" customFormat="1" ht="63.75">
      <c r="A47" s="2902">
        <v>4</v>
      </c>
      <c r="B47" s="2879" t="s">
        <v>1179</v>
      </c>
      <c r="C47" s="2880" t="s">
        <v>1180</v>
      </c>
      <c r="D47" s="2384"/>
      <c r="E47" s="2384"/>
      <c r="F47" s="867"/>
      <c r="G47" s="2384"/>
      <c r="H47" s="2384"/>
      <c r="I47" s="868"/>
      <c r="J47" s="869" t="s">
        <v>1181</v>
      </c>
      <c r="K47" s="803" t="s">
        <v>1182</v>
      </c>
      <c r="L47" s="803">
        <v>2</v>
      </c>
      <c r="M47" s="870" t="s">
        <v>1158</v>
      </c>
      <c r="N47" s="803" t="s">
        <v>1183</v>
      </c>
      <c r="O47" s="803" t="s">
        <v>1184</v>
      </c>
      <c r="P47" s="824">
        <v>43115</v>
      </c>
      <c r="Q47" s="824">
        <v>43465</v>
      </c>
      <c r="R47" s="1997"/>
      <c r="S47" s="1997"/>
      <c r="T47" s="1997"/>
      <c r="U47" s="1997">
        <v>1</v>
      </c>
      <c r="V47" s="2006">
        <v>1</v>
      </c>
      <c r="W47" s="2006"/>
      <c r="X47" s="1997"/>
      <c r="Y47" s="1997"/>
      <c r="Z47" s="1997"/>
      <c r="AA47" s="1997"/>
      <c r="AB47" s="1997"/>
      <c r="AC47" s="1997"/>
      <c r="AD47" s="871">
        <f>SUM(R47:AC47)</f>
        <v>2</v>
      </c>
      <c r="AE47" s="807">
        <v>0</v>
      </c>
      <c r="AF47" s="807">
        <v>0</v>
      </c>
      <c r="AG47" s="2107"/>
      <c r="AH47" s="2506">
        <f>SUM(R47:S47)</f>
        <v>0</v>
      </c>
      <c r="AI47" s="2486"/>
      <c r="AJ47" s="2487">
        <v>0</v>
      </c>
      <c r="AK47" s="2486"/>
      <c r="AL47" s="2488">
        <f>+AJ47/AD47</f>
        <v>0</v>
      </c>
      <c r="AM47" s="2487"/>
      <c r="AN47" s="2504"/>
      <c r="AO47" s="2487" t="s">
        <v>1844</v>
      </c>
      <c r="AP47" s="2489" t="s">
        <v>1838</v>
      </c>
    </row>
    <row r="48" spans="1:42" s="808" customFormat="1" ht="243.75" customHeight="1">
      <c r="A48" s="2903"/>
      <c r="B48" s="2878"/>
      <c r="C48" s="2861"/>
      <c r="D48" s="872"/>
      <c r="E48" s="2906" t="s">
        <v>415</v>
      </c>
      <c r="F48" s="2908" t="s">
        <v>1185</v>
      </c>
      <c r="G48" s="2896" t="s">
        <v>1024</v>
      </c>
      <c r="H48" s="2388"/>
      <c r="I48" s="2898" t="s">
        <v>415</v>
      </c>
      <c r="J48" s="812" t="s">
        <v>1186</v>
      </c>
      <c r="K48" s="873" t="s">
        <v>1187</v>
      </c>
      <c r="L48" s="873">
        <v>1</v>
      </c>
      <c r="M48" s="874" t="s">
        <v>1188</v>
      </c>
      <c r="N48" s="875" t="s">
        <v>1189</v>
      </c>
      <c r="O48" s="813" t="s">
        <v>1190</v>
      </c>
      <c r="P48" s="805">
        <v>43115</v>
      </c>
      <c r="Q48" s="805">
        <v>43281</v>
      </c>
      <c r="R48" s="2001"/>
      <c r="S48" s="2001"/>
      <c r="T48" s="2007"/>
      <c r="U48" s="2007">
        <v>1</v>
      </c>
      <c r="V48" s="2001"/>
      <c r="W48" s="2001"/>
      <c r="X48" s="2001"/>
      <c r="Y48" s="2001"/>
      <c r="Z48" s="2001"/>
      <c r="AA48" s="2001"/>
      <c r="AB48" s="2001"/>
      <c r="AC48" s="2001"/>
      <c r="AD48" s="871">
        <f>SUM(R48:AC48)</f>
        <v>1</v>
      </c>
      <c r="AE48" s="876">
        <v>0</v>
      </c>
      <c r="AF48" s="807">
        <v>0</v>
      </c>
      <c r="AG48" s="2107"/>
      <c r="AH48" s="2506">
        <f aca="true" t="shared" si="6" ref="AH48:AH57">SUM(R48:S48)</f>
        <v>0</v>
      </c>
      <c r="AI48" s="2486"/>
      <c r="AJ48" s="2487">
        <v>0.4</v>
      </c>
      <c r="AK48" s="2486"/>
      <c r="AL48" s="2488">
        <f aca="true" t="shared" si="7" ref="AL48:AL57">+AJ48/AD48</f>
        <v>0.4</v>
      </c>
      <c r="AM48" s="2487"/>
      <c r="AN48" s="2504"/>
      <c r="AO48" s="2487" t="s">
        <v>1864</v>
      </c>
      <c r="AP48" s="2489" t="s">
        <v>1865</v>
      </c>
    </row>
    <row r="49" spans="1:42" s="808" customFormat="1" ht="130.5" customHeight="1">
      <c r="A49" s="2903"/>
      <c r="B49" s="2878"/>
      <c r="C49" s="2861"/>
      <c r="D49" s="811"/>
      <c r="E49" s="2907"/>
      <c r="F49" s="2908"/>
      <c r="G49" s="2897"/>
      <c r="H49" s="2388"/>
      <c r="I49" s="2899"/>
      <c r="J49" s="812" t="s">
        <v>1191</v>
      </c>
      <c r="K49" s="877" t="s">
        <v>887</v>
      </c>
      <c r="L49" s="873">
        <v>2</v>
      </c>
      <c r="M49" s="874" t="s">
        <v>1158</v>
      </c>
      <c r="N49" s="875" t="s">
        <v>1189</v>
      </c>
      <c r="O49" s="813" t="s">
        <v>1159</v>
      </c>
      <c r="P49" s="805">
        <v>43115</v>
      </c>
      <c r="Q49" s="805">
        <v>43281</v>
      </c>
      <c r="R49" s="2001"/>
      <c r="S49" s="2001"/>
      <c r="T49" s="2007"/>
      <c r="U49" s="2007"/>
      <c r="V49" s="2007">
        <v>1</v>
      </c>
      <c r="W49" s="1997">
        <v>1</v>
      </c>
      <c r="X49" s="2001"/>
      <c r="Y49" s="2001"/>
      <c r="Z49" s="2001"/>
      <c r="AA49" s="2001"/>
      <c r="AB49" s="2001"/>
      <c r="AC49" s="2001"/>
      <c r="AD49" s="871">
        <f>SUM(R49:AC49)</f>
        <v>2</v>
      </c>
      <c r="AE49" s="876">
        <v>0</v>
      </c>
      <c r="AF49" s="807">
        <v>0</v>
      </c>
      <c r="AG49" s="2107"/>
      <c r="AH49" s="2506">
        <f t="shared" si="6"/>
        <v>0</v>
      </c>
      <c r="AI49" s="2486"/>
      <c r="AJ49" s="2487">
        <v>0.1</v>
      </c>
      <c r="AK49" s="2486"/>
      <c r="AL49" s="2488">
        <f t="shared" si="7"/>
        <v>0.05</v>
      </c>
      <c r="AM49" s="2487"/>
      <c r="AN49" s="2504"/>
      <c r="AO49" s="2487" t="s">
        <v>1866</v>
      </c>
      <c r="AP49" s="2489" t="s">
        <v>1838</v>
      </c>
    </row>
    <row r="50" spans="1:42" s="808" customFormat="1" ht="147" customHeight="1" thickBot="1">
      <c r="A50" s="2903"/>
      <c r="B50" s="2878"/>
      <c r="C50" s="2861"/>
      <c r="D50" s="811"/>
      <c r="E50" s="2388" t="s">
        <v>415</v>
      </c>
      <c r="F50" s="810" t="s">
        <v>1192</v>
      </c>
      <c r="G50" s="2388" t="s">
        <v>1024</v>
      </c>
      <c r="H50" s="2388"/>
      <c r="I50" s="878" t="s">
        <v>415</v>
      </c>
      <c r="J50" s="812" t="s">
        <v>1193</v>
      </c>
      <c r="K50" s="877" t="s">
        <v>296</v>
      </c>
      <c r="L50" s="879">
        <v>1</v>
      </c>
      <c r="M50" s="813" t="s">
        <v>1117</v>
      </c>
      <c r="N50" s="814" t="s">
        <v>1194</v>
      </c>
      <c r="O50" s="813" t="s">
        <v>1195</v>
      </c>
      <c r="P50" s="805">
        <v>43115</v>
      </c>
      <c r="Q50" s="805">
        <v>43465</v>
      </c>
      <c r="R50" s="2900">
        <v>1</v>
      </c>
      <c r="S50" s="2901"/>
      <c r="T50" s="2900">
        <v>1</v>
      </c>
      <c r="U50" s="2901"/>
      <c r="V50" s="2900">
        <v>1</v>
      </c>
      <c r="W50" s="2901"/>
      <c r="X50" s="2900">
        <v>1</v>
      </c>
      <c r="Y50" s="2901"/>
      <c r="Z50" s="2900">
        <v>1</v>
      </c>
      <c r="AA50" s="2901"/>
      <c r="AB50" s="2900">
        <v>1</v>
      </c>
      <c r="AC50" s="2901"/>
      <c r="AD50" s="880">
        <v>1</v>
      </c>
      <c r="AE50" s="876">
        <v>0</v>
      </c>
      <c r="AF50" s="807">
        <v>0</v>
      </c>
      <c r="AG50" s="2107"/>
      <c r="AH50" s="2507">
        <f t="shared" si="6"/>
        <v>1</v>
      </c>
      <c r="AI50" s="2486">
        <f>2/12</f>
        <v>0.16666666666666666</v>
      </c>
      <c r="AJ50" s="2508">
        <v>1</v>
      </c>
      <c r="AK50" s="2486">
        <f>+AJ50/AH50</f>
        <v>1</v>
      </c>
      <c r="AL50" s="2488">
        <f t="shared" si="7"/>
        <v>1</v>
      </c>
      <c r="AM50" s="2487"/>
      <c r="AN50" s="2504"/>
      <c r="AO50" s="2487" t="s">
        <v>1867</v>
      </c>
      <c r="AP50" s="2489" t="s">
        <v>1838</v>
      </c>
    </row>
    <row r="51" spans="1:42" s="808" customFormat="1" ht="90" thickBot="1">
      <c r="A51" s="2903"/>
      <c r="B51" s="2878"/>
      <c r="C51" s="2861"/>
      <c r="D51" s="881"/>
      <c r="E51" s="881" t="s">
        <v>415</v>
      </c>
      <c r="F51" s="2386" t="s">
        <v>1196</v>
      </c>
      <c r="G51" s="2388" t="s">
        <v>1024</v>
      </c>
      <c r="H51" s="2388"/>
      <c r="I51" s="878" t="s">
        <v>415</v>
      </c>
      <c r="J51" s="812" t="s">
        <v>1197</v>
      </c>
      <c r="K51" s="882" t="s">
        <v>1173</v>
      </c>
      <c r="L51" s="873">
        <v>1</v>
      </c>
      <c r="M51" s="874" t="s">
        <v>1198</v>
      </c>
      <c r="N51" s="875" t="s">
        <v>1199</v>
      </c>
      <c r="O51" s="813" t="s">
        <v>1200</v>
      </c>
      <c r="P51" s="805">
        <v>43115</v>
      </c>
      <c r="Q51" s="805">
        <v>43281</v>
      </c>
      <c r="R51" s="1997"/>
      <c r="S51" s="1997"/>
      <c r="T51" s="2006"/>
      <c r="U51" s="2006">
        <v>1</v>
      </c>
      <c r="V51" s="1997"/>
      <c r="W51" s="1997"/>
      <c r="X51" s="1997"/>
      <c r="Y51" s="1997"/>
      <c r="Z51" s="1997"/>
      <c r="AA51" s="1997"/>
      <c r="AB51" s="1997"/>
      <c r="AC51" s="1997"/>
      <c r="AD51" s="883">
        <f>SUM(R51:AC51)</f>
        <v>1</v>
      </c>
      <c r="AE51" s="876">
        <v>0</v>
      </c>
      <c r="AF51" s="807">
        <v>0</v>
      </c>
      <c r="AG51" s="2107"/>
      <c r="AH51" s="2506">
        <f t="shared" si="6"/>
        <v>0</v>
      </c>
      <c r="AI51" s="2486"/>
      <c r="AJ51" s="2487">
        <v>0</v>
      </c>
      <c r="AK51" s="2486"/>
      <c r="AL51" s="2488">
        <f t="shared" si="7"/>
        <v>0</v>
      </c>
      <c r="AM51" s="2487"/>
      <c r="AN51" s="2504"/>
      <c r="AO51" s="2487" t="s">
        <v>1844</v>
      </c>
      <c r="AP51" s="2489" t="s">
        <v>1838</v>
      </c>
    </row>
    <row r="52" spans="1:42" s="860" customFormat="1" ht="51.75" thickBot="1">
      <c r="A52" s="2903"/>
      <c r="B52" s="2878"/>
      <c r="C52" s="2861"/>
      <c r="D52" s="859"/>
      <c r="E52" s="859"/>
      <c r="F52" s="884"/>
      <c r="G52" s="859"/>
      <c r="H52" s="859"/>
      <c r="I52" s="885"/>
      <c r="J52" s="886" t="s">
        <v>1201</v>
      </c>
      <c r="K52" s="803" t="s">
        <v>1173</v>
      </c>
      <c r="L52" s="803">
        <v>1</v>
      </c>
      <c r="M52" s="804" t="s">
        <v>1202</v>
      </c>
      <c r="N52" s="803" t="s">
        <v>1183</v>
      </c>
      <c r="O52" s="803" t="s">
        <v>417</v>
      </c>
      <c r="P52" s="805">
        <v>43115</v>
      </c>
      <c r="Q52" s="805">
        <v>43343</v>
      </c>
      <c r="R52" s="1997"/>
      <c r="S52" s="1997"/>
      <c r="T52" s="2006"/>
      <c r="U52" s="2006"/>
      <c r="V52" s="1997">
        <v>1</v>
      </c>
      <c r="W52" s="1997"/>
      <c r="X52" s="1997"/>
      <c r="Y52" s="1997"/>
      <c r="Z52" s="1997"/>
      <c r="AA52" s="1997"/>
      <c r="AB52" s="1997"/>
      <c r="AC52" s="1997"/>
      <c r="AD52" s="887">
        <f aca="true" t="shared" si="8" ref="AD52:AD57">SUM(R52:AC52)</f>
        <v>1</v>
      </c>
      <c r="AE52" s="876">
        <v>0</v>
      </c>
      <c r="AF52" s="876">
        <v>0</v>
      </c>
      <c r="AG52" s="2108"/>
      <c r="AH52" s="2506">
        <f t="shared" si="6"/>
        <v>0</v>
      </c>
      <c r="AI52" s="2486"/>
      <c r="AJ52" s="2487">
        <v>0</v>
      </c>
      <c r="AK52" s="2486"/>
      <c r="AL52" s="2488">
        <f t="shared" si="7"/>
        <v>0</v>
      </c>
      <c r="AM52" s="2487"/>
      <c r="AN52" s="2504"/>
      <c r="AO52" s="2487" t="s">
        <v>1844</v>
      </c>
      <c r="AP52" s="2489" t="s">
        <v>1838</v>
      </c>
    </row>
    <row r="53" spans="1:42" s="808" customFormat="1" ht="51">
      <c r="A53" s="2903"/>
      <c r="B53" s="2878"/>
      <c r="C53" s="2861"/>
      <c r="D53" s="2384"/>
      <c r="E53" s="2384"/>
      <c r="F53" s="2886"/>
      <c r="G53" s="2384"/>
      <c r="H53" s="2384"/>
      <c r="I53" s="837"/>
      <c r="J53" s="886" t="s">
        <v>1203</v>
      </c>
      <c r="K53" s="888" t="s">
        <v>983</v>
      </c>
      <c r="L53" s="803">
        <v>4</v>
      </c>
      <c r="M53" s="870" t="s">
        <v>1204</v>
      </c>
      <c r="N53" s="803" t="s">
        <v>1183</v>
      </c>
      <c r="O53" s="803" t="s">
        <v>983</v>
      </c>
      <c r="P53" s="805">
        <v>43115</v>
      </c>
      <c r="Q53" s="805">
        <v>43465</v>
      </c>
      <c r="R53" s="2001"/>
      <c r="S53" s="2001"/>
      <c r="T53" s="1997"/>
      <c r="U53" s="1997">
        <v>2</v>
      </c>
      <c r="V53" s="1997">
        <v>2</v>
      </c>
      <c r="W53" s="1997"/>
      <c r="X53" s="1997"/>
      <c r="Y53" s="2001"/>
      <c r="Z53" s="2001"/>
      <c r="AA53" s="2001"/>
      <c r="AB53" s="2001"/>
      <c r="AC53" s="2001"/>
      <c r="AD53" s="883">
        <f t="shared" si="8"/>
        <v>4</v>
      </c>
      <c r="AE53" s="876">
        <v>0</v>
      </c>
      <c r="AF53" s="876">
        <v>0</v>
      </c>
      <c r="AG53" s="2105"/>
      <c r="AH53" s="2506">
        <f t="shared" si="6"/>
        <v>0</v>
      </c>
      <c r="AI53" s="2486"/>
      <c r="AJ53" s="2487">
        <v>0</v>
      </c>
      <c r="AK53" s="2486"/>
      <c r="AL53" s="2488">
        <f t="shared" si="7"/>
        <v>0</v>
      </c>
      <c r="AM53" s="2487"/>
      <c r="AN53" s="2504"/>
      <c r="AO53" s="2487" t="s">
        <v>1844</v>
      </c>
      <c r="AP53" s="2489" t="s">
        <v>1838</v>
      </c>
    </row>
    <row r="54" spans="1:42" s="808" customFormat="1" ht="63.75">
      <c r="A54" s="2903"/>
      <c r="B54" s="2878"/>
      <c r="C54" s="2861"/>
      <c r="D54" s="2384"/>
      <c r="E54" s="2384"/>
      <c r="F54" s="2887"/>
      <c r="G54" s="2384"/>
      <c r="H54" s="2384"/>
      <c r="I54" s="837"/>
      <c r="J54" s="886" t="s">
        <v>1205</v>
      </c>
      <c r="K54" s="888" t="s">
        <v>1182</v>
      </c>
      <c r="L54" s="803">
        <v>1</v>
      </c>
      <c r="M54" s="804" t="s">
        <v>1158</v>
      </c>
      <c r="N54" s="803" t="s">
        <v>1183</v>
      </c>
      <c r="O54" s="803" t="s">
        <v>887</v>
      </c>
      <c r="P54" s="805">
        <v>43115</v>
      </c>
      <c r="Q54" s="805">
        <v>43465</v>
      </c>
      <c r="R54" s="2001"/>
      <c r="S54" s="2001"/>
      <c r="T54" s="2001"/>
      <c r="U54" s="2001"/>
      <c r="V54" s="2001"/>
      <c r="W54" s="1997">
        <v>1</v>
      </c>
      <c r="X54" s="1997"/>
      <c r="Y54" s="2001"/>
      <c r="Z54" s="2001"/>
      <c r="AA54" s="2001"/>
      <c r="AB54" s="2001"/>
      <c r="AC54" s="2001"/>
      <c r="AD54" s="883">
        <f t="shared" si="8"/>
        <v>1</v>
      </c>
      <c r="AE54" s="889">
        <v>0</v>
      </c>
      <c r="AF54" s="890">
        <v>0</v>
      </c>
      <c r="AG54" s="2108"/>
      <c r="AH54" s="2506">
        <f t="shared" si="6"/>
        <v>0</v>
      </c>
      <c r="AI54" s="2486"/>
      <c r="AJ54" s="2487">
        <v>0</v>
      </c>
      <c r="AK54" s="2486"/>
      <c r="AL54" s="2488">
        <f t="shared" si="7"/>
        <v>0</v>
      </c>
      <c r="AM54" s="2487"/>
      <c r="AN54" s="2504"/>
      <c r="AO54" s="2487" t="s">
        <v>1844</v>
      </c>
      <c r="AP54" s="2489" t="s">
        <v>1838</v>
      </c>
    </row>
    <row r="55" spans="1:42" s="808" customFormat="1" ht="90" customHeight="1">
      <c r="A55" s="2903"/>
      <c r="B55" s="2878"/>
      <c r="C55" s="2861"/>
      <c r="D55" s="2384"/>
      <c r="E55" s="2384"/>
      <c r="F55" s="2887"/>
      <c r="G55" s="2384"/>
      <c r="H55" s="2384"/>
      <c r="I55" s="837"/>
      <c r="J55" s="891" t="s">
        <v>1206</v>
      </c>
      <c r="K55" s="803" t="s">
        <v>72</v>
      </c>
      <c r="L55" s="803">
        <v>1</v>
      </c>
      <c r="M55" s="804" t="s">
        <v>1161</v>
      </c>
      <c r="N55" s="803" t="s">
        <v>1183</v>
      </c>
      <c r="O55" s="803" t="s">
        <v>72</v>
      </c>
      <c r="P55" s="805">
        <v>43115</v>
      </c>
      <c r="Q55" s="805">
        <v>43465</v>
      </c>
      <c r="R55" s="2001"/>
      <c r="S55" s="2001"/>
      <c r="T55" s="2001"/>
      <c r="U55" s="2001"/>
      <c r="V55" s="1997">
        <v>1</v>
      </c>
      <c r="W55" s="1997"/>
      <c r="X55" s="1997"/>
      <c r="Y55" s="2001"/>
      <c r="Z55" s="2001"/>
      <c r="AA55" s="2001"/>
      <c r="AB55" s="2001"/>
      <c r="AC55" s="2001"/>
      <c r="AD55" s="883">
        <f t="shared" si="8"/>
        <v>1</v>
      </c>
      <c r="AE55" s="876">
        <v>0</v>
      </c>
      <c r="AF55" s="876">
        <v>0</v>
      </c>
      <c r="AG55" s="2105"/>
      <c r="AH55" s="2506">
        <f t="shared" si="6"/>
        <v>0</v>
      </c>
      <c r="AI55" s="2486"/>
      <c r="AJ55" s="2487">
        <v>0.1</v>
      </c>
      <c r="AK55" s="2486"/>
      <c r="AL55" s="2488">
        <f t="shared" si="7"/>
        <v>0.1</v>
      </c>
      <c r="AM55" s="2487"/>
      <c r="AN55" s="2504"/>
      <c r="AO55" s="2487" t="s">
        <v>1868</v>
      </c>
      <c r="AP55" s="2489" t="s">
        <v>1838</v>
      </c>
    </row>
    <row r="56" spans="1:42" s="808" customFormat="1" ht="63.75">
      <c r="A56" s="2903"/>
      <c r="B56" s="2878"/>
      <c r="C56" s="2861"/>
      <c r="D56" s="2384"/>
      <c r="E56" s="2384"/>
      <c r="F56" s="867" t="s">
        <v>1207</v>
      </c>
      <c r="G56" s="2384"/>
      <c r="H56" s="2384"/>
      <c r="I56" s="837"/>
      <c r="J56" s="891" t="s">
        <v>1208</v>
      </c>
      <c r="K56" s="814" t="s">
        <v>1209</v>
      </c>
      <c r="L56" s="892">
        <v>1</v>
      </c>
      <c r="M56" s="893" t="s">
        <v>1210</v>
      </c>
      <c r="N56" s="803" t="s">
        <v>1142</v>
      </c>
      <c r="O56" s="814" t="s">
        <v>1211</v>
      </c>
      <c r="P56" s="824">
        <v>43115</v>
      </c>
      <c r="Q56" s="857">
        <v>43281</v>
      </c>
      <c r="R56" s="2008"/>
      <c r="S56" s="2008"/>
      <c r="T56" s="2008"/>
      <c r="U56" s="2008"/>
      <c r="V56" s="2006">
        <v>1</v>
      </c>
      <c r="W56" s="2008"/>
      <c r="X56" s="2006"/>
      <c r="Y56" s="2006"/>
      <c r="Z56" s="2006"/>
      <c r="AA56" s="2006"/>
      <c r="AB56" s="2001"/>
      <c r="AC56" s="2001"/>
      <c r="AD56" s="806">
        <f t="shared" si="8"/>
        <v>1</v>
      </c>
      <c r="AE56" s="850">
        <v>0</v>
      </c>
      <c r="AF56" s="850">
        <v>0</v>
      </c>
      <c r="AG56" s="2109"/>
      <c r="AH56" s="2506">
        <f t="shared" si="6"/>
        <v>0</v>
      </c>
      <c r="AI56" s="2486"/>
      <c r="AJ56" s="2487">
        <v>0</v>
      </c>
      <c r="AK56" s="2486"/>
      <c r="AL56" s="2488">
        <f t="shared" si="7"/>
        <v>0</v>
      </c>
      <c r="AM56" s="2487"/>
      <c r="AN56" s="2504"/>
      <c r="AO56" s="2487" t="s">
        <v>1869</v>
      </c>
      <c r="AP56" s="2489" t="s">
        <v>1838</v>
      </c>
    </row>
    <row r="57" spans="1:42" s="808" customFormat="1" ht="90" thickBot="1">
      <c r="A57" s="2904"/>
      <c r="B57" s="2905"/>
      <c r="C57" s="2861"/>
      <c r="D57" s="2384"/>
      <c r="E57" s="2384"/>
      <c r="F57" s="867" t="s">
        <v>1212</v>
      </c>
      <c r="G57" s="2384"/>
      <c r="H57" s="2384"/>
      <c r="I57" s="853"/>
      <c r="J57" s="894" t="s">
        <v>1213</v>
      </c>
      <c r="K57" s="895" t="s">
        <v>72</v>
      </c>
      <c r="L57" s="896">
        <v>1</v>
      </c>
      <c r="M57" s="895" t="s">
        <v>1214</v>
      </c>
      <c r="N57" s="895" t="s">
        <v>1136</v>
      </c>
      <c r="O57" s="895" t="s">
        <v>1215</v>
      </c>
      <c r="P57" s="857">
        <v>43115</v>
      </c>
      <c r="Q57" s="857">
        <v>43281</v>
      </c>
      <c r="R57" s="2009"/>
      <c r="S57" s="2009"/>
      <c r="T57" s="2009"/>
      <c r="U57" s="2009"/>
      <c r="V57" s="2010">
        <v>1</v>
      </c>
      <c r="W57" s="2009"/>
      <c r="X57" s="2009"/>
      <c r="Y57" s="2009"/>
      <c r="Z57" s="2009"/>
      <c r="AA57" s="2009"/>
      <c r="AB57" s="2003"/>
      <c r="AC57" s="2003"/>
      <c r="AD57" s="806">
        <f t="shared" si="8"/>
        <v>1</v>
      </c>
      <c r="AE57" s="858">
        <v>0</v>
      </c>
      <c r="AF57" s="858">
        <v>0</v>
      </c>
      <c r="AG57" s="2110"/>
      <c r="AH57" s="2506">
        <f t="shared" si="6"/>
        <v>0</v>
      </c>
      <c r="AI57" s="2486"/>
      <c r="AJ57" s="2487">
        <v>0</v>
      </c>
      <c r="AK57" s="2486"/>
      <c r="AL57" s="2488">
        <f t="shared" si="7"/>
        <v>0</v>
      </c>
      <c r="AM57" s="2487"/>
      <c r="AN57" s="2504"/>
      <c r="AO57" s="2487" t="s">
        <v>1870</v>
      </c>
      <c r="AP57" s="2489" t="s">
        <v>1838</v>
      </c>
    </row>
    <row r="58" spans="1:42" s="787" customFormat="1" ht="13.5" thickBot="1">
      <c r="A58" s="2864" t="s">
        <v>56</v>
      </c>
      <c r="B58" s="2865"/>
      <c r="C58" s="2865"/>
      <c r="D58" s="2865"/>
      <c r="E58" s="2865"/>
      <c r="F58" s="2865"/>
      <c r="G58" s="2381"/>
      <c r="H58" s="2381"/>
      <c r="I58" s="2381"/>
      <c r="J58" s="2380"/>
      <c r="K58" s="827"/>
      <c r="L58" s="828"/>
      <c r="M58" s="828"/>
      <c r="N58" s="828"/>
      <c r="O58" s="828"/>
      <c r="P58" s="828"/>
      <c r="Q58" s="828"/>
      <c r="R58" s="828"/>
      <c r="S58" s="828"/>
      <c r="T58" s="828"/>
      <c r="U58" s="828"/>
      <c r="V58" s="828"/>
      <c r="W58" s="828"/>
      <c r="X58" s="828"/>
      <c r="Y58" s="828"/>
      <c r="Z58" s="828"/>
      <c r="AA58" s="828"/>
      <c r="AB58" s="828"/>
      <c r="AC58" s="865"/>
      <c r="AD58" s="865"/>
      <c r="AE58" s="866">
        <f>SUM(AE47:AE57)</f>
        <v>0</v>
      </c>
      <c r="AF58" s="866">
        <f>SUM(AF47:AF57)</f>
        <v>0</v>
      </c>
      <c r="AG58" s="829"/>
      <c r="AH58" s="2509"/>
      <c r="AI58" s="2510"/>
      <c r="AJ58" s="2510"/>
      <c r="AK58" s="2510"/>
      <c r="AL58" s="2510"/>
      <c r="AM58" s="2510"/>
      <c r="AN58" s="2510"/>
      <c r="AO58" s="2510"/>
      <c r="AP58" s="2511"/>
    </row>
    <row r="59" spans="1:42" s="808" customFormat="1" ht="64.5" thickBot="1">
      <c r="A59" s="2389"/>
      <c r="B59" s="2389"/>
      <c r="C59" s="897"/>
      <c r="D59" s="898"/>
      <c r="E59" s="898"/>
      <c r="F59" s="899"/>
      <c r="G59" s="900"/>
      <c r="H59" s="900"/>
      <c r="I59" s="901"/>
      <c r="J59" s="902" t="s">
        <v>1216</v>
      </c>
      <c r="K59" s="895" t="s">
        <v>1217</v>
      </c>
      <c r="L59" s="896">
        <v>1</v>
      </c>
      <c r="M59" s="895" t="s">
        <v>1218</v>
      </c>
      <c r="N59" s="855" t="s">
        <v>1142</v>
      </c>
      <c r="O59" s="855" t="s">
        <v>1219</v>
      </c>
      <c r="P59" s="857">
        <v>43115</v>
      </c>
      <c r="Q59" s="903">
        <v>43159</v>
      </c>
      <c r="R59" s="2010">
        <v>1</v>
      </c>
      <c r="S59" s="2009"/>
      <c r="T59" s="2009"/>
      <c r="U59" s="2009"/>
      <c r="V59" s="2009"/>
      <c r="W59" s="2009"/>
      <c r="X59" s="2009"/>
      <c r="Y59" s="2009"/>
      <c r="Z59" s="2009"/>
      <c r="AA59" s="2009"/>
      <c r="AB59" s="2005"/>
      <c r="AC59" s="2005"/>
      <c r="AD59" s="904">
        <f>SUM(R59:AC59)</f>
        <v>1</v>
      </c>
      <c r="AE59" s="826">
        <v>350000000</v>
      </c>
      <c r="AF59" s="826">
        <v>350000000</v>
      </c>
      <c r="AG59" s="2106" t="s">
        <v>1027</v>
      </c>
      <c r="AH59" s="2485">
        <f>SUM(R59:S59)</f>
        <v>1</v>
      </c>
      <c r="AI59" s="2486">
        <f>AH59/AD59</f>
        <v>1</v>
      </c>
      <c r="AJ59" s="2487">
        <v>1</v>
      </c>
      <c r="AK59" s="2486">
        <f>+AJ59/AH59</f>
        <v>1</v>
      </c>
      <c r="AL59" s="2488">
        <f>+AJ59/AD59</f>
        <v>1</v>
      </c>
      <c r="AM59" s="2498">
        <v>350000000</v>
      </c>
      <c r="AN59" s="2486">
        <f>+AM59/AF59</f>
        <v>1</v>
      </c>
      <c r="AO59" s="2487" t="s">
        <v>1871</v>
      </c>
      <c r="AP59" s="2489" t="s">
        <v>1838</v>
      </c>
    </row>
    <row r="60" spans="1:42" s="787" customFormat="1" ht="13.5" thickBot="1">
      <c r="A60" s="2864" t="s">
        <v>56</v>
      </c>
      <c r="B60" s="2865"/>
      <c r="C60" s="2865"/>
      <c r="D60" s="2865"/>
      <c r="E60" s="2865"/>
      <c r="F60" s="2865"/>
      <c r="G60" s="2381"/>
      <c r="H60" s="2381"/>
      <c r="I60" s="2381"/>
      <c r="J60" s="827"/>
      <c r="K60" s="905"/>
      <c r="L60" s="828"/>
      <c r="M60" s="828"/>
      <c r="N60" s="828"/>
      <c r="O60" s="828"/>
      <c r="P60" s="828"/>
      <c r="Q60" s="828"/>
      <c r="R60" s="828"/>
      <c r="S60" s="828"/>
      <c r="T60" s="828"/>
      <c r="U60" s="828"/>
      <c r="V60" s="828"/>
      <c r="W60" s="828"/>
      <c r="X60" s="828"/>
      <c r="Y60" s="828"/>
      <c r="Z60" s="828"/>
      <c r="AA60" s="828"/>
      <c r="AB60" s="828"/>
      <c r="AC60" s="865"/>
      <c r="AD60" s="865"/>
      <c r="AE60" s="866">
        <f>SUM(AE59:AE59)</f>
        <v>350000000</v>
      </c>
      <c r="AF60" s="866">
        <f>SUM(AF59:AF59)</f>
        <v>350000000</v>
      </c>
      <c r="AG60" s="829"/>
      <c r="AH60" s="2509"/>
      <c r="AI60" s="2510"/>
      <c r="AJ60" s="2510"/>
      <c r="AK60" s="2510"/>
      <c r="AL60" s="2510"/>
      <c r="AM60" s="2510"/>
      <c r="AN60" s="2510"/>
      <c r="AO60" s="2510"/>
      <c r="AP60" s="2511"/>
    </row>
    <row r="61" spans="1:42" s="808" customFormat="1" ht="88.5" customHeight="1">
      <c r="A61" s="2878">
        <v>6</v>
      </c>
      <c r="B61" s="2878" t="s">
        <v>1220</v>
      </c>
      <c r="C61" s="2916" t="s">
        <v>1221</v>
      </c>
      <c r="D61" s="898"/>
      <c r="E61" s="898"/>
      <c r="F61" s="2917" t="s">
        <v>1222</v>
      </c>
      <c r="G61" s="2385"/>
      <c r="H61" s="2385"/>
      <c r="I61" s="906"/>
      <c r="J61" s="907" t="s">
        <v>1223</v>
      </c>
      <c r="K61" s="908" t="s">
        <v>1209</v>
      </c>
      <c r="L61" s="909">
        <v>1</v>
      </c>
      <c r="M61" s="908" t="s">
        <v>1158</v>
      </c>
      <c r="N61" s="888" t="s">
        <v>1142</v>
      </c>
      <c r="O61" s="908" t="s">
        <v>1224</v>
      </c>
      <c r="P61" s="910">
        <v>43115</v>
      </c>
      <c r="Q61" s="910">
        <v>43465</v>
      </c>
      <c r="R61" s="2011"/>
      <c r="S61" s="2011"/>
      <c r="T61" s="2011"/>
      <c r="U61" s="2011"/>
      <c r="V61" s="2012">
        <v>1</v>
      </c>
      <c r="W61" s="2011"/>
      <c r="X61" s="2011"/>
      <c r="Y61" s="2011"/>
      <c r="Z61" s="2011"/>
      <c r="AA61" s="2011"/>
      <c r="AB61" s="2013"/>
      <c r="AC61" s="2013"/>
      <c r="AD61" s="911">
        <f>SUM(R61:AC61)</f>
        <v>1</v>
      </c>
      <c r="AE61" s="2398">
        <v>0</v>
      </c>
      <c r="AF61" s="912">
        <v>0</v>
      </c>
      <c r="AG61" s="2111"/>
      <c r="AH61" s="2485">
        <f>SUM(R61:S61)</f>
        <v>0</v>
      </c>
      <c r="AI61" s="2486"/>
      <c r="AJ61" s="2487">
        <v>0.85</v>
      </c>
      <c r="AK61" s="2486"/>
      <c r="AL61" s="2488">
        <f>+AJ61/AD61</f>
        <v>0.85</v>
      </c>
      <c r="AM61" s="2498"/>
      <c r="AN61" s="2504"/>
      <c r="AO61" s="2487" t="s">
        <v>1872</v>
      </c>
      <c r="AP61" s="2489" t="s">
        <v>1838</v>
      </c>
    </row>
    <row r="62" spans="1:42" s="808" customFormat="1" ht="51">
      <c r="A62" s="2878"/>
      <c r="B62" s="2878"/>
      <c r="C62" s="2916"/>
      <c r="D62" s="898"/>
      <c r="E62" s="898"/>
      <c r="F62" s="2917"/>
      <c r="G62" s="2385"/>
      <c r="H62" s="2385"/>
      <c r="I62" s="906"/>
      <c r="J62" s="851" t="s">
        <v>1225</v>
      </c>
      <c r="K62" s="813" t="s">
        <v>72</v>
      </c>
      <c r="L62" s="892">
        <v>1</v>
      </c>
      <c r="M62" s="814" t="s">
        <v>1226</v>
      </c>
      <c r="N62" s="814" t="s">
        <v>1136</v>
      </c>
      <c r="O62" s="814" t="s">
        <v>72</v>
      </c>
      <c r="P62" s="824">
        <v>43115</v>
      </c>
      <c r="Q62" s="910">
        <v>43465</v>
      </c>
      <c r="R62" s="2008"/>
      <c r="S62" s="2008"/>
      <c r="T62" s="2008"/>
      <c r="U62" s="2008"/>
      <c r="V62" s="2008"/>
      <c r="W62" s="2006">
        <v>1</v>
      </c>
      <c r="X62" s="2008"/>
      <c r="Y62" s="2008"/>
      <c r="Z62" s="2008"/>
      <c r="AA62" s="2008"/>
      <c r="AB62" s="1997"/>
      <c r="AC62" s="2013"/>
      <c r="AD62" s="911">
        <f>SUM(R62:AC62)</f>
        <v>1</v>
      </c>
      <c r="AE62" s="913">
        <v>0</v>
      </c>
      <c r="AF62" s="913">
        <v>0</v>
      </c>
      <c r="AG62" s="2094"/>
      <c r="AH62" s="2485">
        <f>SUM(R62:S62)</f>
        <v>0</v>
      </c>
      <c r="AI62" s="2486"/>
      <c r="AJ62" s="2487">
        <v>0</v>
      </c>
      <c r="AK62" s="2486"/>
      <c r="AL62" s="2488">
        <f>+AJ62/AD62</f>
        <v>0</v>
      </c>
      <c r="AM62" s="2498"/>
      <c r="AN62" s="2504"/>
      <c r="AO62" s="2487" t="s">
        <v>1844</v>
      </c>
      <c r="AP62" s="2489" t="s">
        <v>1838</v>
      </c>
    </row>
    <row r="63" spans="1:42" s="808" customFormat="1" ht="66" customHeight="1" thickBot="1">
      <c r="A63" s="2878"/>
      <c r="B63" s="2878"/>
      <c r="C63" s="2916"/>
      <c r="D63" s="898"/>
      <c r="E63" s="898"/>
      <c r="F63" s="2918"/>
      <c r="G63" s="2385"/>
      <c r="H63" s="2385"/>
      <c r="I63" s="914"/>
      <c r="J63" s="854" t="s">
        <v>1227</v>
      </c>
      <c r="K63" s="882" t="s">
        <v>454</v>
      </c>
      <c r="L63" s="915">
        <v>1</v>
      </c>
      <c r="M63" s="814" t="s">
        <v>1228</v>
      </c>
      <c r="N63" s="895" t="s">
        <v>1136</v>
      </c>
      <c r="O63" s="814" t="s">
        <v>72</v>
      </c>
      <c r="P63" s="824">
        <v>43115</v>
      </c>
      <c r="Q63" s="910">
        <v>43465</v>
      </c>
      <c r="R63" s="2914">
        <v>1</v>
      </c>
      <c r="S63" s="2915"/>
      <c r="T63" s="2914">
        <v>1</v>
      </c>
      <c r="U63" s="2915"/>
      <c r="V63" s="2914">
        <v>1</v>
      </c>
      <c r="W63" s="2915"/>
      <c r="X63" s="2914">
        <v>1</v>
      </c>
      <c r="Y63" s="2915"/>
      <c r="Z63" s="2914">
        <v>1</v>
      </c>
      <c r="AA63" s="2915"/>
      <c r="AB63" s="2914">
        <v>1</v>
      </c>
      <c r="AC63" s="2915"/>
      <c r="AD63" s="916">
        <v>1</v>
      </c>
      <c r="AE63" s="913">
        <v>50000000</v>
      </c>
      <c r="AF63" s="913">
        <v>50000000</v>
      </c>
      <c r="AG63" s="2094" t="s">
        <v>1027</v>
      </c>
      <c r="AH63" s="2507">
        <f>SUM(R63:S63)</f>
        <v>1</v>
      </c>
      <c r="AI63" s="2486">
        <f>2/12</f>
        <v>0.16666666666666666</v>
      </c>
      <c r="AJ63" s="2508">
        <v>1</v>
      </c>
      <c r="AK63" s="2486">
        <f>+AJ63/AH63</f>
        <v>1</v>
      </c>
      <c r="AL63" s="2488">
        <f>+AJ63/AD63</f>
        <v>1</v>
      </c>
      <c r="AM63" s="2498"/>
      <c r="AN63" s="2486"/>
      <c r="AO63" s="2487" t="s">
        <v>1873</v>
      </c>
      <c r="AP63" s="2489" t="s">
        <v>1838</v>
      </c>
    </row>
    <row r="64" spans="1:42" s="808" customFormat="1" ht="192" customHeight="1" thickBot="1">
      <c r="A64" s="2878"/>
      <c r="B64" s="2878"/>
      <c r="C64" s="2916"/>
      <c r="D64" s="898"/>
      <c r="E64" s="898"/>
      <c r="F64" s="917" t="s">
        <v>1229</v>
      </c>
      <c r="G64" s="917" t="s">
        <v>627</v>
      </c>
      <c r="H64" s="917"/>
      <c r="I64" s="918"/>
      <c r="J64" s="919" t="s">
        <v>1230</v>
      </c>
      <c r="K64" s="920" t="s">
        <v>1231</v>
      </c>
      <c r="L64" s="921">
        <v>1</v>
      </c>
      <c r="M64" s="922" t="s">
        <v>1232</v>
      </c>
      <c r="N64" s="923" t="s">
        <v>1136</v>
      </c>
      <c r="O64" s="923" t="s">
        <v>72</v>
      </c>
      <c r="P64" s="924">
        <v>43115</v>
      </c>
      <c r="Q64" s="925">
        <v>43281</v>
      </c>
      <c r="R64" s="2014"/>
      <c r="S64" s="2014"/>
      <c r="T64" s="2014"/>
      <c r="U64" s="2014"/>
      <c r="V64" s="2015"/>
      <c r="W64" s="2015">
        <v>1</v>
      </c>
      <c r="X64" s="2014"/>
      <c r="Y64" s="2014"/>
      <c r="Z64" s="2014"/>
      <c r="AA64" s="2014"/>
      <c r="AB64" s="2014"/>
      <c r="AC64" s="2014"/>
      <c r="AD64" s="926">
        <f>SUM(R64:AC64)</f>
        <v>1</v>
      </c>
      <c r="AE64" s="927">
        <v>200000000</v>
      </c>
      <c r="AF64" s="927">
        <v>200000000</v>
      </c>
      <c r="AG64" s="2095" t="s">
        <v>1027</v>
      </c>
      <c r="AH64" s="2485">
        <f>SUM(R64:S64)</f>
        <v>0</v>
      </c>
      <c r="AI64" s="2486"/>
      <c r="AJ64" s="2487">
        <v>0.08</v>
      </c>
      <c r="AK64" s="2486"/>
      <c r="AL64" s="2488">
        <f>+AJ64/AD64</f>
        <v>0.08</v>
      </c>
      <c r="AM64" s="2498"/>
      <c r="AN64" s="2486"/>
      <c r="AO64" s="2487" t="s">
        <v>1874</v>
      </c>
      <c r="AP64" s="2489" t="s">
        <v>1838</v>
      </c>
    </row>
    <row r="65" spans="1:42" s="787" customFormat="1" ht="13.5" thickBot="1">
      <c r="A65" s="2864" t="s">
        <v>56</v>
      </c>
      <c r="B65" s="2865"/>
      <c r="C65" s="2865"/>
      <c r="D65" s="2865"/>
      <c r="E65" s="2865"/>
      <c r="F65" s="2865"/>
      <c r="G65" s="2381"/>
      <c r="H65" s="2381"/>
      <c r="I65" s="928"/>
      <c r="J65" s="2381"/>
      <c r="K65" s="2381"/>
      <c r="L65" s="2381"/>
      <c r="M65" s="2381"/>
      <c r="N65" s="2393"/>
      <c r="O65" s="2381"/>
      <c r="P65" s="2381"/>
      <c r="Q65" s="2381"/>
      <c r="R65" s="2381"/>
      <c r="S65" s="2381"/>
      <c r="T65" s="2381"/>
      <c r="U65" s="2381"/>
      <c r="V65" s="2381"/>
      <c r="W65" s="2381"/>
      <c r="X65" s="2381"/>
      <c r="Y65" s="2381"/>
      <c r="Z65" s="2381"/>
      <c r="AA65" s="2381"/>
      <c r="AB65" s="2381"/>
      <c r="AC65" s="830"/>
      <c r="AD65" s="830"/>
      <c r="AE65" s="838">
        <f>SUM(AE61:AE64)</f>
        <v>250000000</v>
      </c>
      <c r="AF65" s="838">
        <f>SUM(AF61:AF64)</f>
        <v>250000000</v>
      </c>
      <c r="AG65" s="2381"/>
      <c r="AH65" s="2118"/>
      <c r="AI65" s="2103"/>
      <c r="AJ65" s="2103"/>
      <c r="AK65" s="2103"/>
      <c r="AL65" s="2103"/>
      <c r="AM65" s="2103"/>
      <c r="AN65" s="2103"/>
      <c r="AO65" s="2103"/>
      <c r="AP65" s="2119"/>
    </row>
    <row r="66" spans="1:42" s="787" customFormat="1" ht="24" customHeight="1" thickBot="1">
      <c r="A66" s="2889" t="s">
        <v>57</v>
      </c>
      <c r="B66" s="2890"/>
      <c r="C66" s="2890"/>
      <c r="D66" s="2890"/>
      <c r="E66" s="2890"/>
      <c r="F66" s="2890"/>
      <c r="G66" s="2377"/>
      <c r="H66" s="2377"/>
      <c r="I66" s="2377"/>
      <c r="J66" s="929"/>
      <c r="K66" s="929"/>
      <c r="L66" s="929"/>
      <c r="M66" s="929"/>
      <c r="N66" s="930"/>
      <c r="O66" s="930"/>
      <c r="P66" s="930"/>
      <c r="Q66" s="930"/>
      <c r="R66" s="930"/>
      <c r="S66" s="930"/>
      <c r="T66" s="930"/>
      <c r="U66" s="930"/>
      <c r="V66" s="930"/>
      <c r="W66" s="930"/>
      <c r="X66" s="930"/>
      <c r="Y66" s="930"/>
      <c r="Z66" s="930"/>
      <c r="AA66" s="930"/>
      <c r="AB66" s="930"/>
      <c r="AC66" s="931"/>
      <c r="AD66" s="931"/>
      <c r="AE66" s="932">
        <f>SUM(AE65,AE60,AE58,AE46)</f>
        <v>971690000</v>
      </c>
      <c r="AF66" s="932">
        <f>SUM(AF65,AF60,AF58,AF46)</f>
        <v>971690000</v>
      </c>
      <c r="AG66" s="930"/>
      <c r="AH66" s="2123"/>
      <c r="AI66" s="2104"/>
      <c r="AJ66" s="2104"/>
      <c r="AK66" s="2104"/>
      <c r="AL66" s="2104"/>
      <c r="AM66" s="2104"/>
      <c r="AN66" s="2104"/>
      <c r="AO66" s="2104"/>
      <c r="AP66" s="2124"/>
    </row>
    <row r="67" spans="1:42" s="776" customFormat="1" ht="13.5" thickBot="1">
      <c r="A67" s="2923"/>
      <c r="B67" s="2924"/>
      <c r="C67" s="2924"/>
      <c r="D67" s="2924"/>
      <c r="E67" s="2924"/>
      <c r="F67" s="2924"/>
      <c r="G67" s="2924"/>
      <c r="H67" s="2924"/>
      <c r="I67" s="2924"/>
      <c r="J67" s="2924"/>
      <c r="K67" s="2924"/>
      <c r="L67" s="2924"/>
      <c r="M67" s="2924"/>
      <c r="N67" s="2924"/>
      <c r="O67" s="2924"/>
      <c r="P67" s="2924"/>
      <c r="Q67" s="2924"/>
      <c r="R67" s="2924"/>
      <c r="S67" s="2924"/>
      <c r="T67" s="2924"/>
      <c r="U67" s="2924"/>
      <c r="V67" s="2924"/>
      <c r="W67" s="2924"/>
      <c r="X67" s="2924"/>
      <c r="Y67" s="2924"/>
      <c r="Z67" s="2924"/>
      <c r="AA67" s="2924"/>
      <c r="AB67" s="2924"/>
      <c r="AC67" s="2924"/>
      <c r="AD67" s="2924"/>
      <c r="AE67" s="2924"/>
      <c r="AF67" s="2924"/>
      <c r="AG67" s="2924"/>
      <c r="AH67" s="2125"/>
      <c r="AI67" s="874"/>
      <c r="AJ67" s="874"/>
      <c r="AK67" s="874"/>
      <c r="AL67" s="874"/>
      <c r="AM67" s="874"/>
      <c r="AN67" s="874"/>
      <c r="AO67" s="874"/>
      <c r="AP67" s="2126"/>
    </row>
    <row r="68" spans="1:42" s="787" customFormat="1" ht="24" customHeight="1" thickBot="1">
      <c r="A68" s="2869" t="s">
        <v>8</v>
      </c>
      <c r="B68" s="2870"/>
      <c r="C68" s="2870"/>
      <c r="D68" s="2870"/>
      <c r="E68" s="2870"/>
      <c r="F68" s="2870"/>
      <c r="G68" s="933"/>
      <c r="H68" s="933"/>
      <c r="I68" s="933"/>
      <c r="J68" s="2382"/>
      <c r="K68" s="2869" t="s">
        <v>242</v>
      </c>
      <c r="L68" s="2870"/>
      <c r="M68" s="2870"/>
      <c r="N68" s="2870"/>
      <c r="O68" s="2870"/>
      <c r="P68" s="2870"/>
      <c r="Q68" s="2870"/>
      <c r="R68" s="2870"/>
      <c r="S68" s="2870"/>
      <c r="T68" s="2870"/>
      <c r="U68" s="2870"/>
      <c r="V68" s="2870"/>
      <c r="W68" s="2870"/>
      <c r="X68" s="2870"/>
      <c r="Y68" s="2870"/>
      <c r="Z68" s="2870"/>
      <c r="AA68" s="2870"/>
      <c r="AB68" s="2870"/>
      <c r="AC68" s="2870"/>
      <c r="AD68" s="2870"/>
      <c r="AE68" s="2870"/>
      <c r="AF68" s="2870"/>
      <c r="AG68" s="2870"/>
      <c r="AH68" s="2909"/>
      <c r="AI68" s="2910"/>
      <c r="AJ68" s="2910"/>
      <c r="AK68" s="2910"/>
      <c r="AL68" s="2910"/>
      <c r="AM68" s="2910"/>
      <c r="AN68" s="2910"/>
      <c r="AO68" s="2910"/>
      <c r="AP68" s="2911"/>
    </row>
    <row r="69" spans="1:42" s="776" customFormat="1" ht="14.25" customHeight="1" thickBot="1">
      <c r="A69" s="2912"/>
      <c r="B69" s="2913"/>
      <c r="C69" s="2913"/>
      <c r="D69" s="2913"/>
      <c r="E69" s="2913"/>
      <c r="F69" s="2913"/>
      <c r="G69" s="2913"/>
      <c r="H69" s="2913"/>
      <c r="I69" s="2913"/>
      <c r="J69" s="2913"/>
      <c r="K69" s="2913"/>
      <c r="L69" s="2913"/>
      <c r="M69" s="2913"/>
      <c r="N69" s="2913"/>
      <c r="O69" s="2913"/>
      <c r="P69" s="2913"/>
      <c r="Q69" s="2913"/>
      <c r="R69" s="2913"/>
      <c r="S69" s="2913"/>
      <c r="T69" s="2913"/>
      <c r="U69" s="2913"/>
      <c r="V69" s="2913"/>
      <c r="W69" s="2913"/>
      <c r="X69" s="2913"/>
      <c r="Y69" s="2913"/>
      <c r="Z69" s="2913"/>
      <c r="AA69" s="2913"/>
      <c r="AB69" s="2913"/>
      <c r="AC69" s="2913"/>
      <c r="AD69" s="2913"/>
      <c r="AE69" s="2913"/>
      <c r="AF69" s="2913"/>
      <c r="AG69" s="2913"/>
      <c r="AH69" s="2125"/>
      <c r="AI69" s="874"/>
      <c r="AJ69" s="874"/>
      <c r="AK69" s="874"/>
      <c r="AL69" s="874"/>
      <c r="AM69" s="874"/>
      <c r="AN69" s="874"/>
      <c r="AO69" s="874"/>
      <c r="AP69" s="2126"/>
    </row>
    <row r="70" spans="1:42" s="800" customFormat="1" ht="39" customHeight="1" thickBot="1">
      <c r="A70" s="605" t="s">
        <v>9</v>
      </c>
      <c r="B70" s="789" t="s">
        <v>10</v>
      </c>
      <c r="C70" s="605" t="s">
        <v>11</v>
      </c>
      <c r="D70" s="2883" t="s">
        <v>328</v>
      </c>
      <c r="E70" s="2884"/>
      <c r="F70" s="2379" t="s">
        <v>355</v>
      </c>
      <c r="G70" s="2390" t="s">
        <v>354</v>
      </c>
      <c r="H70" s="2883" t="s">
        <v>328</v>
      </c>
      <c r="I70" s="2884"/>
      <c r="J70" s="790" t="s">
        <v>326</v>
      </c>
      <c r="K70" s="799" t="s">
        <v>13</v>
      </c>
      <c r="L70" s="799" t="s">
        <v>14</v>
      </c>
      <c r="M70" s="799" t="s">
        <v>15</v>
      </c>
      <c r="N70" s="799" t="s">
        <v>16</v>
      </c>
      <c r="O70" s="799" t="s">
        <v>18</v>
      </c>
      <c r="P70" s="799" t="s">
        <v>19</v>
      </c>
      <c r="Q70" s="799" t="s">
        <v>20</v>
      </c>
      <c r="R70" s="934" t="s">
        <v>21</v>
      </c>
      <c r="S70" s="934" t="s">
        <v>22</v>
      </c>
      <c r="T70" s="934" t="s">
        <v>23</v>
      </c>
      <c r="U70" s="934" t="s">
        <v>24</v>
      </c>
      <c r="V70" s="934" t="s">
        <v>25</v>
      </c>
      <c r="W70" s="934" t="s">
        <v>26</v>
      </c>
      <c r="X70" s="934" t="s">
        <v>27</v>
      </c>
      <c r="Y70" s="934" t="s">
        <v>28</v>
      </c>
      <c r="Z70" s="934" t="s">
        <v>29</v>
      </c>
      <c r="AA70" s="934" t="s">
        <v>30</v>
      </c>
      <c r="AB70" s="934" t="s">
        <v>31</v>
      </c>
      <c r="AC70" s="935" t="s">
        <v>32</v>
      </c>
      <c r="AD70" s="936" t="s">
        <v>33</v>
      </c>
      <c r="AE70" s="937" t="s">
        <v>34</v>
      </c>
      <c r="AF70" s="798" t="s">
        <v>244</v>
      </c>
      <c r="AG70" s="2090" t="s">
        <v>35</v>
      </c>
      <c r="AH70" s="2127" t="s">
        <v>36</v>
      </c>
      <c r="AI70" s="2098" t="s">
        <v>37</v>
      </c>
      <c r="AJ70" s="2099" t="s">
        <v>38</v>
      </c>
      <c r="AK70" s="2100" t="s">
        <v>1724</v>
      </c>
      <c r="AL70" s="2100" t="s">
        <v>1725</v>
      </c>
      <c r="AM70" s="2101" t="s">
        <v>42</v>
      </c>
      <c r="AN70" s="2102" t="s">
        <v>43</v>
      </c>
      <c r="AO70" s="2101" t="s">
        <v>44</v>
      </c>
      <c r="AP70" s="2128" t="s">
        <v>45</v>
      </c>
    </row>
    <row r="71" spans="1:42" s="492" customFormat="1" ht="76.5" customHeight="1" thickBot="1">
      <c r="A71" s="2919">
        <v>7</v>
      </c>
      <c r="B71" s="2919" t="s">
        <v>282</v>
      </c>
      <c r="C71" s="2920" t="s">
        <v>286</v>
      </c>
      <c r="D71" s="938"/>
      <c r="E71" s="577"/>
      <c r="F71" s="577"/>
      <c r="G71" s="577"/>
      <c r="H71" s="577"/>
      <c r="I71" s="577"/>
      <c r="J71" s="474" t="s">
        <v>848</v>
      </c>
      <c r="K71" s="187" t="s">
        <v>296</v>
      </c>
      <c r="L71" s="451">
        <v>12</v>
      </c>
      <c r="M71" s="451" t="s">
        <v>849</v>
      </c>
      <c r="N71" s="451" t="s">
        <v>1104</v>
      </c>
      <c r="O71" s="451" t="s">
        <v>493</v>
      </c>
      <c r="P71" s="433" t="s">
        <v>255</v>
      </c>
      <c r="Q71" s="433">
        <v>43465</v>
      </c>
      <c r="R71" s="2921">
        <v>2</v>
      </c>
      <c r="S71" s="2922"/>
      <c r="T71" s="2921">
        <v>2</v>
      </c>
      <c r="U71" s="2922"/>
      <c r="V71" s="2921">
        <v>2</v>
      </c>
      <c r="W71" s="2922"/>
      <c r="X71" s="2921">
        <v>2</v>
      </c>
      <c r="Y71" s="2922"/>
      <c r="Z71" s="2921">
        <v>2</v>
      </c>
      <c r="AA71" s="2922"/>
      <c r="AB71" s="2921">
        <v>2</v>
      </c>
      <c r="AC71" s="2922"/>
      <c r="AD71" s="1633">
        <f>SUM(R71:AC71)</f>
        <v>12</v>
      </c>
      <c r="AE71" s="939">
        <v>0</v>
      </c>
      <c r="AF71" s="939">
        <v>0</v>
      </c>
      <c r="AG71" s="2062"/>
      <c r="AH71" s="2512">
        <f>SUM(R71)</f>
        <v>2</v>
      </c>
      <c r="AI71" s="2455">
        <f>AH71/AD71</f>
        <v>0.16666666666666666</v>
      </c>
      <c r="AJ71" s="2456">
        <v>2</v>
      </c>
      <c r="AK71" s="2455">
        <f>+AJ71/AH71</f>
        <v>1</v>
      </c>
      <c r="AL71" s="2513">
        <f>+AJ71/AD71</f>
        <v>0.16666666666666666</v>
      </c>
      <c r="AM71" s="2514"/>
      <c r="AN71" s="2504"/>
      <c r="AO71" s="2515" t="s">
        <v>1875</v>
      </c>
      <c r="AP71" s="2515" t="s">
        <v>1876</v>
      </c>
    </row>
    <row r="72" spans="1:42" s="492" customFormat="1" ht="76.5" customHeight="1">
      <c r="A72" s="2837"/>
      <c r="B72" s="2837"/>
      <c r="C72" s="2838"/>
      <c r="D72" s="577"/>
      <c r="E72" s="575"/>
      <c r="F72" s="577"/>
      <c r="G72" s="577"/>
      <c r="H72" s="577"/>
      <c r="I72" s="577"/>
      <c r="J72" s="474" t="s">
        <v>845</v>
      </c>
      <c r="K72" s="187" t="s">
        <v>846</v>
      </c>
      <c r="L72" s="416">
        <v>4</v>
      </c>
      <c r="M72" s="187" t="s">
        <v>850</v>
      </c>
      <c r="N72" s="451" t="s">
        <v>1104</v>
      </c>
      <c r="O72" s="187" t="s">
        <v>490</v>
      </c>
      <c r="P72" s="433">
        <v>43160</v>
      </c>
      <c r="Q72" s="433">
        <v>43465</v>
      </c>
      <c r="R72" s="434"/>
      <c r="S72" s="434"/>
      <c r="T72" s="434">
        <v>2</v>
      </c>
      <c r="U72" s="434"/>
      <c r="V72" s="434"/>
      <c r="W72" s="434"/>
      <c r="X72" s="434">
        <v>1</v>
      </c>
      <c r="Y72" s="434"/>
      <c r="Z72" s="434"/>
      <c r="AA72" s="434"/>
      <c r="AB72" s="434"/>
      <c r="AC72" s="434">
        <v>1</v>
      </c>
      <c r="AD72" s="385">
        <f>SUM(R72:AC72)</f>
        <v>4</v>
      </c>
      <c r="AE72" s="452">
        <v>0</v>
      </c>
      <c r="AF72" s="452">
        <v>0</v>
      </c>
      <c r="AG72" s="2062"/>
      <c r="AH72" s="2512">
        <f>SUM(R72)</f>
        <v>0</v>
      </c>
      <c r="AI72" s="2455"/>
      <c r="AJ72" s="2516">
        <v>0</v>
      </c>
      <c r="AK72" s="2455"/>
      <c r="AL72" s="2513">
        <f>+AJ72/AD72</f>
        <v>0</v>
      </c>
      <c r="AM72" s="2514"/>
      <c r="AN72" s="2504"/>
      <c r="AO72" s="2515" t="s">
        <v>1877</v>
      </c>
      <c r="AP72" s="2515" t="s">
        <v>1876</v>
      </c>
    </row>
    <row r="73" spans="1:42" s="492" customFormat="1" ht="76.5" customHeight="1" thickBot="1">
      <c r="A73" s="2837"/>
      <c r="B73" s="2837"/>
      <c r="C73" s="2839"/>
      <c r="D73" s="575"/>
      <c r="E73" s="575"/>
      <c r="F73" s="575"/>
      <c r="G73" s="575"/>
      <c r="H73" s="575"/>
      <c r="I73" s="575"/>
      <c r="J73" s="476" t="s">
        <v>851</v>
      </c>
      <c r="K73" s="454" t="s">
        <v>489</v>
      </c>
      <c r="L73" s="455">
        <v>1</v>
      </c>
      <c r="M73" s="454" t="s">
        <v>852</v>
      </c>
      <c r="N73" s="456" t="s">
        <v>1104</v>
      </c>
      <c r="O73" s="454" t="s">
        <v>294</v>
      </c>
      <c r="P73" s="457">
        <v>43101</v>
      </c>
      <c r="Q73" s="457">
        <v>43465</v>
      </c>
      <c r="R73" s="2925">
        <v>1</v>
      </c>
      <c r="S73" s="2926"/>
      <c r="T73" s="2925">
        <v>1</v>
      </c>
      <c r="U73" s="2926"/>
      <c r="V73" s="2925">
        <v>1</v>
      </c>
      <c r="W73" s="2926"/>
      <c r="X73" s="2925">
        <v>1</v>
      </c>
      <c r="Y73" s="2926"/>
      <c r="Z73" s="2925">
        <v>1</v>
      </c>
      <c r="AA73" s="2926"/>
      <c r="AB73" s="2925">
        <v>1</v>
      </c>
      <c r="AC73" s="2926"/>
      <c r="AD73" s="458">
        <v>1</v>
      </c>
      <c r="AE73" s="459">
        <v>0</v>
      </c>
      <c r="AF73" s="459">
        <v>0</v>
      </c>
      <c r="AG73" s="2112"/>
      <c r="AH73" s="2517">
        <f>SUM(R73)</f>
        <v>1</v>
      </c>
      <c r="AI73" s="2455">
        <f>2/12</f>
        <v>0.16666666666666666</v>
      </c>
      <c r="AJ73" s="2482">
        <v>1</v>
      </c>
      <c r="AK73" s="2455">
        <f>+AJ73/AH73</f>
        <v>1</v>
      </c>
      <c r="AL73" s="2513">
        <f>+AJ73/AD73</f>
        <v>1</v>
      </c>
      <c r="AM73" s="2514"/>
      <c r="AN73" s="2504"/>
      <c r="AO73" s="2515" t="s">
        <v>1878</v>
      </c>
      <c r="AP73" s="2515" t="s">
        <v>1876</v>
      </c>
    </row>
    <row r="74" spans="1:42" s="787" customFormat="1" ht="13.5" thickBot="1">
      <c r="A74" s="2927" t="s">
        <v>56</v>
      </c>
      <c r="B74" s="2928"/>
      <c r="C74" s="2928"/>
      <c r="D74" s="2928"/>
      <c r="E74" s="2928"/>
      <c r="F74" s="2928"/>
      <c r="G74" s="2376"/>
      <c r="H74" s="2376"/>
      <c r="I74" s="2376"/>
      <c r="J74" s="2376"/>
      <c r="K74" s="2376"/>
      <c r="L74" s="2376"/>
      <c r="M74" s="2376"/>
      <c r="N74" s="940"/>
      <c r="O74" s="2376"/>
      <c r="P74" s="941"/>
      <c r="Q74" s="942"/>
      <c r="R74" s="943"/>
      <c r="S74" s="943"/>
      <c r="T74" s="943"/>
      <c r="U74" s="943"/>
      <c r="V74" s="943"/>
      <c r="W74" s="943"/>
      <c r="X74" s="943"/>
      <c r="Y74" s="943"/>
      <c r="Z74" s="943"/>
      <c r="AA74" s="943"/>
      <c r="AB74" s="943"/>
      <c r="AC74" s="943"/>
      <c r="AD74" s="943"/>
      <c r="AE74" s="1431">
        <f>SUM(AE71:AE73)</f>
        <v>0</v>
      </c>
      <c r="AF74" s="944"/>
      <c r="AG74" s="2113"/>
      <c r="AH74" s="2129"/>
      <c r="AI74" s="2116"/>
      <c r="AJ74" s="2116"/>
      <c r="AK74" s="2116"/>
      <c r="AL74" s="2116"/>
      <c r="AM74" s="2116"/>
      <c r="AN74" s="2116"/>
      <c r="AO74" s="2116"/>
      <c r="AP74" s="2130"/>
    </row>
    <row r="75" spans="1:42" s="787" customFormat="1" ht="23.25" customHeight="1" thickBot="1">
      <c r="A75" s="2889" t="s">
        <v>57</v>
      </c>
      <c r="B75" s="2890"/>
      <c r="C75" s="2890"/>
      <c r="D75" s="2890"/>
      <c r="E75" s="2890"/>
      <c r="F75" s="2890"/>
      <c r="G75" s="2377"/>
      <c r="H75" s="2377"/>
      <c r="I75" s="2377"/>
      <c r="J75" s="2890"/>
      <c r="K75" s="2890"/>
      <c r="L75" s="2890"/>
      <c r="M75" s="2929"/>
      <c r="N75" s="2377"/>
      <c r="O75" s="2377"/>
      <c r="P75" s="2377"/>
      <c r="Q75" s="2377"/>
      <c r="R75" s="2377"/>
      <c r="S75" s="2377"/>
      <c r="T75" s="2377"/>
      <c r="U75" s="2377"/>
      <c r="V75" s="2377"/>
      <c r="W75" s="2377"/>
      <c r="X75" s="2377"/>
      <c r="Y75" s="2377"/>
      <c r="Z75" s="2377"/>
      <c r="AA75" s="2377"/>
      <c r="AB75" s="2377"/>
      <c r="AC75" s="945"/>
      <c r="AD75" s="945"/>
      <c r="AE75" s="1432">
        <f>+AE74</f>
        <v>0</v>
      </c>
      <c r="AF75" s="1432">
        <f>+AF74</f>
        <v>0</v>
      </c>
      <c r="AG75" s="2114"/>
      <c r="AH75" s="2123"/>
      <c r="AI75" s="2104"/>
      <c r="AJ75" s="2104"/>
      <c r="AK75" s="2104"/>
      <c r="AL75" s="2104"/>
      <c r="AM75" s="2104"/>
      <c r="AN75" s="2104"/>
      <c r="AO75" s="2104"/>
      <c r="AP75" s="2124"/>
    </row>
    <row r="76" spans="1:42" s="785" customFormat="1" ht="24" customHeight="1" thickBot="1">
      <c r="A76" s="2930" t="s">
        <v>347</v>
      </c>
      <c r="B76" s="2931"/>
      <c r="C76" s="2931"/>
      <c r="D76" s="2931"/>
      <c r="E76" s="2931"/>
      <c r="F76" s="2931"/>
      <c r="G76" s="2378"/>
      <c r="H76" s="2378"/>
      <c r="I76" s="2378"/>
      <c r="J76" s="947"/>
      <c r="K76" s="947"/>
      <c r="L76" s="948"/>
      <c r="M76" s="947"/>
      <c r="N76" s="947"/>
      <c r="O76" s="947"/>
      <c r="P76" s="949"/>
      <c r="Q76" s="949"/>
      <c r="R76" s="947"/>
      <c r="S76" s="947"/>
      <c r="T76" s="947"/>
      <c r="U76" s="947"/>
      <c r="V76" s="947"/>
      <c r="W76" s="947"/>
      <c r="X76" s="947"/>
      <c r="Y76" s="947"/>
      <c r="Z76" s="947"/>
      <c r="AA76" s="947"/>
      <c r="AB76" s="947"/>
      <c r="AC76" s="950"/>
      <c r="AD76" s="951"/>
      <c r="AE76" s="1433">
        <f>SUM(AE75,AE66,AE30-AE24)</f>
        <v>1200366000</v>
      </c>
      <c r="AF76" s="1433">
        <f>SUM(AF75,AF66,AF30)</f>
        <v>1050366000</v>
      </c>
      <c r="AG76" s="2115"/>
      <c r="AH76" s="2131"/>
      <c r="AI76" s="2734">
        <f>AVERAGE(AI15:AI73)</f>
        <v>0.2708333333333333</v>
      </c>
      <c r="AJ76" s="2735"/>
      <c r="AK76" s="2734">
        <f>AVERAGE(AK15:AK73)</f>
        <v>1</v>
      </c>
      <c r="AL76" s="2734">
        <f>AVERAGE(AL15:AL73)</f>
        <v>0.2924603174603174</v>
      </c>
      <c r="AM76" s="2735">
        <f>SUM(AM15:AM73)</f>
        <v>378676000</v>
      </c>
      <c r="AN76" s="2734">
        <f>+AM76/AF76</f>
        <v>0.3605181431996085</v>
      </c>
      <c r="AO76" s="2735"/>
      <c r="AP76" s="2132"/>
    </row>
    <row r="79" spans="39:40" ht="12.75">
      <c r="AM79" s="2518"/>
      <c r="AN79" s="2519"/>
    </row>
  </sheetData>
  <sheetProtection/>
  <mergeCells count="111">
    <mergeCell ref="A74:F74"/>
    <mergeCell ref="A75:F75"/>
    <mergeCell ref="J75:M75"/>
    <mergeCell ref="A76:F76"/>
    <mergeCell ref="T71:U71"/>
    <mergeCell ref="V71:W71"/>
    <mergeCell ref="X71:Y71"/>
    <mergeCell ref="Z71:AA71"/>
    <mergeCell ref="AB71:AC71"/>
    <mergeCell ref="R73:S73"/>
    <mergeCell ref="T73:U73"/>
    <mergeCell ref="V73:W73"/>
    <mergeCell ref="X73:Y73"/>
    <mergeCell ref="Z73:AA73"/>
    <mergeCell ref="D70:E70"/>
    <mergeCell ref="H70:I70"/>
    <mergeCell ref="A71:A73"/>
    <mergeCell ref="B71:B73"/>
    <mergeCell ref="C71:C73"/>
    <mergeCell ref="R71:S71"/>
    <mergeCell ref="A66:F66"/>
    <mergeCell ref="A67:AG67"/>
    <mergeCell ref="A68:F68"/>
    <mergeCell ref="K68:AG68"/>
    <mergeCell ref="AB73:AC73"/>
    <mergeCell ref="AH68:AP68"/>
    <mergeCell ref="A69:AG69"/>
    <mergeCell ref="T63:U63"/>
    <mergeCell ref="V63:W63"/>
    <mergeCell ref="X63:Y63"/>
    <mergeCell ref="Z63:AA63"/>
    <mergeCell ref="AB63:AC63"/>
    <mergeCell ref="A65:F65"/>
    <mergeCell ref="Z50:AA50"/>
    <mergeCell ref="AB50:AC50"/>
    <mergeCell ref="F53:F55"/>
    <mergeCell ref="A58:F58"/>
    <mergeCell ref="A60:F60"/>
    <mergeCell ref="A61:A64"/>
    <mergeCell ref="B61:B64"/>
    <mergeCell ref="C61:C64"/>
    <mergeCell ref="F61:F63"/>
    <mergeCell ref="R63:S63"/>
    <mergeCell ref="G48:G49"/>
    <mergeCell ref="I48:I49"/>
    <mergeCell ref="R50:S50"/>
    <mergeCell ref="T50:U50"/>
    <mergeCell ref="V50:W50"/>
    <mergeCell ref="X50:Y50"/>
    <mergeCell ref="A46:F46"/>
    <mergeCell ref="A47:A57"/>
    <mergeCell ref="B47:B57"/>
    <mergeCell ref="C47:C57"/>
    <mergeCell ref="E48:E49"/>
    <mergeCell ref="F48:F49"/>
    <mergeCell ref="AH32:AP32"/>
    <mergeCell ref="D34:E34"/>
    <mergeCell ref="H34:I34"/>
    <mergeCell ref="A35:A45"/>
    <mergeCell ref="B35:B45"/>
    <mergeCell ref="F35:F42"/>
    <mergeCell ref="C36:C45"/>
    <mergeCell ref="A29:F29"/>
    <mergeCell ref="J29:M29"/>
    <mergeCell ref="A30:F30"/>
    <mergeCell ref="J30:M30"/>
    <mergeCell ref="A31:AG31"/>
    <mergeCell ref="A32:F32"/>
    <mergeCell ref="K32:AG32"/>
    <mergeCell ref="V27:W27"/>
    <mergeCell ref="X27:Y27"/>
    <mergeCell ref="Z27:AA27"/>
    <mergeCell ref="AB27:AC27"/>
    <mergeCell ref="R28:S28"/>
    <mergeCell ref="T28:U28"/>
    <mergeCell ref="V28:W28"/>
    <mergeCell ref="X28:Y28"/>
    <mergeCell ref="Z28:AA28"/>
    <mergeCell ref="AB28:AC28"/>
    <mergeCell ref="A26:F26"/>
    <mergeCell ref="A27:A28"/>
    <mergeCell ref="B27:B28"/>
    <mergeCell ref="C27:C28"/>
    <mergeCell ref="R27:S27"/>
    <mergeCell ref="T27:U27"/>
    <mergeCell ref="D15:E15"/>
    <mergeCell ref="H15:I15"/>
    <mergeCell ref="A16:A25"/>
    <mergeCell ref="B16:B25"/>
    <mergeCell ref="C18:C22"/>
    <mergeCell ref="AH11:AP11"/>
    <mergeCell ref="A13:F13"/>
    <mergeCell ref="K13:AG13"/>
    <mergeCell ref="AH13:AP13"/>
    <mergeCell ref="A5:AG5"/>
    <mergeCell ref="AH5:AP6"/>
    <mergeCell ref="A6:AG6"/>
    <mergeCell ref="A7:AG7"/>
    <mergeCell ref="AH7:AP9"/>
    <mergeCell ref="A8:AG8"/>
    <mergeCell ref="A9:AG9"/>
    <mergeCell ref="A1:C4"/>
    <mergeCell ref="J1:AE2"/>
    <mergeCell ref="AF1:AF4"/>
    <mergeCell ref="AG1:AG2"/>
    <mergeCell ref="D3:AE4"/>
    <mergeCell ref="AG3:AG4"/>
    <mergeCell ref="AE23:AE24"/>
    <mergeCell ref="C24:C25"/>
    <mergeCell ref="A11:F11"/>
    <mergeCell ref="K11:AG11"/>
  </mergeCells>
  <printOptions horizontalCentered="1" verticalCentered="1"/>
  <pageMargins left="0.25" right="0.25" top="0.75" bottom="0.75" header="0.3" footer="0.3"/>
  <pageSetup fitToHeight="0" fitToWidth="1" horizontalDpi="600" verticalDpi="600" orientation="landscape" paperSize="41" scale="27" r:id="rId4"/>
  <rowBreaks count="1" manualBreakCount="1">
    <brk id="33" max="41" man="1"/>
  </rowBreaks>
  <drawing r:id="rId3"/>
  <legacyDrawing r:id="rId2"/>
</worksheet>
</file>

<file path=xl/worksheets/sheet4.xml><?xml version="1.0" encoding="utf-8"?>
<worksheet xmlns="http://schemas.openxmlformats.org/spreadsheetml/2006/main" xmlns:r="http://schemas.openxmlformats.org/officeDocument/2006/relationships">
  <sheetPr>
    <tabColor theme="5" tint="-0.24997000396251678"/>
    <pageSetUpPr fitToPage="1"/>
  </sheetPr>
  <dimension ref="A1:CE74"/>
  <sheetViews>
    <sheetView view="pageBreakPreview" zoomScale="80" zoomScaleNormal="40" zoomScaleSheetLayoutView="80" zoomScalePageLayoutView="0" workbookViewId="0" topLeftCell="AH65">
      <selection activeCell="AL71" sqref="AL71:AQ71"/>
    </sheetView>
  </sheetViews>
  <sheetFormatPr defaultColWidth="11.421875" defaultRowHeight="15"/>
  <cols>
    <col min="1" max="1" width="4.8515625" style="2" customWidth="1"/>
    <col min="2" max="2" width="29.140625" style="767" bestFit="1" customWidth="1"/>
    <col min="3" max="3" width="29.57421875" style="2" customWidth="1"/>
    <col min="4" max="5" width="6.57421875" style="2" hidden="1" customWidth="1"/>
    <col min="6" max="6" width="44.8515625" style="2" hidden="1" customWidth="1"/>
    <col min="7" max="7" width="9.8515625" style="2" hidden="1" customWidth="1"/>
    <col min="8" max="8" width="8.8515625" style="2" hidden="1" customWidth="1"/>
    <col min="9" max="10" width="9.421875" style="2" hidden="1" customWidth="1"/>
    <col min="11" max="11" width="5.00390625" style="2" hidden="1" customWidth="1"/>
    <col min="12" max="12" width="45.8515625" style="2" hidden="1" customWidth="1"/>
    <col min="13" max="13" width="48.140625" style="2" customWidth="1"/>
    <col min="14" max="14" width="17.00390625" style="2" customWidth="1"/>
    <col min="15" max="15" width="11.28125" style="2" customWidth="1"/>
    <col min="16" max="16" width="29.421875" style="2" customWidth="1"/>
    <col min="17" max="17" width="27.00390625" style="2" customWidth="1"/>
    <col min="18" max="18" width="39.140625" style="2" customWidth="1"/>
    <col min="19" max="19" width="10.7109375" style="2" customWidth="1"/>
    <col min="20" max="20" width="11.28125" style="2" customWidth="1"/>
    <col min="21" max="32" width="5.8515625" style="2" customWidth="1"/>
    <col min="33" max="33" width="10.8515625" style="767" bestFit="1" customWidth="1"/>
    <col min="34" max="34" width="23.140625" style="768" customWidth="1"/>
    <col min="35" max="35" width="21.57421875" style="768" customWidth="1"/>
    <col min="36" max="36" width="19.8515625" style="2" customWidth="1"/>
    <col min="37" max="43" width="17.57421875" style="2" customWidth="1"/>
    <col min="44" max="44" width="60.8515625" style="2" customWidth="1"/>
    <col min="45" max="45" width="24.7109375" style="2" customWidth="1"/>
    <col min="46" max="253" width="11.421875" style="2" customWidth="1"/>
    <col min="254" max="254" width="4.8515625" style="2" customWidth="1"/>
    <col min="255" max="255" width="29.140625" style="2" bestFit="1" customWidth="1"/>
    <col min="256" max="16384" width="52.00390625" style="2" bestFit="1" customWidth="1"/>
  </cols>
  <sheetData>
    <row r="1" spans="1:36" ht="15" customHeight="1" hidden="1">
      <c r="A1" s="2932"/>
      <c r="B1" s="2933"/>
      <c r="C1" s="2934"/>
      <c r="D1" s="2941" t="s">
        <v>0</v>
      </c>
      <c r="E1" s="2942"/>
      <c r="F1" s="2942"/>
      <c r="G1" s="2942"/>
      <c r="H1" s="2942"/>
      <c r="I1" s="2942"/>
      <c r="J1" s="2942"/>
      <c r="K1" s="2942"/>
      <c r="L1" s="2942"/>
      <c r="M1" s="2942"/>
      <c r="N1" s="2942"/>
      <c r="O1" s="2942"/>
      <c r="P1" s="2942"/>
      <c r="Q1" s="2942"/>
      <c r="R1" s="2942"/>
      <c r="S1" s="2942"/>
      <c r="T1" s="2942"/>
      <c r="U1" s="2942"/>
      <c r="V1" s="2942"/>
      <c r="W1" s="2942"/>
      <c r="X1" s="2942"/>
      <c r="Y1" s="2942"/>
      <c r="Z1" s="2942"/>
      <c r="AA1" s="2942"/>
      <c r="AB1" s="2942"/>
      <c r="AC1" s="2942"/>
      <c r="AD1" s="2942"/>
      <c r="AE1" s="2942"/>
      <c r="AF1" s="2942"/>
      <c r="AG1" s="2942"/>
      <c r="AH1" s="2942"/>
      <c r="AI1" s="594"/>
      <c r="AJ1" s="2756" t="s">
        <v>1727</v>
      </c>
    </row>
    <row r="2" spans="1:36" s="595" customFormat="1" ht="20.25" customHeight="1" thickBot="1">
      <c r="A2" s="2935"/>
      <c r="B2" s="2936"/>
      <c r="C2" s="2937"/>
      <c r="D2" s="2943"/>
      <c r="E2" s="2944"/>
      <c r="F2" s="2944"/>
      <c r="G2" s="2944"/>
      <c r="H2" s="2944"/>
      <c r="I2" s="2944"/>
      <c r="J2" s="2944"/>
      <c r="K2" s="2944"/>
      <c r="L2" s="2944"/>
      <c r="M2" s="2944"/>
      <c r="N2" s="2944"/>
      <c r="O2" s="2944"/>
      <c r="P2" s="2944"/>
      <c r="Q2" s="2944"/>
      <c r="R2" s="2944"/>
      <c r="S2" s="2944"/>
      <c r="T2" s="2944"/>
      <c r="U2" s="2944"/>
      <c r="V2" s="2944"/>
      <c r="W2" s="2944"/>
      <c r="X2" s="2944"/>
      <c r="Y2" s="2944"/>
      <c r="Z2" s="2944"/>
      <c r="AA2" s="2944"/>
      <c r="AB2" s="2944"/>
      <c r="AC2" s="2944"/>
      <c r="AD2" s="2944"/>
      <c r="AE2" s="2944"/>
      <c r="AF2" s="2944"/>
      <c r="AG2" s="2944"/>
      <c r="AH2" s="2944"/>
      <c r="AI2" s="2945" t="s">
        <v>60</v>
      </c>
      <c r="AJ2" s="2757"/>
    </row>
    <row r="3" spans="1:36" s="595" customFormat="1" ht="19.5" customHeight="1">
      <c r="A3" s="2935"/>
      <c r="B3" s="2936"/>
      <c r="C3" s="2937"/>
      <c r="D3" s="2948" t="s">
        <v>240</v>
      </c>
      <c r="E3" s="2949"/>
      <c r="F3" s="2949"/>
      <c r="G3" s="2949"/>
      <c r="H3" s="2949"/>
      <c r="I3" s="2949"/>
      <c r="J3" s="2949"/>
      <c r="K3" s="2949"/>
      <c r="L3" s="2949"/>
      <c r="M3" s="2949"/>
      <c r="N3" s="2949"/>
      <c r="O3" s="2949"/>
      <c r="P3" s="2949"/>
      <c r="Q3" s="2949"/>
      <c r="R3" s="2949"/>
      <c r="S3" s="2949"/>
      <c r="T3" s="2949"/>
      <c r="U3" s="2949"/>
      <c r="V3" s="2949"/>
      <c r="W3" s="2949"/>
      <c r="X3" s="2949"/>
      <c r="Y3" s="2949"/>
      <c r="Z3" s="2949"/>
      <c r="AA3" s="2949"/>
      <c r="AB3" s="2949"/>
      <c r="AC3" s="2949"/>
      <c r="AD3" s="2949"/>
      <c r="AE3" s="2949"/>
      <c r="AF3" s="2949"/>
      <c r="AG3" s="2949"/>
      <c r="AH3" s="2949"/>
      <c r="AI3" s="2946"/>
      <c r="AJ3" s="2761">
        <v>43153</v>
      </c>
    </row>
    <row r="4" spans="1:36" s="595" customFormat="1" ht="21.75" customHeight="1" thickBot="1">
      <c r="A4" s="2938"/>
      <c r="B4" s="2939"/>
      <c r="C4" s="2940"/>
      <c r="D4" s="2950"/>
      <c r="E4" s="2951"/>
      <c r="F4" s="2951"/>
      <c r="G4" s="2951"/>
      <c r="H4" s="2951"/>
      <c r="I4" s="2951"/>
      <c r="J4" s="2951"/>
      <c r="K4" s="2951"/>
      <c r="L4" s="2951"/>
      <c r="M4" s="2951"/>
      <c r="N4" s="2951"/>
      <c r="O4" s="2951"/>
      <c r="P4" s="2951"/>
      <c r="Q4" s="2951"/>
      <c r="R4" s="2951"/>
      <c r="S4" s="2951"/>
      <c r="T4" s="2951"/>
      <c r="U4" s="2951"/>
      <c r="V4" s="2951"/>
      <c r="W4" s="2951"/>
      <c r="X4" s="2951"/>
      <c r="Y4" s="2951"/>
      <c r="Z4" s="2951"/>
      <c r="AA4" s="2951"/>
      <c r="AB4" s="2951"/>
      <c r="AC4" s="2951"/>
      <c r="AD4" s="2951"/>
      <c r="AE4" s="2951"/>
      <c r="AF4" s="2951"/>
      <c r="AG4" s="2951"/>
      <c r="AH4" s="2951"/>
      <c r="AI4" s="2947"/>
      <c r="AJ4" s="2762"/>
    </row>
    <row r="5" spans="1:45" ht="20.25" customHeight="1">
      <c r="A5" s="2952" t="s">
        <v>2</v>
      </c>
      <c r="B5" s="2953"/>
      <c r="C5" s="2953"/>
      <c r="D5" s="2953"/>
      <c r="E5" s="2953"/>
      <c r="F5" s="2953"/>
      <c r="G5" s="2953"/>
      <c r="H5" s="2953"/>
      <c r="I5" s="2953"/>
      <c r="J5" s="2953"/>
      <c r="K5" s="2953"/>
      <c r="L5" s="2953"/>
      <c r="M5" s="2953"/>
      <c r="N5" s="2953"/>
      <c r="O5" s="2953"/>
      <c r="P5" s="2953"/>
      <c r="Q5" s="2953"/>
      <c r="R5" s="2953"/>
      <c r="S5" s="2953"/>
      <c r="T5" s="2953"/>
      <c r="U5" s="2953"/>
      <c r="V5" s="2953"/>
      <c r="W5" s="2953"/>
      <c r="X5" s="2953"/>
      <c r="Y5" s="2953"/>
      <c r="Z5" s="2953"/>
      <c r="AA5" s="2953"/>
      <c r="AB5" s="2953"/>
      <c r="AC5" s="2953"/>
      <c r="AD5" s="2953"/>
      <c r="AE5" s="2953"/>
      <c r="AF5" s="2953"/>
      <c r="AG5" s="2953"/>
      <c r="AH5" s="2953"/>
      <c r="AI5" s="2953"/>
      <c r="AJ5" s="2954"/>
      <c r="AK5" s="2767" t="s">
        <v>2</v>
      </c>
      <c r="AL5" s="2768"/>
      <c r="AM5" s="2768"/>
      <c r="AN5" s="2768"/>
      <c r="AO5" s="2768"/>
      <c r="AP5" s="2768"/>
      <c r="AQ5" s="2768"/>
      <c r="AR5" s="2768"/>
      <c r="AS5" s="2769"/>
    </row>
    <row r="6" spans="1:45" ht="15.75" customHeight="1" thickBot="1">
      <c r="A6" s="2955" t="s">
        <v>5</v>
      </c>
      <c r="B6" s="2956"/>
      <c r="C6" s="2956"/>
      <c r="D6" s="2956"/>
      <c r="E6" s="2956"/>
      <c r="F6" s="2956"/>
      <c r="G6" s="2956"/>
      <c r="H6" s="2956"/>
      <c r="I6" s="2956"/>
      <c r="J6" s="2956"/>
      <c r="K6" s="2956"/>
      <c r="L6" s="2956"/>
      <c r="M6" s="2956"/>
      <c r="N6" s="2956"/>
      <c r="O6" s="2956"/>
      <c r="P6" s="2956"/>
      <c r="Q6" s="2956"/>
      <c r="R6" s="2956"/>
      <c r="S6" s="2956"/>
      <c r="T6" s="2956"/>
      <c r="U6" s="2956"/>
      <c r="V6" s="2956"/>
      <c r="W6" s="2956"/>
      <c r="X6" s="2956"/>
      <c r="Y6" s="2956"/>
      <c r="Z6" s="2956"/>
      <c r="AA6" s="2956"/>
      <c r="AB6" s="2956"/>
      <c r="AC6" s="2956"/>
      <c r="AD6" s="2956"/>
      <c r="AE6" s="2956"/>
      <c r="AF6" s="2956"/>
      <c r="AG6" s="2956"/>
      <c r="AH6" s="2956"/>
      <c r="AI6" s="2956"/>
      <c r="AJ6" s="2957"/>
      <c r="AK6" s="2770"/>
      <c r="AL6" s="2771"/>
      <c r="AM6" s="2771"/>
      <c r="AN6" s="2771"/>
      <c r="AO6" s="2771"/>
      <c r="AP6" s="2771"/>
      <c r="AQ6" s="2771"/>
      <c r="AR6" s="2771"/>
      <c r="AS6" s="2772"/>
    </row>
    <row r="7" spans="1:45" ht="15.75" customHeight="1">
      <c r="A7" s="2955"/>
      <c r="B7" s="2956"/>
      <c r="C7" s="2956"/>
      <c r="D7" s="2956"/>
      <c r="E7" s="2956"/>
      <c r="F7" s="2956"/>
      <c r="G7" s="2956"/>
      <c r="H7" s="2956"/>
      <c r="I7" s="2956"/>
      <c r="J7" s="2956"/>
      <c r="K7" s="2956"/>
      <c r="L7" s="2956"/>
      <c r="M7" s="2956"/>
      <c r="N7" s="2956"/>
      <c r="O7" s="2956"/>
      <c r="P7" s="2956"/>
      <c r="Q7" s="2956"/>
      <c r="R7" s="2956"/>
      <c r="S7" s="2956"/>
      <c r="T7" s="2956"/>
      <c r="U7" s="2956"/>
      <c r="V7" s="2956"/>
      <c r="W7" s="2956"/>
      <c r="X7" s="2956"/>
      <c r="Y7" s="2956"/>
      <c r="Z7" s="2956"/>
      <c r="AA7" s="2956"/>
      <c r="AB7" s="2956"/>
      <c r="AC7" s="2956"/>
      <c r="AD7" s="2956"/>
      <c r="AE7" s="2956"/>
      <c r="AF7" s="2956"/>
      <c r="AG7" s="2956"/>
      <c r="AH7" s="2956"/>
      <c r="AI7" s="2956"/>
      <c r="AJ7" s="2957"/>
      <c r="AK7" s="2773" t="s">
        <v>1723</v>
      </c>
      <c r="AL7" s="2774"/>
      <c r="AM7" s="2774"/>
      <c r="AN7" s="2774"/>
      <c r="AO7" s="2774"/>
      <c r="AP7" s="2774"/>
      <c r="AQ7" s="2774"/>
      <c r="AR7" s="2774"/>
      <c r="AS7" s="2775"/>
    </row>
    <row r="8" spans="1:45" ht="15.75" customHeight="1">
      <c r="A8" s="2955" t="s">
        <v>6</v>
      </c>
      <c r="B8" s="2956"/>
      <c r="C8" s="2956"/>
      <c r="D8" s="2956"/>
      <c r="E8" s="2956"/>
      <c r="F8" s="2956"/>
      <c r="G8" s="2956"/>
      <c r="H8" s="2956"/>
      <c r="I8" s="2956"/>
      <c r="J8" s="2956"/>
      <c r="K8" s="2956"/>
      <c r="L8" s="2956"/>
      <c r="M8" s="2956"/>
      <c r="N8" s="2956"/>
      <c r="O8" s="2956"/>
      <c r="P8" s="2956"/>
      <c r="Q8" s="2956"/>
      <c r="R8" s="2956"/>
      <c r="S8" s="2956"/>
      <c r="T8" s="2956"/>
      <c r="U8" s="2956"/>
      <c r="V8" s="2956"/>
      <c r="W8" s="2956"/>
      <c r="X8" s="2956"/>
      <c r="Y8" s="2956"/>
      <c r="Z8" s="2956"/>
      <c r="AA8" s="2956"/>
      <c r="AB8" s="2956"/>
      <c r="AC8" s="2956"/>
      <c r="AD8" s="2956"/>
      <c r="AE8" s="2956"/>
      <c r="AF8" s="2956"/>
      <c r="AG8" s="2956"/>
      <c r="AH8" s="2956"/>
      <c r="AI8" s="2956"/>
      <c r="AJ8" s="2957"/>
      <c r="AK8" s="2776"/>
      <c r="AL8" s="2777"/>
      <c r="AM8" s="2777"/>
      <c r="AN8" s="2777"/>
      <c r="AO8" s="2777"/>
      <c r="AP8" s="2777"/>
      <c r="AQ8" s="2777"/>
      <c r="AR8" s="2777"/>
      <c r="AS8" s="2778"/>
    </row>
    <row r="9" spans="1:45" ht="15.75" customHeight="1" thickBot="1">
      <c r="A9" s="2958" t="s">
        <v>1726</v>
      </c>
      <c r="B9" s="2959"/>
      <c r="C9" s="2959"/>
      <c r="D9" s="2959"/>
      <c r="E9" s="2959"/>
      <c r="F9" s="2959"/>
      <c r="G9" s="2959"/>
      <c r="H9" s="2959"/>
      <c r="I9" s="2959"/>
      <c r="J9" s="2959"/>
      <c r="K9" s="2959"/>
      <c r="L9" s="2959"/>
      <c r="M9" s="2959"/>
      <c r="N9" s="2959"/>
      <c r="O9" s="2959"/>
      <c r="P9" s="2959"/>
      <c r="Q9" s="2959"/>
      <c r="R9" s="2959"/>
      <c r="S9" s="2959"/>
      <c r="T9" s="2959"/>
      <c r="U9" s="2959"/>
      <c r="V9" s="2959"/>
      <c r="W9" s="2959"/>
      <c r="X9" s="2959"/>
      <c r="Y9" s="2959"/>
      <c r="Z9" s="2959"/>
      <c r="AA9" s="2959"/>
      <c r="AB9" s="2959"/>
      <c r="AC9" s="2959"/>
      <c r="AD9" s="2959"/>
      <c r="AE9" s="2959"/>
      <c r="AF9" s="2959"/>
      <c r="AG9" s="2959"/>
      <c r="AH9" s="2959"/>
      <c r="AI9" s="2959"/>
      <c r="AJ9" s="2960"/>
      <c r="AK9" s="2779"/>
      <c r="AL9" s="2780"/>
      <c r="AM9" s="2780"/>
      <c r="AN9" s="2780"/>
      <c r="AO9" s="2780"/>
      <c r="AP9" s="2780"/>
      <c r="AQ9" s="2780"/>
      <c r="AR9" s="2780"/>
      <c r="AS9" s="2781"/>
    </row>
    <row r="10" spans="1:36" ht="9" customHeight="1" thickBot="1">
      <c r="A10" s="596"/>
      <c r="B10" s="597"/>
      <c r="C10" s="598"/>
      <c r="D10" s="598"/>
      <c r="E10" s="598"/>
      <c r="F10" s="598"/>
      <c r="G10" s="598"/>
      <c r="H10" s="598"/>
      <c r="I10" s="598"/>
      <c r="J10" s="598"/>
      <c r="K10" s="598"/>
      <c r="L10" s="598"/>
      <c r="M10" s="598"/>
      <c r="N10" s="598"/>
      <c r="O10" s="599"/>
      <c r="P10" s="598"/>
      <c r="Q10" s="598"/>
      <c r="R10" s="598"/>
      <c r="S10" s="600"/>
      <c r="T10" s="600"/>
      <c r="U10" s="598"/>
      <c r="V10" s="598"/>
      <c r="W10" s="598"/>
      <c r="X10" s="598"/>
      <c r="Y10" s="598"/>
      <c r="Z10" s="598"/>
      <c r="AA10" s="598"/>
      <c r="AB10" s="598"/>
      <c r="AC10" s="598"/>
      <c r="AD10" s="598"/>
      <c r="AE10" s="598"/>
      <c r="AF10" s="598"/>
      <c r="AG10" s="597"/>
      <c r="AH10" s="601"/>
      <c r="AI10" s="601"/>
      <c r="AJ10" s="602"/>
    </row>
    <row r="11" spans="1:45" s="603" customFormat="1" ht="27.75" customHeight="1" thickBot="1">
      <c r="A11" s="2963" t="s">
        <v>7</v>
      </c>
      <c r="B11" s="2964"/>
      <c r="C11" s="2964"/>
      <c r="D11" s="2964"/>
      <c r="E11" s="2964"/>
      <c r="F11" s="2964"/>
      <c r="G11" s="2414"/>
      <c r="H11" s="2414"/>
      <c r="I11" s="2414"/>
      <c r="J11" s="2414"/>
      <c r="K11" s="2414"/>
      <c r="L11" s="2414"/>
      <c r="M11" s="2414"/>
      <c r="N11" s="2965" t="s">
        <v>915</v>
      </c>
      <c r="O11" s="2966"/>
      <c r="P11" s="2966"/>
      <c r="Q11" s="2966"/>
      <c r="R11" s="2966"/>
      <c r="S11" s="2966"/>
      <c r="T11" s="2966"/>
      <c r="U11" s="2966"/>
      <c r="V11" s="2966"/>
      <c r="W11" s="2966"/>
      <c r="X11" s="2966"/>
      <c r="Y11" s="2966"/>
      <c r="Z11" s="2966"/>
      <c r="AA11" s="2966"/>
      <c r="AB11" s="2966"/>
      <c r="AC11" s="2966"/>
      <c r="AD11" s="2966"/>
      <c r="AE11" s="2966"/>
      <c r="AF11" s="2966"/>
      <c r="AG11" s="2966"/>
      <c r="AH11" s="2966"/>
      <c r="AI11" s="2966"/>
      <c r="AJ11" s="2967"/>
      <c r="AK11" s="2965" t="s">
        <v>915</v>
      </c>
      <c r="AL11" s="2966"/>
      <c r="AM11" s="2966"/>
      <c r="AN11" s="2966"/>
      <c r="AO11" s="2966"/>
      <c r="AP11" s="2966"/>
      <c r="AQ11" s="2966"/>
      <c r="AR11" s="2966"/>
      <c r="AS11" s="2966"/>
    </row>
    <row r="12" spans="1:36" s="598" customFormat="1" ht="9.75" customHeight="1" thickBot="1">
      <c r="A12" s="596"/>
      <c r="B12" s="597"/>
      <c r="O12" s="599"/>
      <c r="S12" s="600"/>
      <c r="T12" s="600"/>
      <c r="AG12" s="597"/>
      <c r="AH12" s="601"/>
      <c r="AI12" s="601"/>
      <c r="AJ12" s="602"/>
    </row>
    <row r="13" spans="1:45" s="604" customFormat="1" ht="21" customHeight="1" thickBot="1">
      <c r="A13" s="2968" t="s">
        <v>8</v>
      </c>
      <c r="B13" s="2969"/>
      <c r="C13" s="2969"/>
      <c r="D13" s="2969"/>
      <c r="E13" s="2969"/>
      <c r="F13" s="2969"/>
      <c r="G13" s="2413"/>
      <c r="H13" s="2413"/>
      <c r="I13" s="2413"/>
      <c r="J13" s="2413"/>
      <c r="K13" s="2413"/>
      <c r="L13" s="2413"/>
      <c r="M13" s="2413"/>
      <c r="N13" s="2970" t="s">
        <v>344</v>
      </c>
      <c r="O13" s="2971"/>
      <c r="P13" s="2971"/>
      <c r="Q13" s="2971"/>
      <c r="R13" s="2971"/>
      <c r="S13" s="2971"/>
      <c r="T13" s="2971"/>
      <c r="U13" s="2971"/>
      <c r="V13" s="2971"/>
      <c r="W13" s="2971"/>
      <c r="X13" s="2971"/>
      <c r="Y13" s="2971"/>
      <c r="Z13" s="2971"/>
      <c r="AA13" s="2971"/>
      <c r="AB13" s="2971"/>
      <c r="AC13" s="2971"/>
      <c r="AD13" s="2971"/>
      <c r="AE13" s="2971"/>
      <c r="AF13" s="2971"/>
      <c r="AG13" s="2971"/>
      <c r="AH13" s="2971"/>
      <c r="AI13" s="2971"/>
      <c r="AJ13" s="2972"/>
      <c r="AK13" s="2970"/>
      <c r="AL13" s="2971"/>
      <c r="AM13" s="2971"/>
      <c r="AN13" s="2971"/>
      <c r="AO13" s="2971"/>
      <c r="AP13" s="2971"/>
      <c r="AQ13" s="2971"/>
      <c r="AR13" s="2971"/>
      <c r="AS13" s="2971"/>
    </row>
    <row r="14" spans="1:36" s="598" customFormat="1" ht="6" customHeight="1" thickBot="1">
      <c r="A14" s="2973"/>
      <c r="B14" s="2974"/>
      <c r="C14" s="2974"/>
      <c r="D14" s="2974"/>
      <c r="E14" s="2974"/>
      <c r="F14" s="2974"/>
      <c r="G14" s="2974"/>
      <c r="H14" s="2974"/>
      <c r="I14" s="2974"/>
      <c r="J14" s="2974"/>
      <c r="K14" s="2974"/>
      <c r="L14" s="2974"/>
      <c r="M14" s="2974"/>
      <c r="N14" s="2974"/>
      <c r="O14" s="2974"/>
      <c r="P14" s="2974"/>
      <c r="Q14" s="2974"/>
      <c r="R14" s="2974"/>
      <c r="S14" s="2974"/>
      <c r="T14" s="2974"/>
      <c r="U14" s="2974"/>
      <c r="V14" s="2974"/>
      <c r="W14" s="2974"/>
      <c r="X14" s="2974"/>
      <c r="Y14" s="2974"/>
      <c r="Z14" s="2974"/>
      <c r="AA14" s="2974"/>
      <c r="AB14" s="2974"/>
      <c r="AC14" s="2974"/>
      <c r="AD14" s="2974"/>
      <c r="AE14" s="2974"/>
      <c r="AF14" s="2974"/>
      <c r="AG14" s="2974"/>
      <c r="AH14" s="2974"/>
      <c r="AI14" s="2974"/>
      <c r="AJ14" s="2975"/>
    </row>
    <row r="15" spans="1:45" s="606" customFormat="1" ht="38.25" customHeight="1" thickBot="1">
      <c r="A15" s="605" t="s">
        <v>9</v>
      </c>
      <c r="B15" s="605" t="s">
        <v>916</v>
      </c>
      <c r="C15" s="605" t="s">
        <v>917</v>
      </c>
      <c r="D15" s="605" t="s">
        <v>328</v>
      </c>
      <c r="E15" s="605"/>
      <c r="F15" s="605" t="s">
        <v>918</v>
      </c>
      <c r="G15" s="605" t="s">
        <v>354</v>
      </c>
      <c r="H15" s="605" t="s">
        <v>919</v>
      </c>
      <c r="I15" s="605" t="s">
        <v>328</v>
      </c>
      <c r="J15" s="605"/>
      <c r="K15" s="605" t="s">
        <v>920</v>
      </c>
      <c r="L15" s="605" t="s">
        <v>921</v>
      </c>
      <c r="M15" s="605" t="s">
        <v>922</v>
      </c>
      <c r="N15" s="605" t="s">
        <v>13</v>
      </c>
      <c r="O15" s="605" t="s">
        <v>14</v>
      </c>
      <c r="P15" s="605" t="s">
        <v>15</v>
      </c>
      <c r="Q15" s="605" t="s">
        <v>16</v>
      </c>
      <c r="R15" s="605" t="s">
        <v>18</v>
      </c>
      <c r="S15" s="605" t="s">
        <v>19</v>
      </c>
      <c r="T15" s="605" t="s">
        <v>20</v>
      </c>
      <c r="U15" s="605" t="s">
        <v>21</v>
      </c>
      <c r="V15" s="605" t="s">
        <v>22</v>
      </c>
      <c r="W15" s="605" t="s">
        <v>23</v>
      </c>
      <c r="X15" s="605" t="s">
        <v>24</v>
      </c>
      <c r="Y15" s="605" t="s">
        <v>25</v>
      </c>
      <c r="Z15" s="605" t="s">
        <v>26</v>
      </c>
      <c r="AA15" s="605" t="s">
        <v>27</v>
      </c>
      <c r="AB15" s="605" t="s">
        <v>28</v>
      </c>
      <c r="AC15" s="605" t="s">
        <v>29</v>
      </c>
      <c r="AD15" s="605" t="s">
        <v>30</v>
      </c>
      <c r="AE15" s="605" t="s">
        <v>31</v>
      </c>
      <c r="AF15" s="605" t="s">
        <v>32</v>
      </c>
      <c r="AG15" s="605" t="s">
        <v>33</v>
      </c>
      <c r="AH15" s="605" t="s">
        <v>34</v>
      </c>
      <c r="AI15" s="605" t="s">
        <v>244</v>
      </c>
      <c r="AJ15" s="605" t="s">
        <v>35</v>
      </c>
      <c r="AK15" s="2145" t="s">
        <v>36</v>
      </c>
      <c r="AL15" s="2146" t="s">
        <v>37</v>
      </c>
      <c r="AM15" s="2147" t="s">
        <v>38</v>
      </c>
      <c r="AN15" s="2148" t="s">
        <v>1724</v>
      </c>
      <c r="AO15" s="2148" t="s">
        <v>1725</v>
      </c>
      <c r="AP15" s="2149" t="s">
        <v>42</v>
      </c>
      <c r="AQ15" s="2150" t="s">
        <v>43</v>
      </c>
      <c r="AR15" s="2149" t="s">
        <v>44</v>
      </c>
      <c r="AS15" s="2151" t="s">
        <v>45</v>
      </c>
    </row>
    <row r="16" spans="1:45" s="615" customFormat="1" ht="60" customHeight="1">
      <c r="A16" s="2976">
        <v>1</v>
      </c>
      <c r="B16" s="2979" t="s">
        <v>413</v>
      </c>
      <c r="C16" s="2982" t="s">
        <v>923</v>
      </c>
      <c r="D16" s="607"/>
      <c r="E16" s="607"/>
      <c r="F16" s="608"/>
      <c r="G16" s="608"/>
      <c r="H16" s="608"/>
      <c r="I16" s="608"/>
      <c r="J16" s="608"/>
      <c r="K16" s="608"/>
      <c r="L16" s="609"/>
      <c r="M16" s="609" t="s">
        <v>924</v>
      </c>
      <c r="N16" s="610" t="s">
        <v>925</v>
      </c>
      <c r="O16" s="610">
        <v>6</v>
      </c>
      <c r="P16" s="610" t="s">
        <v>926</v>
      </c>
      <c r="Q16" s="609" t="s">
        <v>927</v>
      </c>
      <c r="R16" s="611" t="s">
        <v>928</v>
      </c>
      <c r="S16" s="612">
        <v>43101</v>
      </c>
      <c r="T16" s="612">
        <v>43465</v>
      </c>
      <c r="U16" s="613"/>
      <c r="V16" s="613">
        <v>1</v>
      </c>
      <c r="W16" s="613"/>
      <c r="X16" s="613">
        <v>1</v>
      </c>
      <c r="Y16" s="613"/>
      <c r="Z16" s="613">
        <v>1</v>
      </c>
      <c r="AA16" s="613"/>
      <c r="AB16" s="613">
        <v>1</v>
      </c>
      <c r="AC16" s="613"/>
      <c r="AD16" s="613">
        <v>1</v>
      </c>
      <c r="AE16" s="613"/>
      <c r="AF16" s="613">
        <v>1</v>
      </c>
      <c r="AG16" s="614">
        <f>SUM(U16:AF16)</f>
        <v>6</v>
      </c>
      <c r="AH16" s="1408">
        <v>0</v>
      </c>
      <c r="AI16" s="1408">
        <v>0</v>
      </c>
      <c r="AJ16" s="2138"/>
      <c r="AK16" s="2520">
        <f>SUM(U16:V16)</f>
        <v>1</v>
      </c>
      <c r="AL16" s="2521">
        <f>AK16/AG16</f>
        <v>0.16666666666666666</v>
      </c>
      <c r="AM16" s="2515">
        <v>1</v>
      </c>
      <c r="AN16" s="2521">
        <f>+AM16/AK16</f>
        <v>1</v>
      </c>
      <c r="AO16" s="2522">
        <f>+AM16/AG16</f>
        <v>0.16666666666666666</v>
      </c>
      <c r="AP16" s="2515" t="s">
        <v>1879</v>
      </c>
      <c r="AQ16" s="2523" t="s">
        <v>1879</v>
      </c>
      <c r="AR16" s="2515" t="s">
        <v>1880</v>
      </c>
      <c r="AS16" s="2515" t="s">
        <v>1838</v>
      </c>
    </row>
    <row r="17" spans="1:45" s="615" customFormat="1" ht="38.25" customHeight="1">
      <c r="A17" s="2977"/>
      <c r="B17" s="2980"/>
      <c r="C17" s="2983"/>
      <c r="D17" s="616"/>
      <c r="E17" s="616"/>
      <c r="F17" s="617"/>
      <c r="G17" s="617"/>
      <c r="H17" s="617"/>
      <c r="I17" s="617"/>
      <c r="J17" s="617"/>
      <c r="K17" s="617"/>
      <c r="L17" s="618"/>
      <c r="M17" s="618" t="s">
        <v>929</v>
      </c>
      <c r="N17" s="618" t="s">
        <v>925</v>
      </c>
      <c r="O17" s="700">
        <v>1</v>
      </c>
      <c r="P17" s="618" t="s">
        <v>930</v>
      </c>
      <c r="Q17" s="618" t="s">
        <v>931</v>
      </c>
      <c r="R17" s="619" t="s">
        <v>932</v>
      </c>
      <c r="S17" s="620">
        <v>43101</v>
      </c>
      <c r="T17" s="620">
        <v>43465</v>
      </c>
      <c r="U17" s="621">
        <v>1</v>
      </c>
      <c r="V17" s="621">
        <v>1</v>
      </c>
      <c r="W17" s="621">
        <v>1</v>
      </c>
      <c r="X17" s="621">
        <v>1</v>
      </c>
      <c r="Y17" s="621">
        <v>1</v>
      </c>
      <c r="Z17" s="621">
        <v>1</v>
      </c>
      <c r="AA17" s="621">
        <v>1</v>
      </c>
      <c r="AB17" s="621">
        <v>1</v>
      </c>
      <c r="AC17" s="621">
        <v>1</v>
      </c>
      <c r="AD17" s="621">
        <v>1</v>
      </c>
      <c r="AE17" s="621">
        <v>1</v>
      </c>
      <c r="AF17" s="621">
        <v>1</v>
      </c>
      <c r="AG17" s="622">
        <v>1</v>
      </c>
      <c r="AH17" s="362">
        <v>0</v>
      </c>
      <c r="AI17" s="362">
        <v>0</v>
      </c>
      <c r="AJ17" s="2139"/>
      <c r="AK17" s="2521">
        <v>1</v>
      </c>
      <c r="AL17" s="2521">
        <f>2/12</f>
        <v>0.16666666666666666</v>
      </c>
      <c r="AM17" s="2524">
        <v>1</v>
      </c>
      <c r="AN17" s="2521">
        <f>+AM17/AK17</f>
        <v>1</v>
      </c>
      <c r="AO17" s="2522">
        <f>+AM17/AG17</f>
        <v>1</v>
      </c>
      <c r="AP17" s="2515" t="s">
        <v>1879</v>
      </c>
      <c r="AQ17" s="2523" t="s">
        <v>1879</v>
      </c>
      <c r="AR17" s="2515" t="s">
        <v>1881</v>
      </c>
      <c r="AS17" s="2515" t="s">
        <v>1838</v>
      </c>
    </row>
    <row r="18" spans="1:45" s="615" customFormat="1" ht="51.75" thickBot="1">
      <c r="A18" s="2978"/>
      <c r="B18" s="2981"/>
      <c r="C18" s="623" t="s">
        <v>412</v>
      </c>
      <c r="D18" s="624"/>
      <c r="E18" s="624"/>
      <c r="F18" s="625"/>
      <c r="G18" s="625"/>
      <c r="H18" s="625"/>
      <c r="I18" s="625"/>
      <c r="J18" s="625"/>
      <c r="K18" s="625"/>
      <c r="L18" s="626"/>
      <c r="M18" s="626" t="s">
        <v>933</v>
      </c>
      <c r="N18" s="626" t="s">
        <v>925</v>
      </c>
      <c r="O18" s="626">
        <v>3</v>
      </c>
      <c r="P18" s="618" t="s">
        <v>930</v>
      </c>
      <c r="Q18" s="626" t="s">
        <v>934</v>
      </c>
      <c r="R18" s="627" t="s">
        <v>935</v>
      </c>
      <c r="S18" s="628">
        <v>43101</v>
      </c>
      <c r="T18" s="628">
        <v>43465</v>
      </c>
      <c r="U18" s="629"/>
      <c r="V18" s="630"/>
      <c r="W18" s="631"/>
      <c r="X18" s="632">
        <v>1</v>
      </c>
      <c r="Y18" s="632"/>
      <c r="Z18" s="632"/>
      <c r="AA18" s="632"/>
      <c r="AB18" s="632">
        <v>1</v>
      </c>
      <c r="AC18" s="632"/>
      <c r="AD18" s="632"/>
      <c r="AE18" s="632"/>
      <c r="AF18" s="632">
        <v>1</v>
      </c>
      <c r="AG18" s="633">
        <f>SUM(U18:AF18)</f>
        <v>3</v>
      </c>
      <c r="AH18" s="1409">
        <v>0</v>
      </c>
      <c r="AI18" s="1409">
        <v>0</v>
      </c>
      <c r="AJ18" s="2140"/>
      <c r="AK18" s="2520">
        <f>SUM(U18:V18)</f>
        <v>0</v>
      </c>
      <c r="AL18" s="2521"/>
      <c r="AM18" s="2515">
        <v>0</v>
      </c>
      <c r="AN18" s="2521"/>
      <c r="AO18" s="2522">
        <f>+AM18/AG18</f>
        <v>0</v>
      </c>
      <c r="AP18" s="2515" t="s">
        <v>1879</v>
      </c>
      <c r="AQ18" s="2523" t="s">
        <v>1879</v>
      </c>
      <c r="AR18" s="2515" t="s">
        <v>1882</v>
      </c>
      <c r="AS18" s="2515" t="s">
        <v>1838</v>
      </c>
    </row>
    <row r="19" spans="1:45" s="615" customFormat="1" ht="19.5" customHeight="1" thickBot="1">
      <c r="A19" s="2961" t="s">
        <v>56</v>
      </c>
      <c r="B19" s="2962"/>
      <c r="C19" s="2962"/>
      <c r="D19" s="2962"/>
      <c r="E19" s="2962"/>
      <c r="F19" s="2962"/>
      <c r="G19" s="2405"/>
      <c r="H19" s="2405"/>
      <c r="I19" s="2405"/>
      <c r="J19" s="2405"/>
      <c r="K19" s="2405"/>
      <c r="L19" s="2405"/>
      <c r="M19" s="2405"/>
      <c r="N19" s="2405"/>
      <c r="O19" s="2405"/>
      <c r="P19" s="2405"/>
      <c r="Q19" s="2405"/>
      <c r="R19" s="2405"/>
      <c r="S19" s="2405"/>
      <c r="T19" s="2405"/>
      <c r="U19" s="2405"/>
      <c r="V19" s="2405"/>
      <c r="W19" s="2405"/>
      <c r="X19" s="2405"/>
      <c r="Y19" s="2405"/>
      <c r="Z19" s="2405"/>
      <c r="AA19" s="2405"/>
      <c r="AB19" s="2405"/>
      <c r="AC19" s="2405"/>
      <c r="AD19" s="2405"/>
      <c r="AE19" s="2405"/>
      <c r="AF19" s="2405"/>
      <c r="AG19" s="2405"/>
      <c r="AH19" s="1410">
        <f>SUM(AH16:AH18)</f>
        <v>0</v>
      </c>
      <c r="AI19" s="1410">
        <f>SUM(AI16:AI18)</f>
        <v>0</v>
      </c>
      <c r="AJ19" s="2141"/>
      <c r="AK19" s="2525"/>
      <c r="AL19" s="2526"/>
      <c r="AM19" s="2526"/>
      <c r="AN19" s="2526"/>
      <c r="AO19" s="2526"/>
      <c r="AP19" s="2527"/>
      <c r="AQ19" s="2527"/>
      <c r="AR19" s="2526"/>
      <c r="AS19" s="2528"/>
    </row>
    <row r="20" spans="1:45" s="645" customFormat="1" ht="77.25" thickBot="1">
      <c r="A20" s="634">
        <v>2</v>
      </c>
      <c r="B20" s="635" t="s">
        <v>936</v>
      </c>
      <c r="C20" s="636" t="s">
        <v>1673</v>
      </c>
      <c r="D20" s="637"/>
      <c r="E20" s="637"/>
      <c r="F20" s="637"/>
      <c r="G20" s="637"/>
      <c r="H20" s="637" t="s">
        <v>415</v>
      </c>
      <c r="I20" s="637"/>
      <c r="J20" s="637"/>
      <c r="K20" s="637"/>
      <c r="L20" s="637"/>
      <c r="M20" s="638" t="s">
        <v>937</v>
      </c>
      <c r="N20" s="639" t="s">
        <v>72</v>
      </c>
      <c r="O20" s="640">
        <v>1</v>
      </c>
      <c r="P20" s="640" t="s">
        <v>938</v>
      </c>
      <c r="Q20" s="641" t="s">
        <v>931</v>
      </c>
      <c r="R20" s="638" t="s">
        <v>72</v>
      </c>
      <c r="S20" s="642">
        <v>43101</v>
      </c>
      <c r="T20" s="642">
        <v>43465</v>
      </c>
      <c r="U20" s="643"/>
      <c r="V20" s="643"/>
      <c r="W20" s="643"/>
      <c r="X20" s="643"/>
      <c r="Y20" s="643"/>
      <c r="Z20" s="643"/>
      <c r="AA20" s="643"/>
      <c r="AB20" s="643"/>
      <c r="AC20" s="643"/>
      <c r="AD20" s="643"/>
      <c r="AE20" s="643">
        <v>1</v>
      </c>
      <c r="AF20" s="643"/>
      <c r="AG20" s="644">
        <f>SUM(U20:AF20)</f>
        <v>1</v>
      </c>
      <c r="AH20" s="1412">
        <v>0</v>
      </c>
      <c r="AI20" s="1413">
        <v>0</v>
      </c>
      <c r="AJ20" s="2142"/>
      <c r="AK20" s="2529">
        <f>SUM(U20:V20)</f>
        <v>0</v>
      </c>
      <c r="AL20" s="2521"/>
      <c r="AM20" s="2515">
        <v>0</v>
      </c>
      <c r="AN20" s="2521"/>
      <c r="AO20" s="2522">
        <f>+AM20/AG20</f>
        <v>0</v>
      </c>
      <c r="AP20" s="2515" t="s">
        <v>1879</v>
      </c>
      <c r="AQ20" s="2523" t="s">
        <v>1879</v>
      </c>
      <c r="AR20" s="2515" t="s">
        <v>1838</v>
      </c>
      <c r="AS20" s="2515" t="s">
        <v>1838</v>
      </c>
    </row>
    <row r="21" spans="1:45" s="615" customFormat="1" ht="19.5" customHeight="1" thickBot="1">
      <c r="A21" s="2961" t="s">
        <v>56</v>
      </c>
      <c r="B21" s="2962"/>
      <c r="C21" s="2962"/>
      <c r="D21" s="2962"/>
      <c r="E21" s="2962"/>
      <c r="F21" s="2962"/>
      <c r="G21" s="2405"/>
      <c r="H21" s="2405"/>
      <c r="I21" s="2405"/>
      <c r="J21" s="2405"/>
      <c r="K21" s="2405"/>
      <c r="L21" s="2405"/>
      <c r="M21" s="2405"/>
      <c r="N21" s="2405"/>
      <c r="O21" s="2405"/>
      <c r="P21" s="2405"/>
      <c r="Q21" s="2405"/>
      <c r="R21" s="2405"/>
      <c r="S21" s="2405"/>
      <c r="T21" s="2405"/>
      <c r="U21" s="2405"/>
      <c r="V21" s="2405"/>
      <c r="W21" s="2405"/>
      <c r="X21" s="2405"/>
      <c r="Y21" s="2405"/>
      <c r="Z21" s="2405"/>
      <c r="AA21" s="2405"/>
      <c r="AB21" s="2405"/>
      <c r="AC21" s="2405"/>
      <c r="AD21" s="2405"/>
      <c r="AE21" s="2405"/>
      <c r="AF21" s="2405"/>
      <c r="AG21" s="2405"/>
      <c r="AH21" s="1410">
        <f>SUM(AH20:AH20)</f>
        <v>0</v>
      </c>
      <c r="AI21" s="1410">
        <f>SUM(AI20:AI20)</f>
        <v>0</v>
      </c>
      <c r="AJ21" s="2141"/>
      <c r="AK21" s="2530"/>
      <c r="AL21" s="2527"/>
      <c r="AM21" s="2527"/>
      <c r="AN21" s="2527"/>
      <c r="AO21" s="2527"/>
      <c r="AP21" s="2527"/>
      <c r="AQ21" s="2527"/>
      <c r="AR21" s="2527"/>
      <c r="AS21" s="2531"/>
    </row>
    <row r="22" spans="1:45" s="653" customFormat="1" ht="48.75" customHeight="1">
      <c r="A22" s="2984">
        <v>3</v>
      </c>
      <c r="B22" s="2987" t="s">
        <v>899</v>
      </c>
      <c r="C22" s="2990" t="s">
        <v>939</v>
      </c>
      <c r="D22" s="607"/>
      <c r="E22" s="607"/>
      <c r="F22" s="646" t="s">
        <v>940</v>
      </c>
      <c r="G22" s="647" t="s">
        <v>941</v>
      </c>
      <c r="H22" s="647"/>
      <c r="I22" s="648"/>
      <c r="J22" s="648"/>
      <c r="K22" s="648"/>
      <c r="L22" s="649" t="s">
        <v>942</v>
      </c>
      <c r="M22" s="646" t="s">
        <v>943</v>
      </c>
      <c r="N22" s="650" t="s">
        <v>944</v>
      </c>
      <c r="O22" s="650">
        <v>4</v>
      </c>
      <c r="P22" s="609" t="s">
        <v>945</v>
      </c>
      <c r="Q22" s="609" t="s">
        <v>931</v>
      </c>
      <c r="R22" s="650" t="s">
        <v>946</v>
      </c>
      <c r="S22" s="612">
        <v>43101</v>
      </c>
      <c r="T22" s="612">
        <v>43465</v>
      </c>
      <c r="U22" s="651"/>
      <c r="V22" s="651"/>
      <c r="W22" s="651">
        <v>2</v>
      </c>
      <c r="X22" s="651"/>
      <c r="Y22" s="651"/>
      <c r="Z22" s="651">
        <v>1</v>
      </c>
      <c r="AA22" s="651"/>
      <c r="AB22" s="651"/>
      <c r="AC22" s="651"/>
      <c r="AD22" s="651">
        <v>1</v>
      </c>
      <c r="AE22" s="651"/>
      <c r="AF22" s="651"/>
      <c r="AG22" s="652">
        <f>SUM(U22:AF22)</f>
        <v>4</v>
      </c>
      <c r="AH22" s="1408">
        <v>0</v>
      </c>
      <c r="AI22" s="1408">
        <v>0</v>
      </c>
      <c r="AJ22" s="2138"/>
      <c r="AK22" s="2520">
        <f>SUM(U22:V22)</f>
        <v>0</v>
      </c>
      <c r="AL22" s="2521"/>
      <c r="AM22" s="2515">
        <v>0</v>
      </c>
      <c r="AN22" s="2521"/>
      <c r="AO22" s="2522">
        <f aca="true" t="shared" si="0" ref="AO22:AO29">+AM22/AG22</f>
        <v>0</v>
      </c>
      <c r="AP22" s="2515" t="s">
        <v>1879</v>
      </c>
      <c r="AQ22" s="2523" t="s">
        <v>1879</v>
      </c>
      <c r="AR22" s="2515" t="s">
        <v>1838</v>
      </c>
      <c r="AS22" s="2515" t="s">
        <v>1838</v>
      </c>
    </row>
    <row r="23" spans="1:45" s="653" customFormat="1" ht="38.25">
      <c r="A23" s="2985"/>
      <c r="B23" s="2988"/>
      <c r="C23" s="2991"/>
      <c r="D23" s="616"/>
      <c r="E23" s="616"/>
      <c r="F23" s="654" t="s">
        <v>947</v>
      </c>
      <c r="G23" s="655" t="s">
        <v>941</v>
      </c>
      <c r="H23" s="655"/>
      <c r="I23" s="656"/>
      <c r="J23" s="656"/>
      <c r="K23" s="656"/>
      <c r="L23" s="657" t="s">
        <v>948</v>
      </c>
      <c r="M23" s="654" t="s">
        <v>949</v>
      </c>
      <c r="N23" s="298" t="s">
        <v>950</v>
      </c>
      <c r="O23" s="298">
        <v>6</v>
      </c>
      <c r="P23" s="618" t="s">
        <v>951</v>
      </c>
      <c r="Q23" s="618" t="s">
        <v>931</v>
      </c>
      <c r="R23" s="298" t="s">
        <v>952</v>
      </c>
      <c r="S23" s="620">
        <v>43191</v>
      </c>
      <c r="T23" s="620">
        <v>43449</v>
      </c>
      <c r="U23" s="658"/>
      <c r="V23" s="658"/>
      <c r="W23" s="658">
        <v>1</v>
      </c>
      <c r="X23" s="658">
        <v>1</v>
      </c>
      <c r="Y23" s="658"/>
      <c r="Z23" s="658">
        <v>1</v>
      </c>
      <c r="AA23" s="658">
        <v>1</v>
      </c>
      <c r="AB23" s="658">
        <v>1</v>
      </c>
      <c r="AC23" s="658">
        <v>1</v>
      </c>
      <c r="AD23" s="658"/>
      <c r="AE23" s="658"/>
      <c r="AF23" s="658"/>
      <c r="AG23" s="659">
        <f aca="true" t="shared" si="1" ref="AG23:AG29">SUM(U23:AF23)</f>
        <v>6</v>
      </c>
      <c r="AH23" s="362">
        <v>0</v>
      </c>
      <c r="AI23" s="362">
        <v>0</v>
      </c>
      <c r="AJ23" s="2139"/>
      <c r="AK23" s="2520">
        <f aca="true" t="shared" si="2" ref="AK23:AK29">SUM(U23:V23)</f>
        <v>0</v>
      </c>
      <c r="AL23" s="2521"/>
      <c r="AM23" s="2515">
        <v>0.1</v>
      </c>
      <c r="AN23" s="2521"/>
      <c r="AO23" s="2522">
        <f t="shared" si="0"/>
        <v>0.016666666666666666</v>
      </c>
      <c r="AP23" s="2515" t="s">
        <v>1879</v>
      </c>
      <c r="AQ23" s="2523" t="s">
        <v>1879</v>
      </c>
      <c r="AR23" s="2515" t="s">
        <v>1883</v>
      </c>
      <c r="AS23" s="2515" t="s">
        <v>1838</v>
      </c>
    </row>
    <row r="24" spans="1:45" s="653" customFormat="1" ht="51">
      <c r="A24" s="2985"/>
      <c r="B24" s="2988"/>
      <c r="C24" s="2991"/>
      <c r="D24" s="616"/>
      <c r="E24" s="616"/>
      <c r="F24" s="657" t="s">
        <v>953</v>
      </c>
      <c r="G24" s="655" t="s">
        <v>954</v>
      </c>
      <c r="H24" s="655"/>
      <c r="I24" s="656"/>
      <c r="J24" s="656"/>
      <c r="K24" s="656"/>
      <c r="L24" s="657" t="s">
        <v>955</v>
      </c>
      <c r="M24" s="654" t="s">
        <v>956</v>
      </c>
      <c r="N24" s="298" t="s">
        <v>957</v>
      </c>
      <c r="O24" s="298">
        <v>2</v>
      </c>
      <c r="P24" s="618" t="s">
        <v>958</v>
      </c>
      <c r="Q24" s="618" t="s">
        <v>931</v>
      </c>
      <c r="R24" s="298" t="s">
        <v>959</v>
      </c>
      <c r="S24" s="620">
        <v>43101</v>
      </c>
      <c r="T24" s="620">
        <v>43465</v>
      </c>
      <c r="U24" s="658"/>
      <c r="V24" s="658"/>
      <c r="W24" s="658"/>
      <c r="X24" s="658"/>
      <c r="Y24" s="658"/>
      <c r="Z24" s="658"/>
      <c r="AA24" s="658"/>
      <c r="AB24" s="658"/>
      <c r="AC24" s="658"/>
      <c r="AD24" s="658">
        <v>1</v>
      </c>
      <c r="AE24" s="658">
        <v>1</v>
      </c>
      <c r="AF24" s="658"/>
      <c r="AG24" s="659">
        <f t="shared" si="1"/>
        <v>2</v>
      </c>
      <c r="AH24" s="362">
        <v>0</v>
      </c>
      <c r="AI24" s="362">
        <v>0</v>
      </c>
      <c r="AJ24" s="2139"/>
      <c r="AK24" s="2520">
        <f t="shared" si="2"/>
        <v>0</v>
      </c>
      <c r="AL24" s="2521"/>
      <c r="AM24" s="2515">
        <v>0</v>
      </c>
      <c r="AN24" s="2521"/>
      <c r="AO24" s="2522">
        <f t="shared" si="0"/>
        <v>0</v>
      </c>
      <c r="AP24" s="2515" t="s">
        <v>1879</v>
      </c>
      <c r="AQ24" s="2523" t="s">
        <v>1879</v>
      </c>
      <c r="AR24" s="2515" t="s">
        <v>1838</v>
      </c>
      <c r="AS24" s="2515" t="s">
        <v>1838</v>
      </c>
    </row>
    <row r="25" spans="1:45" s="653" customFormat="1" ht="76.5">
      <c r="A25" s="2985"/>
      <c r="B25" s="2988"/>
      <c r="C25" s="2991"/>
      <c r="D25" s="616"/>
      <c r="E25" s="616"/>
      <c r="F25" s="654" t="s">
        <v>960</v>
      </c>
      <c r="G25" s="656"/>
      <c r="H25" s="656"/>
      <c r="I25" s="656"/>
      <c r="J25" s="656"/>
      <c r="K25" s="656"/>
      <c r="L25" s="654"/>
      <c r="M25" s="654" t="s">
        <v>961</v>
      </c>
      <c r="N25" s="298" t="s">
        <v>962</v>
      </c>
      <c r="O25" s="298">
        <v>3</v>
      </c>
      <c r="P25" s="618" t="s">
        <v>963</v>
      </c>
      <c r="Q25" s="618" t="s">
        <v>931</v>
      </c>
      <c r="R25" s="298" t="s">
        <v>964</v>
      </c>
      <c r="S25" s="620">
        <v>43101</v>
      </c>
      <c r="T25" s="620">
        <v>43465</v>
      </c>
      <c r="U25" s="658"/>
      <c r="V25" s="658"/>
      <c r="W25" s="658"/>
      <c r="X25" s="658"/>
      <c r="Y25" s="658"/>
      <c r="Z25" s="658"/>
      <c r="AA25" s="658"/>
      <c r="AB25" s="658"/>
      <c r="AC25" s="658">
        <v>3</v>
      </c>
      <c r="AD25" s="658"/>
      <c r="AE25" s="658"/>
      <c r="AF25" s="658"/>
      <c r="AG25" s="659">
        <f t="shared" si="1"/>
        <v>3</v>
      </c>
      <c r="AH25" s="362">
        <v>0</v>
      </c>
      <c r="AI25" s="362">
        <v>0</v>
      </c>
      <c r="AJ25" s="2139"/>
      <c r="AK25" s="2520">
        <f t="shared" si="2"/>
        <v>0</v>
      </c>
      <c r="AL25" s="2521"/>
      <c r="AM25" s="2515">
        <v>0</v>
      </c>
      <c r="AN25" s="2521"/>
      <c r="AO25" s="2522">
        <f t="shared" si="0"/>
        <v>0</v>
      </c>
      <c r="AP25" s="2515" t="s">
        <v>1879</v>
      </c>
      <c r="AQ25" s="2523" t="s">
        <v>1879</v>
      </c>
      <c r="AR25" s="2515" t="s">
        <v>1838</v>
      </c>
      <c r="AS25" s="2515" t="s">
        <v>1838</v>
      </c>
    </row>
    <row r="26" spans="1:45" s="653" customFormat="1" ht="38.25">
      <c r="A26" s="2985"/>
      <c r="B26" s="2988"/>
      <c r="C26" s="2991"/>
      <c r="D26" s="616"/>
      <c r="E26" s="616"/>
      <c r="F26" s="657" t="s">
        <v>965</v>
      </c>
      <c r="G26" s="660" t="s">
        <v>941</v>
      </c>
      <c r="H26" s="660"/>
      <c r="I26" s="660"/>
      <c r="J26" s="660"/>
      <c r="K26" s="660"/>
      <c r="L26" s="661" t="s">
        <v>966</v>
      </c>
      <c r="M26" s="661" t="s">
        <v>967</v>
      </c>
      <c r="N26" s="661" t="s">
        <v>968</v>
      </c>
      <c r="O26" s="661">
        <v>1</v>
      </c>
      <c r="P26" s="661" t="s">
        <v>969</v>
      </c>
      <c r="Q26" s="618" t="s">
        <v>931</v>
      </c>
      <c r="R26" s="661" t="s">
        <v>970</v>
      </c>
      <c r="S26" s="620">
        <v>43101</v>
      </c>
      <c r="T26" s="620">
        <v>43465</v>
      </c>
      <c r="U26" s="658"/>
      <c r="V26" s="658"/>
      <c r="W26" s="658"/>
      <c r="X26" s="658"/>
      <c r="Y26" s="658"/>
      <c r="Z26" s="658"/>
      <c r="AA26" s="658"/>
      <c r="AB26" s="658"/>
      <c r="AC26" s="658">
        <v>1</v>
      </c>
      <c r="AD26" s="658"/>
      <c r="AE26" s="658"/>
      <c r="AF26" s="658"/>
      <c r="AG26" s="659">
        <f t="shared" si="1"/>
        <v>1</v>
      </c>
      <c r="AH26" s="362">
        <v>0</v>
      </c>
      <c r="AI26" s="362">
        <v>0</v>
      </c>
      <c r="AJ26" s="2139"/>
      <c r="AK26" s="2520">
        <f t="shared" si="2"/>
        <v>0</v>
      </c>
      <c r="AL26" s="2521"/>
      <c r="AM26" s="2515">
        <v>0</v>
      </c>
      <c r="AN26" s="2521"/>
      <c r="AO26" s="2522">
        <f t="shared" si="0"/>
        <v>0</v>
      </c>
      <c r="AP26" s="2515" t="s">
        <v>1879</v>
      </c>
      <c r="AQ26" s="2523" t="s">
        <v>1879</v>
      </c>
      <c r="AR26" s="2515" t="s">
        <v>1838</v>
      </c>
      <c r="AS26" s="2515" t="s">
        <v>1838</v>
      </c>
    </row>
    <row r="27" spans="1:45" s="653" customFormat="1" ht="38.25">
      <c r="A27" s="2985"/>
      <c r="B27" s="2988"/>
      <c r="C27" s="2991"/>
      <c r="D27" s="616"/>
      <c r="E27" s="616"/>
      <c r="F27" s="657" t="s">
        <v>971</v>
      </c>
      <c r="G27" s="660" t="s">
        <v>972</v>
      </c>
      <c r="H27" s="660"/>
      <c r="I27" s="660"/>
      <c r="J27" s="660"/>
      <c r="K27" s="660"/>
      <c r="L27" s="661" t="s">
        <v>973</v>
      </c>
      <c r="M27" s="661" t="s">
        <v>974</v>
      </c>
      <c r="N27" s="661" t="s">
        <v>968</v>
      </c>
      <c r="O27" s="298">
        <v>1</v>
      </c>
      <c r="P27" s="661" t="s">
        <v>969</v>
      </c>
      <c r="Q27" s="618" t="s">
        <v>931</v>
      </c>
      <c r="R27" s="661" t="s">
        <v>970</v>
      </c>
      <c r="S27" s="620">
        <v>43101</v>
      </c>
      <c r="T27" s="620">
        <v>43465</v>
      </c>
      <c r="U27" s="658"/>
      <c r="V27" s="658"/>
      <c r="W27" s="658"/>
      <c r="X27" s="658"/>
      <c r="Y27" s="658"/>
      <c r="Z27" s="658"/>
      <c r="AA27" s="658"/>
      <c r="AB27" s="658"/>
      <c r="AC27" s="658">
        <v>1</v>
      </c>
      <c r="AD27" s="658"/>
      <c r="AE27" s="658"/>
      <c r="AF27" s="658"/>
      <c r="AG27" s="659">
        <f t="shared" si="1"/>
        <v>1</v>
      </c>
      <c r="AH27" s="362">
        <v>0</v>
      </c>
      <c r="AI27" s="362">
        <v>0</v>
      </c>
      <c r="AJ27" s="2139"/>
      <c r="AK27" s="2520">
        <f t="shared" si="2"/>
        <v>0</v>
      </c>
      <c r="AL27" s="2521"/>
      <c r="AM27" s="2515">
        <v>0</v>
      </c>
      <c r="AN27" s="2521"/>
      <c r="AO27" s="2522">
        <f t="shared" si="0"/>
        <v>0</v>
      </c>
      <c r="AP27" s="2515" t="s">
        <v>1879</v>
      </c>
      <c r="AQ27" s="2523" t="s">
        <v>1879</v>
      </c>
      <c r="AR27" s="2515" t="s">
        <v>1838</v>
      </c>
      <c r="AS27" s="2515" t="s">
        <v>1838</v>
      </c>
    </row>
    <row r="28" spans="1:45" s="653" customFormat="1" ht="89.25">
      <c r="A28" s="2985"/>
      <c r="B28" s="2988"/>
      <c r="C28" s="2991"/>
      <c r="D28" s="662"/>
      <c r="E28" s="662"/>
      <c r="F28" s="663" t="s">
        <v>975</v>
      </c>
      <c r="G28" s="664" t="s">
        <v>972</v>
      </c>
      <c r="H28" s="664"/>
      <c r="I28" s="664"/>
      <c r="J28" s="664"/>
      <c r="K28" s="664"/>
      <c r="L28" s="665" t="s">
        <v>976</v>
      </c>
      <c r="M28" s="670" t="s">
        <v>977</v>
      </c>
      <c r="N28" s="670" t="s">
        <v>978</v>
      </c>
      <c r="O28" s="2410">
        <v>2</v>
      </c>
      <c r="P28" s="670" t="s">
        <v>979</v>
      </c>
      <c r="Q28" s="670" t="s">
        <v>931</v>
      </c>
      <c r="R28" s="670" t="s">
        <v>970</v>
      </c>
      <c r="S28" s="1291">
        <v>43101</v>
      </c>
      <c r="T28" s="1291">
        <v>43465</v>
      </c>
      <c r="U28" s="672"/>
      <c r="V28" s="672"/>
      <c r="W28" s="672"/>
      <c r="X28" s="672"/>
      <c r="Y28" s="672"/>
      <c r="Z28" s="672">
        <v>1</v>
      </c>
      <c r="AA28" s="672"/>
      <c r="AB28" s="672"/>
      <c r="AC28" s="672"/>
      <c r="AD28" s="672"/>
      <c r="AE28" s="672"/>
      <c r="AF28" s="672"/>
      <c r="AG28" s="2532">
        <f>SUM(U28:AF28)</f>
        <v>1</v>
      </c>
      <c r="AH28" s="1414">
        <v>0</v>
      </c>
      <c r="AI28" s="1414">
        <v>0</v>
      </c>
      <c r="AJ28" s="2143"/>
      <c r="AK28" s="2520">
        <f t="shared" si="2"/>
        <v>0</v>
      </c>
      <c r="AL28" s="2521"/>
      <c r="AM28" s="2515">
        <v>0.02</v>
      </c>
      <c r="AN28" s="2521"/>
      <c r="AO28" s="2522">
        <f t="shared" si="0"/>
        <v>0.02</v>
      </c>
      <c r="AP28" s="2515" t="s">
        <v>1879</v>
      </c>
      <c r="AQ28" s="2523" t="s">
        <v>1879</v>
      </c>
      <c r="AR28" s="2515" t="s">
        <v>1883</v>
      </c>
      <c r="AS28" s="2515" t="s">
        <v>1838</v>
      </c>
    </row>
    <row r="29" spans="1:45" s="653" customFormat="1" ht="85.5" customHeight="1" thickBot="1">
      <c r="A29" s="2986"/>
      <c r="B29" s="2989"/>
      <c r="C29" s="2992"/>
      <c r="D29" s="624"/>
      <c r="E29" s="624"/>
      <c r="F29" s="666" t="s">
        <v>980</v>
      </c>
      <c r="G29" s="667" t="s">
        <v>627</v>
      </c>
      <c r="H29" s="667"/>
      <c r="I29" s="667"/>
      <c r="J29" s="667"/>
      <c r="K29" s="668"/>
      <c r="L29" s="669" t="s">
        <v>981</v>
      </c>
      <c r="M29" s="669" t="s">
        <v>982</v>
      </c>
      <c r="N29" s="669" t="s">
        <v>983</v>
      </c>
      <c r="O29" s="669" t="s">
        <v>984</v>
      </c>
      <c r="P29" s="669" t="s">
        <v>985</v>
      </c>
      <c r="Q29" s="670" t="s">
        <v>931</v>
      </c>
      <c r="R29" s="669" t="s">
        <v>986</v>
      </c>
      <c r="S29" s="671">
        <v>43101</v>
      </c>
      <c r="T29" s="671">
        <v>43465</v>
      </c>
      <c r="U29" s="672"/>
      <c r="V29" s="672"/>
      <c r="W29" s="672">
        <v>1</v>
      </c>
      <c r="X29" s="672">
        <v>1</v>
      </c>
      <c r="Y29" s="672">
        <v>1</v>
      </c>
      <c r="Z29" s="672">
        <v>1</v>
      </c>
      <c r="AA29" s="672">
        <v>1</v>
      </c>
      <c r="AB29" s="672">
        <v>1</v>
      </c>
      <c r="AC29" s="672">
        <v>1</v>
      </c>
      <c r="AD29" s="672">
        <v>1</v>
      </c>
      <c r="AE29" s="672"/>
      <c r="AF29" s="672"/>
      <c r="AG29" s="673">
        <f t="shared" si="1"/>
        <v>8</v>
      </c>
      <c r="AH29" s="1415">
        <v>0</v>
      </c>
      <c r="AI29" s="1415">
        <v>0</v>
      </c>
      <c r="AJ29" s="2144"/>
      <c r="AK29" s="2520">
        <f t="shared" si="2"/>
        <v>0</v>
      </c>
      <c r="AL29" s="2521"/>
      <c r="AM29" s="2515">
        <v>0</v>
      </c>
      <c r="AN29" s="2521"/>
      <c r="AO29" s="2522">
        <f t="shared" si="0"/>
        <v>0</v>
      </c>
      <c r="AP29" s="2515" t="s">
        <v>1879</v>
      </c>
      <c r="AQ29" s="2523" t="s">
        <v>1879</v>
      </c>
      <c r="AR29" s="2515" t="s">
        <v>1838</v>
      </c>
      <c r="AS29" s="2515" t="s">
        <v>1838</v>
      </c>
    </row>
    <row r="30" spans="1:45" s="615" customFormat="1" ht="19.5" customHeight="1" thickBot="1">
      <c r="A30" s="2400"/>
      <c r="B30" s="2401"/>
      <c r="C30" s="2401"/>
      <c r="D30" s="2401"/>
      <c r="E30" s="2401"/>
      <c r="F30" s="2401"/>
      <c r="G30" s="2401"/>
      <c r="H30" s="2401"/>
      <c r="I30" s="2401"/>
      <c r="J30" s="674"/>
      <c r="K30" s="675"/>
      <c r="L30" s="676"/>
      <c r="M30" s="676"/>
      <c r="N30" s="676"/>
      <c r="O30" s="676"/>
      <c r="P30" s="676"/>
      <c r="Q30" s="676"/>
      <c r="R30" s="676"/>
      <c r="S30" s="676"/>
      <c r="T30" s="676"/>
      <c r="U30" s="676"/>
      <c r="V30" s="676"/>
      <c r="W30" s="676"/>
      <c r="X30" s="676"/>
      <c r="Y30" s="676"/>
      <c r="Z30" s="676"/>
      <c r="AA30" s="676"/>
      <c r="AB30" s="676"/>
      <c r="AC30" s="676"/>
      <c r="AD30" s="676"/>
      <c r="AE30" s="676"/>
      <c r="AF30" s="676"/>
      <c r="AG30" s="676"/>
      <c r="AH30" s="1416">
        <f>SUM(AH22:AH29)</f>
        <v>0</v>
      </c>
      <c r="AI30" s="1416">
        <f>SUM(AI22:AI29)</f>
        <v>0</v>
      </c>
      <c r="AJ30" s="677"/>
      <c r="AK30" s="2533"/>
      <c r="AL30" s="2533"/>
      <c r="AM30" s="2533"/>
      <c r="AN30" s="2533"/>
      <c r="AO30" s="2533"/>
      <c r="AP30" s="2533"/>
      <c r="AQ30" s="2533"/>
      <c r="AR30" s="2533"/>
      <c r="AS30" s="2533"/>
    </row>
    <row r="31" spans="1:45" s="615" customFormat="1" ht="19.5" customHeight="1">
      <c r="A31" s="2993" t="s">
        <v>57</v>
      </c>
      <c r="B31" s="2994"/>
      <c r="C31" s="2994"/>
      <c r="D31" s="2994"/>
      <c r="E31" s="2994"/>
      <c r="F31" s="2995"/>
      <c r="G31" s="678"/>
      <c r="H31" s="678"/>
      <c r="I31" s="678"/>
      <c r="J31" s="678"/>
      <c r="K31" s="679"/>
      <c r="L31" s="679"/>
      <c r="M31" s="679"/>
      <c r="N31" s="679"/>
      <c r="O31" s="679"/>
      <c r="P31" s="679"/>
      <c r="Q31" s="679"/>
      <c r="R31" s="679"/>
      <c r="S31" s="679"/>
      <c r="T31" s="679"/>
      <c r="U31" s="679"/>
      <c r="V31" s="679"/>
      <c r="W31" s="679"/>
      <c r="X31" s="679"/>
      <c r="Y31" s="679"/>
      <c r="Z31" s="679"/>
      <c r="AA31" s="679"/>
      <c r="AB31" s="679"/>
      <c r="AC31" s="679"/>
      <c r="AD31" s="679"/>
      <c r="AE31" s="679"/>
      <c r="AF31" s="679"/>
      <c r="AG31" s="679"/>
      <c r="AH31" s="1417">
        <f>+AH30+AH21+AH19</f>
        <v>0</v>
      </c>
      <c r="AI31" s="1417">
        <f>+AI30+AI21+AI19</f>
        <v>0</v>
      </c>
      <c r="AJ31" s="680"/>
      <c r="AK31" s="2534"/>
      <c r="AL31" s="2534"/>
      <c r="AM31" s="2534"/>
      <c r="AN31" s="2534"/>
      <c r="AO31" s="2534"/>
      <c r="AP31" s="2534"/>
      <c r="AQ31" s="2534"/>
      <c r="AR31" s="2534"/>
      <c r="AS31" s="2534"/>
    </row>
    <row r="32" spans="1:45" s="598" customFormat="1" ht="9.75" customHeight="1">
      <c r="A32" s="2996"/>
      <c r="B32" s="2997"/>
      <c r="C32" s="2997"/>
      <c r="D32" s="2997"/>
      <c r="E32" s="2997"/>
      <c r="F32" s="2997"/>
      <c r="G32" s="2997"/>
      <c r="H32" s="2997"/>
      <c r="I32" s="2997"/>
      <c r="J32" s="2997"/>
      <c r="K32" s="2997"/>
      <c r="L32" s="2997"/>
      <c r="M32" s="2997"/>
      <c r="N32" s="2997"/>
      <c r="O32" s="2997"/>
      <c r="P32" s="2997"/>
      <c r="Q32" s="2997"/>
      <c r="R32" s="2997"/>
      <c r="S32" s="2997"/>
      <c r="T32" s="2997"/>
      <c r="U32" s="2997"/>
      <c r="V32" s="2997"/>
      <c r="W32" s="2997"/>
      <c r="X32" s="2997"/>
      <c r="Y32" s="2997"/>
      <c r="Z32" s="2997"/>
      <c r="AA32" s="2997"/>
      <c r="AB32" s="2997"/>
      <c r="AC32" s="2997"/>
      <c r="AD32" s="2997"/>
      <c r="AE32" s="2997"/>
      <c r="AF32" s="2997"/>
      <c r="AG32" s="2997"/>
      <c r="AH32" s="2997"/>
      <c r="AI32" s="2997"/>
      <c r="AJ32" s="2998"/>
      <c r="AK32" s="2535"/>
      <c r="AL32" s="2535"/>
      <c r="AM32" s="2535"/>
      <c r="AN32" s="2535"/>
      <c r="AO32" s="2535"/>
      <c r="AP32" s="2535"/>
      <c r="AQ32" s="2535"/>
      <c r="AR32" s="2535"/>
      <c r="AS32" s="2535"/>
    </row>
    <row r="33" spans="1:45" s="604" customFormat="1" ht="21" customHeight="1" thickBot="1">
      <c r="A33" s="3003" t="s">
        <v>8</v>
      </c>
      <c r="B33" s="3004"/>
      <c r="C33" s="3004"/>
      <c r="D33" s="3004"/>
      <c r="E33" s="3004"/>
      <c r="F33" s="3004"/>
      <c r="G33" s="2411"/>
      <c r="H33" s="2411"/>
      <c r="I33" s="2411"/>
      <c r="J33" s="2411"/>
      <c r="K33" s="2411"/>
      <c r="L33" s="2411"/>
      <c r="M33" s="2411"/>
      <c r="N33" s="3005" t="s">
        <v>987</v>
      </c>
      <c r="O33" s="3005"/>
      <c r="P33" s="3005"/>
      <c r="Q33" s="3005"/>
      <c r="R33" s="3005"/>
      <c r="S33" s="3005"/>
      <c r="T33" s="3005"/>
      <c r="U33" s="3005"/>
      <c r="V33" s="3005"/>
      <c r="W33" s="3005"/>
      <c r="X33" s="3005"/>
      <c r="Y33" s="3005"/>
      <c r="Z33" s="3005"/>
      <c r="AA33" s="3005"/>
      <c r="AB33" s="3005"/>
      <c r="AC33" s="3005"/>
      <c r="AD33" s="3005"/>
      <c r="AE33" s="3005"/>
      <c r="AF33" s="3005"/>
      <c r="AG33" s="3005"/>
      <c r="AH33" s="3005"/>
      <c r="AI33" s="3005"/>
      <c r="AJ33" s="3006"/>
      <c r="AK33" s="2999"/>
      <c r="AL33" s="2999"/>
      <c r="AM33" s="2999"/>
      <c r="AN33" s="2999"/>
      <c r="AO33" s="2999"/>
      <c r="AP33" s="2999"/>
      <c r="AQ33" s="2999"/>
      <c r="AR33" s="2999"/>
      <c r="AS33" s="2999"/>
    </row>
    <row r="34" spans="1:45" s="598" customFormat="1" ht="9.75" customHeight="1" thickBot="1">
      <c r="A34" s="681"/>
      <c r="B34" s="682"/>
      <c r="C34" s="683"/>
      <c r="D34" s="683"/>
      <c r="E34" s="683"/>
      <c r="F34" s="683"/>
      <c r="G34" s="683"/>
      <c r="H34" s="683"/>
      <c r="I34" s="683"/>
      <c r="J34" s="683"/>
      <c r="K34" s="683"/>
      <c r="L34" s="683"/>
      <c r="M34" s="683"/>
      <c r="N34" s="683"/>
      <c r="O34" s="684"/>
      <c r="P34" s="683"/>
      <c r="Q34" s="683"/>
      <c r="R34" s="683"/>
      <c r="S34" s="685"/>
      <c r="T34" s="685"/>
      <c r="U34" s="683"/>
      <c r="V34" s="683"/>
      <c r="W34" s="683"/>
      <c r="X34" s="683"/>
      <c r="Y34" s="683"/>
      <c r="Z34" s="683"/>
      <c r="AA34" s="683"/>
      <c r="AB34" s="683"/>
      <c r="AC34" s="683"/>
      <c r="AD34" s="683"/>
      <c r="AE34" s="683"/>
      <c r="AF34" s="683"/>
      <c r="AG34" s="682"/>
      <c r="AH34" s="686"/>
      <c r="AI34" s="686"/>
      <c r="AJ34" s="687"/>
      <c r="AK34" s="2535"/>
      <c r="AL34" s="2535"/>
      <c r="AM34" s="2535"/>
      <c r="AN34" s="2535"/>
      <c r="AO34" s="2535"/>
      <c r="AP34" s="2535"/>
      <c r="AQ34" s="2535"/>
      <c r="AR34" s="2535"/>
      <c r="AS34" s="2535"/>
    </row>
    <row r="35" spans="1:45" s="606" customFormat="1" ht="48.75" thickBot="1">
      <c r="A35" s="688" t="s">
        <v>9</v>
      </c>
      <c r="B35" s="2412" t="s">
        <v>916</v>
      </c>
      <c r="C35" s="2412" t="s">
        <v>917</v>
      </c>
      <c r="D35" s="3000" t="s">
        <v>328</v>
      </c>
      <c r="E35" s="3000"/>
      <c r="F35" s="2412" t="s">
        <v>918</v>
      </c>
      <c r="G35" s="2412" t="s">
        <v>354</v>
      </c>
      <c r="H35" s="2412"/>
      <c r="I35" s="3000" t="s">
        <v>328</v>
      </c>
      <c r="J35" s="3000"/>
      <c r="K35" s="2412"/>
      <c r="L35" s="2412" t="s">
        <v>921</v>
      </c>
      <c r="M35" s="2412" t="s">
        <v>922</v>
      </c>
      <c r="N35" s="2412" t="s">
        <v>13</v>
      </c>
      <c r="O35" s="689" t="s">
        <v>14</v>
      </c>
      <c r="P35" s="2412" t="s">
        <v>15</v>
      </c>
      <c r="Q35" s="690" t="s">
        <v>988</v>
      </c>
      <c r="R35" s="2412" t="s">
        <v>18</v>
      </c>
      <c r="S35" s="2412" t="s">
        <v>19</v>
      </c>
      <c r="T35" s="2412" t="s">
        <v>20</v>
      </c>
      <c r="U35" s="691" t="s">
        <v>21</v>
      </c>
      <c r="V35" s="691" t="s">
        <v>22</v>
      </c>
      <c r="W35" s="691" t="s">
        <v>23</v>
      </c>
      <c r="X35" s="691" t="s">
        <v>24</v>
      </c>
      <c r="Y35" s="691" t="s">
        <v>25</v>
      </c>
      <c r="Z35" s="691" t="s">
        <v>26</v>
      </c>
      <c r="AA35" s="691" t="s">
        <v>27</v>
      </c>
      <c r="AB35" s="691" t="s">
        <v>28</v>
      </c>
      <c r="AC35" s="691" t="s">
        <v>29</v>
      </c>
      <c r="AD35" s="691" t="s">
        <v>30</v>
      </c>
      <c r="AE35" s="691" t="s">
        <v>31</v>
      </c>
      <c r="AF35" s="691" t="s">
        <v>32</v>
      </c>
      <c r="AG35" s="2412" t="s">
        <v>33</v>
      </c>
      <c r="AH35" s="692" t="s">
        <v>34</v>
      </c>
      <c r="AI35" s="693" t="s">
        <v>244</v>
      </c>
      <c r="AJ35" s="694" t="s">
        <v>35</v>
      </c>
      <c r="AK35" s="2536" t="s">
        <v>36</v>
      </c>
      <c r="AL35" s="2537" t="s">
        <v>37</v>
      </c>
      <c r="AM35" s="2538" t="s">
        <v>38</v>
      </c>
      <c r="AN35" s="2539" t="s">
        <v>1724</v>
      </c>
      <c r="AO35" s="2539" t="s">
        <v>1725</v>
      </c>
      <c r="AP35" s="2540" t="s">
        <v>42</v>
      </c>
      <c r="AQ35" s="2541" t="s">
        <v>43</v>
      </c>
      <c r="AR35" s="2540" t="s">
        <v>44</v>
      </c>
      <c r="AS35" s="2542" t="s">
        <v>45</v>
      </c>
    </row>
    <row r="36" spans="1:45" s="653" customFormat="1" ht="156">
      <c r="A36" s="2976">
        <v>4</v>
      </c>
      <c r="B36" s="2979" t="s">
        <v>989</v>
      </c>
      <c r="C36" s="3001" t="s">
        <v>990</v>
      </c>
      <c r="D36" s="465"/>
      <c r="E36" s="465"/>
      <c r="F36" s="446"/>
      <c r="G36" s="446"/>
      <c r="H36" s="446"/>
      <c r="I36" s="446"/>
      <c r="J36" s="446"/>
      <c r="K36" s="446"/>
      <c r="L36" s="695"/>
      <c r="M36" s="647" t="s">
        <v>991</v>
      </c>
      <c r="N36" s="446" t="s">
        <v>296</v>
      </c>
      <c r="O36" s="696">
        <v>1</v>
      </c>
      <c r="P36" s="446" t="s">
        <v>992</v>
      </c>
      <c r="Q36" s="697" t="s">
        <v>993</v>
      </c>
      <c r="R36" s="697" t="s">
        <v>994</v>
      </c>
      <c r="S36" s="612">
        <v>43101</v>
      </c>
      <c r="T36" s="612">
        <v>43465</v>
      </c>
      <c r="U36" s="698">
        <v>1</v>
      </c>
      <c r="V36" s="698">
        <v>1</v>
      </c>
      <c r="W36" s="698">
        <v>1</v>
      </c>
      <c r="X36" s="698">
        <v>1</v>
      </c>
      <c r="Y36" s="698">
        <v>1</v>
      </c>
      <c r="Z36" s="698">
        <v>1</v>
      </c>
      <c r="AA36" s="698">
        <v>1</v>
      </c>
      <c r="AB36" s="698">
        <v>1</v>
      </c>
      <c r="AC36" s="698">
        <v>1</v>
      </c>
      <c r="AD36" s="698">
        <v>1</v>
      </c>
      <c r="AE36" s="698">
        <v>1</v>
      </c>
      <c r="AF36" s="698">
        <v>1</v>
      </c>
      <c r="AG36" s="699">
        <v>1</v>
      </c>
      <c r="AH36" s="1408">
        <v>0</v>
      </c>
      <c r="AI36" s="1408">
        <v>0</v>
      </c>
      <c r="AJ36" s="2138"/>
      <c r="AK36" s="2522">
        <v>1</v>
      </c>
      <c r="AL36" s="2521">
        <f>2/12</f>
        <v>0.16666666666666666</v>
      </c>
      <c r="AM36" s="2524">
        <v>1</v>
      </c>
      <c r="AN36" s="2521">
        <f>+AM36/AK36</f>
        <v>1</v>
      </c>
      <c r="AO36" s="2522">
        <f>+AM36/AG36</f>
        <v>1</v>
      </c>
      <c r="AP36" s="2515" t="s">
        <v>1879</v>
      </c>
      <c r="AQ36" s="2523" t="s">
        <v>1879</v>
      </c>
      <c r="AR36" s="2515" t="s">
        <v>1884</v>
      </c>
      <c r="AS36" s="2515" t="s">
        <v>1885</v>
      </c>
    </row>
    <row r="37" spans="1:45" s="653" customFormat="1" ht="204">
      <c r="A37" s="2977"/>
      <c r="B37" s="2980"/>
      <c r="C37" s="3002"/>
      <c r="D37" s="385"/>
      <c r="E37" s="385"/>
      <c r="F37" s="187"/>
      <c r="G37" s="187"/>
      <c r="H37" s="187"/>
      <c r="I37" s="187"/>
      <c r="J37" s="187"/>
      <c r="K37" s="187"/>
      <c r="L37" s="655"/>
      <c r="M37" s="655" t="s">
        <v>995</v>
      </c>
      <c r="N37" s="187" t="s">
        <v>996</v>
      </c>
      <c r="O37" s="700">
        <v>1</v>
      </c>
      <c r="P37" s="187" t="s">
        <v>997</v>
      </c>
      <c r="Q37" s="187" t="s">
        <v>993</v>
      </c>
      <c r="R37" s="396" t="s">
        <v>998</v>
      </c>
      <c r="S37" s="620">
        <v>43101</v>
      </c>
      <c r="T37" s="620">
        <v>43465</v>
      </c>
      <c r="U37" s="621">
        <v>1</v>
      </c>
      <c r="V37" s="621">
        <v>1</v>
      </c>
      <c r="W37" s="621">
        <v>1</v>
      </c>
      <c r="X37" s="621">
        <v>1</v>
      </c>
      <c r="Y37" s="621">
        <v>1</v>
      </c>
      <c r="Z37" s="621">
        <v>1</v>
      </c>
      <c r="AA37" s="621">
        <v>1</v>
      </c>
      <c r="AB37" s="621">
        <v>1</v>
      </c>
      <c r="AC37" s="621">
        <v>1</v>
      </c>
      <c r="AD37" s="621">
        <v>1</v>
      </c>
      <c r="AE37" s="621">
        <v>1</v>
      </c>
      <c r="AF37" s="621">
        <v>1</v>
      </c>
      <c r="AG37" s="701">
        <v>1</v>
      </c>
      <c r="AH37" s="362">
        <v>0</v>
      </c>
      <c r="AI37" s="362">
        <v>0</v>
      </c>
      <c r="AJ37" s="2139"/>
      <c r="AK37" s="2522">
        <v>1</v>
      </c>
      <c r="AL37" s="2521">
        <f>2/12</f>
        <v>0.16666666666666666</v>
      </c>
      <c r="AM37" s="2524">
        <v>1</v>
      </c>
      <c r="AN37" s="2521">
        <f>+AM37/AK37</f>
        <v>1</v>
      </c>
      <c r="AO37" s="2522">
        <f>+AM37/AG37</f>
        <v>1</v>
      </c>
      <c r="AP37" s="2515" t="s">
        <v>1879</v>
      </c>
      <c r="AQ37" s="2523" t="s">
        <v>1879</v>
      </c>
      <c r="AR37" s="2515" t="s">
        <v>1886</v>
      </c>
      <c r="AS37" s="2515" t="s">
        <v>1838</v>
      </c>
    </row>
    <row r="38" spans="1:45" s="653" customFormat="1" ht="48.75" customHeight="1">
      <c r="A38" s="2977"/>
      <c r="B38" s="2980"/>
      <c r="C38" s="3002"/>
      <c r="D38" s="385"/>
      <c r="E38" s="385"/>
      <c r="F38" s="187"/>
      <c r="G38" s="187"/>
      <c r="H38" s="187"/>
      <c r="I38" s="187"/>
      <c r="J38" s="187"/>
      <c r="K38" s="187"/>
      <c r="L38" s="655"/>
      <c r="M38" s="655" t="s">
        <v>999</v>
      </c>
      <c r="N38" s="187" t="s">
        <v>1000</v>
      </c>
      <c r="O38" s="700">
        <v>1</v>
      </c>
      <c r="P38" s="187" t="s">
        <v>1001</v>
      </c>
      <c r="Q38" s="396" t="s">
        <v>993</v>
      </c>
      <c r="R38" s="396" t="s">
        <v>994</v>
      </c>
      <c r="S38" s="620">
        <v>43101</v>
      </c>
      <c r="T38" s="620">
        <v>43465</v>
      </c>
      <c r="U38" s="621">
        <v>1</v>
      </c>
      <c r="V38" s="621">
        <v>1</v>
      </c>
      <c r="W38" s="621">
        <v>1</v>
      </c>
      <c r="X38" s="621">
        <v>1</v>
      </c>
      <c r="Y38" s="621">
        <v>1</v>
      </c>
      <c r="Z38" s="621">
        <v>1</v>
      </c>
      <c r="AA38" s="621">
        <v>1</v>
      </c>
      <c r="AB38" s="621">
        <v>1</v>
      </c>
      <c r="AC38" s="621">
        <v>1</v>
      </c>
      <c r="AD38" s="621">
        <v>1</v>
      </c>
      <c r="AE38" s="621">
        <v>1</v>
      </c>
      <c r="AF38" s="621">
        <v>1</v>
      </c>
      <c r="AG38" s="701">
        <v>1</v>
      </c>
      <c r="AH38" s="362">
        <v>0</v>
      </c>
      <c r="AI38" s="362">
        <v>0</v>
      </c>
      <c r="AJ38" s="2139"/>
      <c r="AK38" s="2522">
        <v>1</v>
      </c>
      <c r="AL38" s="2521">
        <f>2/12</f>
        <v>0.16666666666666666</v>
      </c>
      <c r="AM38" s="2524">
        <v>1</v>
      </c>
      <c r="AN38" s="2521">
        <f>+AM38/AK38</f>
        <v>1</v>
      </c>
      <c r="AO38" s="2522">
        <f>+AM38/AG38</f>
        <v>1</v>
      </c>
      <c r="AP38" s="2515" t="s">
        <v>1879</v>
      </c>
      <c r="AQ38" s="2523" t="s">
        <v>1879</v>
      </c>
      <c r="AR38" s="2515" t="s">
        <v>1887</v>
      </c>
      <c r="AS38" s="2515" t="s">
        <v>1838</v>
      </c>
    </row>
    <row r="39" spans="1:45" s="653" customFormat="1" ht="51.75" thickBot="1">
      <c r="A39" s="2978"/>
      <c r="B39" s="2981"/>
      <c r="C39" s="702" t="s">
        <v>1002</v>
      </c>
      <c r="D39" s="466"/>
      <c r="E39" s="466"/>
      <c r="F39" s="703" t="s">
        <v>1003</v>
      </c>
      <c r="G39" s="626" t="s">
        <v>1004</v>
      </c>
      <c r="H39" s="626"/>
      <c r="I39" s="626"/>
      <c r="J39" s="626"/>
      <c r="K39" s="626"/>
      <c r="L39" s="704" t="s">
        <v>1005</v>
      </c>
      <c r="M39" s="704" t="s">
        <v>1006</v>
      </c>
      <c r="N39" s="705" t="s">
        <v>1007</v>
      </c>
      <c r="O39" s="479">
        <v>1</v>
      </c>
      <c r="P39" s="705" t="s">
        <v>1008</v>
      </c>
      <c r="Q39" s="705" t="s">
        <v>1009</v>
      </c>
      <c r="R39" s="705" t="s">
        <v>1010</v>
      </c>
      <c r="S39" s="706"/>
      <c r="T39" s="706"/>
      <c r="U39" s="707">
        <v>1</v>
      </c>
      <c r="V39" s="707">
        <v>1</v>
      </c>
      <c r="W39" s="707">
        <v>1</v>
      </c>
      <c r="X39" s="707">
        <v>1</v>
      </c>
      <c r="Y39" s="707">
        <v>1</v>
      </c>
      <c r="Z39" s="707">
        <v>1</v>
      </c>
      <c r="AA39" s="707">
        <v>1</v>
      </c>
      <c r="AB39" s="707">
        <v>1</v>
      </c>
      <c r="AC39" s="707">
        <v>1</v>
      </c>
      <c r="AD39" s="707">
        <v>1</v>
      </c>
      <c r="AE39" s="707">
        <v>1</v>
      </c>
      <c r="AF39" s="707">
        <v>1</v>
      </c>
      <c r="AG39" s="708">
        <v>1</v>
      </c>
      <c r="AH39" s="1409">
        <v>0</v>
      </c>
      <c r="AI39" s="1409">
        <v>0</v>
      </c>
      <c r="AJ39" s="2140"/>
      <c r="AK39" s="2522">
        <v>1</v>
      </c>
      <c r="AL39" s="2521">
        <f>2/12</f>
        <v>0.16666666666666666</v>
      </c>
      <c r="AM39" s="2524">
        <v>1</v>
      </c>
      <c r="AN39" s="2521">
        <f>+AM39/AK39</f>
        <v>1</v>
      </c>
      <c r="AO39" s="2522">
        <f>+AM39/AG39</f>
        <v>1</v>
      </c>
      <c r="AP39" s="2515" t="s">
        <v>1879</v>
      </c>
      <c r="AQ39" s="2523" t="s">
        <v>1879</v>
      </c>
      <c r="AR39" s="2515" t="s">
        <v>1888</v>
      </c>
      <c r="AS39" s="2515" t="s">
        <v>1838</v>
      </c>
    </row>
    <row r="40" spans="1:45" s="615" customFormat="1" ht="13.5" thickBot="1">
      <c r="A40" s="2961" t="s">
        <v>56</v>
      </c>
      <c r="B40" s="2962"/>
      <c r="C40" s="2962"/>
      <c r="D40" s="2962"/>
      <c r="E40" s="2962"/>
      <c r="F40" s="2962"/>
      <c r="G40" s="2405"/>
      <c r="H40" s="2405"/>
      <c r="I40" s="2405"/>
      <c r="J40" s="2405"/>
      <c r="K40" s="2405"/>
      <c r="L40" s="2405"/>
      <c r="M40" s="2405"/>
      <c r="N40" s="2405"/>
      <c r="O40" s="2405"/>
      <c r="P40" s="2405"/>
      <c r="Q40" s="2405"/>
      <c r="R40" s="2405"/>
      <c r="S40" s="2405"/>
      <c r="T40" s="2405"/>
      <c r="U40" s="2405"/>
      <c r="V40" s="2405"/>
      <c r="W40" s="2405"/>
      <c r="X40" s="2405"/>
      <c r="Y40" s="2405"/>
      <c r="Z40" s="2405"/>
      <c r="AA40" s="2405"/>
      <c r="AB40" s="2405"/>
      <c r="AC40" s="2405"/>
      <c r="AD40" s="2405"/>
      <c r="AE40" s="2405"/>
      <c r="AF40" s="2405"/>
      <c r="AG40" s="2405"/>
      <c r="AH40" s="1410">
        <f>SUM(AH36:AH39)</f>
        <v>0</v>
      </c>
      <c r="AI40" s="1410">
        <f>SUM(AI36:AI39)</f>
        <v>0</v>
      </c>
      <c r="AJ40" s="2152"/>
      <c r="AK40" s="2543"/>
      <c r="AL40" s="2543"/>
      <c r="AM40" s="2543"/>
      <c r="AN40" s="2543"/>
      <c r="AO40" s="2543"/>
      <c r="AP40" s="2543"/>
      <c r="AQ40" s="2543"/>
      <c r="AR40" s="2152"/>
      <c r="AS40" s="2544"/>
    </row>
    <row r="41" spans="1:45" s="615" customFormat="1" ht="353.25" customHeight="1">
      <c r="A41" s="3007">
        <v>5</v>
      </c>
      <c r="B41" s="3010" t="s">
        <v>1011</v>
      </c>
      <c r="C41" s="3013" t="s">
        <v>1012</v>
      </c>
      <c r="D41" s="709"/>
      <c r="E41" s="709"/>
      <c r="F41" s="709"/>
      <c r="G41" s="709"/>
      <c r="H41" s="709"/>
      <c r="I41" s="709"/>
      <c r="J41" s="709"/>
      <c r="K41" s="709"/>
      <c r="L41" s="709"/>
      <c r="M41" s="710" t="s">
        <v>1013</v>
      </c>
      <c r="N41" s="697" t="s">
        <v>1014</v>
      </c>
      <c r="O41" s="711">
        <v>1</v>
      </c>
      <c r="P41" s="712" t="s">
        <v>1015</v>
      </c>
      <c r="Q41" s="710" t="s">
        <v>1016</v>
      </c>
      <c r="R41" s="697" t="s">
        <v>1017</v>
      </c>
      <c r="S41" s="713">
        <v>43101</v>
      </c>
      <c r="T41" s="714">
        <v>43465</v>
      </c>
      <c r="U41" s="698">
        <v>1</v>
      </c>
      <c r="V41" s="698">
        <v>1</v>
      </c>
      <c r="W41" s="698">
        <v>1</v>
      </c>
      <c r="X41" s="698">
        <v>1</v>
      </c>
      <c r="Y41" s="698">
        <v>1</v>
      </c>
      <c r="Z41" s="698">
        <v>1</v>
      </c>
      <c r="AA41" s="698">
        <v>1</v>
      </c>
      <c r="AB41" s="698">
        <v>1</v>
      </c>
      <c r="AC41" s="698">
        <v>1</v>
      </c>
      <c r="AD41" s="698">
        <v>1</v>
      </c>
      <c r="AE41" s="698">
        <v>1</v>
      </c>
      <c r="AF41" s="698">
        <v>1</v>
      </c>
      <c r="AG41" s="715">
        <v>1</v>
      </c>
      <c r="AH41" s="1408">
        <v>0</v>
      </c>
      <c r="AI41" s="1408">
        <v>0</v>
      </c>
      <c r="AJ41" s="2138"/>
      <c r="AK41" s="2522">
        <v>1</v>
      </c>
      <c r="AL41" s="2521">
        <f>2/12</f>
        <v>0.16666666666666666</v>
      </c>
      <c r="AM41" s="2524">
        <v>1</v>
      </c>
      <c r="AN41" s="2521">
        <f>+AM41/AK41</f>
        <v>1</v>
      </c>
      <c r="AO41" s="2522">
        <f>+AM41/AG41</f>
        <v>1</v>
      </c>
      <c r="AP41" s="2515" t="s">
        <v>1879</v>
      </c>
      <c r="AQ41" s="2523" t="s">
        <v>1879</v>
      </c>
      <c r="AR41" s="2545" t="s">
        <v>1889</v>
      </c>
      <c r="AS41" s="2515"/>
    </row>
    <row r="42" spans="1:45" s="615" customFormat="1" ht="250.5" customHeight="1">
      <c r="A42" s="3008"/>
      <c r="B42" s="3011"/>
      <c r="C42" s="3014"/>
      <c r="D42" s="716"/>
      <c r="E42" s="716"/>
      <c r="F42" s="618" t="s">
        <v>1018</v>
      </c>
      <c r="G42" s="618"/>
      <c r="H42" s="618"/>
      <c r="I42" s="618"/>
      <c r="J42" s="618"/>
      <c r="K42" s="618" t="s">
        <v>415</v>
      </c>
      <c r="L42" s="618"/>
      <c r="M42" s="618" t="s">
        <v>1019</v>
      </c>
      <c r="N42" s="298" t="s">
        <v>1020</v>
      </c>
      <c r="O42" s="358">
        <v>21</v>
      </c>
      <c r="P42" s="661" t="s">
        <v>1021</v>
      </c>
      <c r="Q42" s="618" t="s">
        <v>1016</v>
      </c>
      <c r="R42" s="396" t="s">
        <v>1022</v>
      </c>
      <c r="S42" s="717">
        <v>43101</v>
      </c>
      <c r="T42" s="718">
        <v>43465</v>
      </c>
      <c r="U42" s="719"/>
      <c r="V42" s="719"/>
      <c r="W42" s="719">
        <v>21</v>
      </c>
      <c r="X42" s="719"/>
      <c r="Y42" s="719"/>
      <c r="Z42" s="719"/>
      <c r="AA42" s="719"/>
      <c r="AB42" s="719"/>
      <c r="AC42" s="719"/>
      <c r="AD42" s="720"/>
      <c r="AE42" s="720"/>
      <c r="AF42" s="720"/>
      <c r="AG42" s="721">
        <f>SUM(U42:AF42)</f>
        <v>21</v>
      </c>
      <c r="AH42" s="452">
        <v>278987214</v>
      </c>
      <c r="AI42" s="362">
        <v>278987214</v>
      </c>
      <c r="AJ42" s="2153" t="s">
        <v>1690</v>
      </c>
      <c r="AK42" s="2523">
        <f>SUM(U42:V42)</f>
        <v>0</v>
      </c>
      <c r="AL42" s="2521"/>
      <c r="AM42" s="2515">
        <v>8</v>
      </c>
      <c r="AN42" s="2521"/>
      <c r="AO42" s="2522">
        <f aca="true" t="shared" si="3" ref="AO42:AO53">+AM42/AG42</f>
        <v>0.38095238095238093</v>
      </c>
      <c r="AP42" s="2546">
        <v>30318972</v>
      </c>
      <c r="AQ42" s="2521">
        <f>+AP42/AI42</f>
        <v>0.10867513089685896</v>
      </c>
      <c r="AR42" s="2545" t="s">
        <v>1890</v>
      </c>
      <c r="AS42" s="2515"/>
    </row>
    <row r="43" spans="1:45" s="653" customFormat="1" ht="114.75" customHeight="1">
      <c r="A43" s="3008"/>
      <c r="B43" s="3011"/>
      <c r="C43" s="3015"/>
      <c r="D43" s="722"/>
      <c r="E43" s="722"/>
      <c r="F43" s="618" t="s">
        <v>1023</v>
      </c>
      <c r="G43" s="618" t="s">
        <v>1024</v>
      </c>
      <c r="H43" s="618"/>
      <c r="I43" s="618"/>
      <c r="J43" s="618"/>
      <c r="K43" s="618"/>
      <c r="L43" s="618"/>
      <c r="M43" s="618" t="s">
        <v>1025</v>
      </c>
      <c r="N43" s="187" t="s">
        <v>72</v>
      </c>
      <c r="O43" s="618">
        <v>1</v>
      </c>
      <c r="P43" s="618" t="s">
        <v>1026</v>
      </c>
      <c r="Q43" s="618" t="s">
        <v>1016</v>
      </c>
      <c r="R43" s="187" t="s">
        <v>1022</v>
      </c>
      <c r="S43" s="723">
        <v>43101</v>
      </c>
      <c r="T43" s="718">
        <v>43465</v>
      </c>
      <c r="U43" s="719"/>
      <c r="V43" s="719"/>
      <c r="W43" s="719"/>
      <c r="X43" s="719"/>
      <c r="Y43" s="719"/>
      <c r="Z43" s="719"/>
      <c r="AA43" s="719"/>
      <c r="AB43" s="719"/>
      <c r="AC43" s="719"/>
      <c r="AD43" s="720"/>
      <c r="AE43" s="720"/>
      <c r="AF43" s="720">
        <v>1</v>
      </c>
      <c r="AG43" s="721">
        <f aca="true" t="shared" si="4" ref="AG43:AG49">SUM(U43:AF43)</f>
        <v>1</v>
      </c>
      <c r="AH43" s="452">
        <f>7169000*10</f>
        <v>71690000</v>
      </c>
      <c r="AI43" s="362">
        <v>71690000</v>
      </c>
      <c r="AJ43" s="2139" t="s">
        <v>1027</v>
      </c>
      <c r="AK43" s="2523">
        <f aca="true" t="shared" si="5" ref="AK43:AK53">SUM(U43:V43)</f>
        <v>0</v>
      </c>
      <c r="AL43" s="2521"/>
      <c r="AM43" s="2515">
        <v>0.12</v>
      </c>
      <c r="AN43" s="2521"/>
      <c r="AO43" s="2522">
        <f t="shared" si="3"/>
        <v>0.12</v>
      </c>
      <c r="AP43" s="2547">
        <v>7169000</v>
      </c>
      <c r="AQ43" s="2521">
        <f>+AP43/AI43</f>
        <v>0.1</v>
      </c>
      <c r="AR43" s="2545" t="s">
        <v>1891</v>
      </c>
      <c r="AS43" s="2515"/>
    </row>
    <row r="44" spans="1:45" s="653" customFormat="1" ht="89.25">
      <c r="A44" s="3008"/>
      <c r="B44" s="3011"/>
      <c r="C44" s="724" t="s">
        <v>1028</v>
      </c>
      <c r="D44" s="722"/>
      <c r="E44" s="722"/>
      <c r="F44" s="661" t="s">
        <v>1029</v>
      </c>
      <c r="G44" s="618" t="s">
        <v>627</v>
      </c>
      <c r="H44" s="618"/>
      <c r="I44" s="618"/>
      <c r="J44" s="618"/>
      <c r="K44" s="618"/>
      <c r="L44" s="669" t="s">
        <v>1030</v>
      </c>
      <c r="M44" s="669" t="s">
        <v>1031</v>
      </c>
      <c r="N44" s="396" t="s">
        <v>1032</v>
      </c>
      <c r="O44" s="358">
        <v>8</v>
      </c>
      <c r="P44" s="661" t="s">
        <v>1033</v>
      </c>
      <c r="Q44" s="670" t="s">
        <v>1034</v>
      </c>
      <c r="R44" s="396" t="s">
        <v>1022</v>
      </c>
      <c r="S44" s="717">
        <v>43101</v>
      </c>
      <c r="T44" s="718">
        <v>43465</v>
      </c>
      <c r="U44" s="719"/>
      <c r="V44" s="719"/>
      <c r="W44" s="719"/>
      <c r="X44" s="719"/>
      <c r="Y44" s="719"/>
      <c r="Z44" s="719">
        <v>8</v>
      </c>
      <c r="AA44" s="719"/>
      <c r="AB44" s="719"/>
      <c r="AC44" s="719"/>
      <c r="AD44" s="720"/>
      <c r="AE44" s="720"/>
      <c r="AF44" s="720"/>
      <c r="AG44" s="721">
        <f t="shared" si="4"/>
        <v>8</v>
      </c>
      <c r="AH44" s="362">
        <v>0</v>
      </c>
      <c r="AI44" s="362">
        <v>0</v>
      </c>
      <c r="AJ44" s="2139"/>
      <c r="AK44" s="2523">
        <f t="shared" si="5"/>
        <v>0</v>
      </c>
      <c r="AL44" s="2521"/>
      <c r="AM44" s="2515">
        <v>4</v>
      </c>
      <c r="AN44" s="2521"/>
      <c r="AO44" s="2522">
        <f t="shared" si="3"/>
        <v>0.5</v>
      </c>
      <c r="AP44" s="2515"/>
      <c r="AQ44" s="2523"/>
      <c r="AR44" s="2515" t="s">
        <v>1892</v>
      </c>
      <c r="AS44" s="2515" t="s">
        <v>1838</v>
      </c>
    </row>
    <row r="45" spans="1:45" s="653" customFormat="1" ht="77.25" customHeight="1">
      <c r="A45" s="3008"/>
      <c r="B45" s="3011"/>
      <c r="C45" s="3016" t="s">
        <v>1035</v>
      </c>
      <c r="D45" s="722"/>
      <c r="E45" s="722"/>
      <c r="F45" s="661" t="s">
        <v>1036</v>
      </c>
      <c r="G45" s="618" t="s">
        <v>627</v>
      </c>
      <c r="H45" s="618"/>
      <c r="I45" s="618"/>
      <c r="J45" s="618"/>
      <c r="K45" s="618"/>
      <c r="L45" s="661" t="s">
        <v>1037</v>
      </c>
      <c r="M45" s="618" t="s">
        <v>1038</v>
      </c>
      <c r="N45" s="187" t="s">
        <v>1039</v>
      </c>
      <c r="O45" s="618">
        <v>1</v>
      </c>
      <c r="P45" s="618" t="s">
        <v>1026</v>
      </c>
      <c r="Q45" s="618" t="s">
        <v>927</v>
      </c>
      <c r="R45" s="187" t="s">
        <v>72</v>
      </c>
      <c r="S45" s="723">
        <v>43101</v>
      </c>
      <c r="T45" s="718">
        <v>43465</v>
      </c>
      <c r="U45" s="719"/>
      <c r="V45" s="719"/>
      <c r="W45" s="719"/>
      <c r="X45" s="719"/>
      <c r="Y45" s="719"/>
      <c r="Z45" s="719"/>
      <c r="AA45" s="719"/>
      <c r="AB45" s="719"/>
      <c r="AC45" s="719"/>
      <c r="AD45" s="720"/>
      <c r="AE45" s="720"/>
      <c r="AF45" s="720">
        <v>1</v>
      </c>
      <c r="AG45" s="721">
        <f t="shared" si="4"/>
        <v>1</v>
      </c>
      <c r="AH45" s="1411">
        <f>5350000*6</f>
        <v>32100000</v>
      </c>
      <c r="AI45" s="362">
        <v>32100000</v>
      </c>
      <c r="AJ45" s="2139" t="s">
        <v>1027</v>
      </c>
      <c r="AK45" s="2523">
        <f t="shared" si="5"/>
        <v>0</v>
      </c>
      <c r="AL45" s="2521"/>
      <c r="AM45" s="2515">
        <v>0.14</v>
      </c>
      <c r="AN45" s="2521"/>
      <c r="AO45" s="2522">
        <f t="shared" si="3"/>
        <v>0.14</v>
      </c>
      <c r="AP45" s="2515">
        <v>0</v>
      </c>
      <c r="AQ45" s="2521"/>
      <c r="AR45" s="2515" t="s">
        <v>1893</v>
      </c>
      <c r="AS45" s="2515" t="s">
        <v>1838</v>
      </c>
    </row>
    <row r="46" spans="1:45" s="653" customFormat="1" ht="96">
      <c r="A46" s="3008"/>
      <c r="B46" s="3011"/>
      <c r="C46" s="3017"/>
      <c r="D46" s="722"/>
      <c r="E46" s="722"/>
      <c r="F46" s="661" t="s">
        <v>1040</v>
      </c>
      <c r="G46" s="618" t="s">
        <v>627</v>
      </c>
      <c r="H46" s="618"/>
      <c r="I46" s="618"/>
      <c r="J46" s="618"/>
      <c r="K46" s="618"/>
      <c r="L46" s="661" t="s">
        <v>1041</v>
      </c>
      <c r="M46" s="661" t="s">
        <v>1042</v>
      </c>
      <c r="N46" s="298" t="s">
        <v>1043</v>
      </c>
      <c r="O46" s="358">
        <v>2</v>
      </c>
      <c r="P46" s="358" t="s">
        <v>1044</v>
      </c>
      <c r="Q46" s="661" t="s">
        <v>1045</v>
      </c>
      <c r="R46" s="298" t="s">
        <v>1046</v>
      </c>
      <c r="S46" s="717">
        <v>43101</v>
      </c>
      <c r="T46" s="718">
        <v>43465</v>
      </c>
      <c r="U46" s="719"/>
      <c r="V46" s="719"/>
      <c r="W46" s="719"/>
      <c r="X46" s="719"/>
      <c r="Y46" s="719">
        <v>1</v>
      </c>
      <c r="Z46" s="719"/>
      <c r="AA46" s="719"/>
      <c r="AB46" s="719"/>
      <c r="AC46" s="719"/>
      <c r="AD46" s="720"/>
      <c r="AE46" s="720">
        <v>1</v>
      </c>
      <c r="AF46" s="720"/>
      <c r="AG46" s="721">
        <f t="shared" si="4"/>
        <v>2</v>
      </c>
      <c r="AH46" s="362">
        <v>0</v>
      </c>
      <c r="AI46" s="362">
        <v>0</v>
      </c>
      <c r="AJ46" s="2139"/>
      <c r="AK46" s="2523">
        <f t="shared" si="5"/>
        <v>0</v>
      </c>
      <c r="AL46" s="2521"/>
      <c r="AM46" s="2515">
        <v>0.1</v>
      </c>
      <c r="AN46" s="2521"/>
      <c r="AO46" s="2522">
        <f t="shared" si="3"/>
        <v>0.05</v>
      </c>
      <c r="AP46" s="2515"/>
      <c r="AQ46" s="2523"/>
      <c r="AR46" s="2515" t="s">
        <v>1894</v>
      </c>
      <c r="AS46" s="2515" t="s">
        <v>1838</v>
      </c>
    </row>
    <row r="47" spans="1:45" s="653" customFormat="1" ht="38.25">
      <c r="A47" s="3008"/>
      <c r="B47" s="3011"/>
      <c r="C47" s="3017"/>
      <c r="D47" s="722"/>
      <c r="E47" s="722"/>
      <c r="F47" s="661" t="s">
        <v>1047</v>
      </c>
      <c r="G47" s="618" t="s">
        <v>1048</v>
      </c>
      <c r="H47" s="618"/>
      <c r="I47" s="618"/>
      <c r="J47" s="618"/>
      <c r="K47" s="618"/>
      <c r="L47" s="661" t="s">
        <v>1049</v>
      </c>
      <c r="M47" s="661" t="s">
        <v>1050</v>
      </c>
      <c r="N47" s="298" t="s">
        <v>1051</v>
      </c>
      <c r="O47" s="358">
        <v>1</v>
      </c>
      <c r="P47" s="358" t="s">
        <v>1052</v>
      </c>
      <c r="Q47" s="661" t="s">
        <v>927</v>
      </c>
      <c r="R47" s="298" t="s">
        <v>1053</v>
      </c>
      <c r="S47" s="717">
        <v>43101</v>
      </c>
      <c r="T47" s="718">
        <v>43465</v>
      </c>
      <c r="U47" s="719"/>
      <c r="V47" s="719"/>
      <c r="W47" s="719"/>
      <c r="X47" s="719"/>
      <c r="Y47" s="719"/>
      <c r="Z47" s="719"/>
      <c r="AA47" s="719"/>
      <c r="AB47" s="719"/>
      <c r="AC47" s="719"/>
      <c r="AD47" s="720"/>
      <c r="AE47" s="720"/>
      <c r="AF47" s="720">
        <v>1</v>
      </c>
      <c r="AG47" s="721">
        <f t="shared" si="4"/>
        <v>1</v>
      </c>
      <c r="AH47" s="362">
        <v>0</v>
      </c>
      <c r="AI47" s="362">
        <v>0</v>
      </c>
      <c r="AJ47" s="2139"/>
      <c r="AK47" s="2523">
        <f t="shared" si="5"/>
        <v>0</v>
      </c>
      <c r="AL47" s="2521"/>
      <c r="AM47" s="2515">
        <v>0.1</v>
      </c>
      <c r="AN47" s="2521"/>
      <c r="AO47" s="2522">
        <f t="shared" si="3"/>
        <v>0.1</v>
      </c>
      <c r="AP47" s="2515"/>
      <c r="AQ47" s="2523"/>
      <c r="AR47" s="2515" t="s">
        <v>1895</v>
      </c>
      <c r="AS47" s="2515" t="s">
        <v>1838</v>
      </c>
    </row>
    <row r="48" spans="1:45" s="653" customFormat="1" ht="132">
      <c r="A48" s="3008"/>
      <c r="B48" s="3011"/>
      <c r="C48" s="3017"/>
      <c r="D48" s="722"/>
      <c r="E48" s="722"/>
      <c r="F48" s="661" t="s">
        <v>1054</v>
      </c>
      <c r="G48" s="618"/>
      <c r="H48" s="618"/>
      <c r="I48" s="618"/>
      <c r="J48" s="618"/>
      <c r="K48" s="618" t="s">
        <v>415</v>
      </c>
      <c r="L48" s="358" t="s">
        <v>1055</v>
      </c>
      <c r="M48" s="618" t="s">
        <v>1056</v>
      </c>
      <c r="N48" s="187" t="s">
        <v>1057</v>
      </c>
      <c r="O48" s="618">
        <v>40</v>
      </c>
      <c r="P48" s="618" t="s">
        <v>1058</v>
      </c>
      <c r="Q48" s="618" t="s">
        <v>1059</v>
      </c>
      <c r="R48" s="187" t="s">
        <v>417</v>
      </c>
      <c r="S48" s="723">
        <v>43101</v>
      </c>
      <c r="T48" s="718">
        <v>43465</v>
      </c>
      <c r="U48" s="719"/>
      <c r="V48" s="719"/>
      <c r="W48" s="719">
        <v>40</v>
      </c>
      <c r="X48" s="719"/>
      <c r="Y48" s="719"/>
      <c r="Z48" s="719"/>
      <c r="AA48" s="719"/>
      <c r="AB48" s="719"/>
      <c r="AC48" s="720"/>
      <c r="AD48" s="720"/>
      <c r="AE48" s="720"/>
      <c r="AF48" s="719"/>
      <c r="AG48" s="1292">
        <f t="shared" si="4"/>
        <v>40</v>
      </c>
      <c r="AH48" s="1411">
        <v>251769904</v>
      </c>
      <c r="AI48" s="1411">
        <v>251769904</v>
      </c>
      <c r="AJ48" s="2153" t="s">
        <v>1690</v>
      </c>
      <c r="AK48" s="2523">
        <f t="shared" si="5"/>
        <v>0</v>
      </c>
      <c r="AL48" s="2521"/>
      <c r="AM48" s="2515">
        <v>0</v>
      </c>
      <c r="AN48" s="2521"/>
      <c r="AO48" s="2522">
        <f t="shared" si="3"/>
        <v>0</v>
      </c>
      <c r="AP48" s="2546">
        <v>27361128</v>
      </c>
      <c r="AQ48" s="2521">
        <f>+AP48/AI48</f>
        <v>0.10867513378406023</v>
      </c>
      <c r="AR48" s="2515" t="s">
        <v>1896</v>
      </c>
      <c r="AS48" s="2515" t="s">
        <v>1838</v>
      </c>
    </row>
    <row r="49" spans="1:45" s="653" customFormat="1" ht="108">
      <c r="A49" s="3008"/>
      <c r="B49" s="3011"/>
      <c r="C49" s="3018"/>
      <c r="D49" s="722"/>
      <c r="E49" s="722"/>
      <c r="F49" s="725" t="s">
        <v>1060</v>
      </c>
      <c r="G49" s="725"/>
      <c r="H49" s="725"/>
      <c r="I49" s="725"/>
      <c r="J49" s="725"/>
      <c r="K49" s="725" t="s">
        <v>415</v>
      </c>
      <c r="L49" s="725" t="s">
        <v>1055</v>
      </c>
      <c r="M49" s="618" t="s">
        <v>1061</v>
      </c>
      <c r="N49" s="187" t="s">
        <v>72</v>
      </c>
      <c r="O49" s="618">
        <v>1</v>
      </c>
      <c r="P49" s="618" t="s">
        <v>1052</v>
      </c>
      <c r="Q49" s="618" t="s">
        <v>1062</v>
      </c>
      <c r="R49" s="187" t="s">
        <v>1053</v>
      </c>
      <c r="S49" s="723">
        <v>43101</v>
      </c>
      <c r="T49" s="718">
        <v>43465</v>
      </c>
      <c r="U49" s="719"/>
      <c r="V49" s="719"/>
      <c r="W49" s="719">
        <v>1</v>
      </c>
      <c r="X49" s="719"/>
      <c r="Y49" s="719"/>
      <c r="Z49" s="719"/>
      <c r="AA49" s="719"/>
      <c r="AB49" s="719"/>
      <c r="AC49" s="720"/>
      <c r="AD49" s="720"/>
      <c r="AE49" s="720"/>
      <c r="AF49" s="719"/>
      <c r="AG49" s="1292">
        <f t="shared" si="4"/>
        <v>1</v>
      </c>
      <c r="AH49" s="1411">
        <v>19177500</v>
      </c>
      <c r="AI49" s="1411">
        <v>19177500</v>
      </c>
      <c r="AJ49" s="2153" t="s">
        <v>1690</v>
      </c>
      <c r="AK49" s="2523">
        <f t="shared" si="5"/>
        <v>0</v>
      </c>
      <c r="AL49" s="2521"/>
      <c r="AM49" s="2515">
        <v>0.12</v>
      </c>
      <c r="AN49" s="2521"/>
      <c r="AO49" s="2522">
        <f t="shared" si="3"/>
        <v>0.12</v>
      </c>
      <c r="AP49" s="2546">
        <v>2084117</v>
      </c>
      <c r="AQ49" s="2521">
        <f>+AP49/AI49</f>
        <v>0.10867511406596271</v>
      </c>
      <c r="AR49" s="2515" t="s">
        <v>1897</v>
      </c>
      <c r="AS49" s="2515" t="s">
        <v>1838</v>
      </c>
    </row>
    <row r="50" spans="1:45" s="653" customFormat="1" ht="276">
      <c r="A50" s="3008"/>
      <c r="B50" s="3011"/>
      <c r="C50" s="2407" t="s">
        <v>1063</v>
      </c>
      <c r="D50" s="385"/>
      <c r="E50" s="2406"/>
      <c r="F50" s="661"/>
      <c r="G50" s="661"/>
      <c r="H50" s="661"/>
      <c r="I50" s="661"/>
      <c r="J50" s="661"/>
      <c r="K50" s="661"/>
      <c r="L50" s="396"/>
      <c r="M50" s="396" t="s">
        <v>1064</v>
      </c>
      <c r="N50" s="396" t="s">
        <v>1065</v>
      </c>
      <c r="O50" s="726">
        <v>1</v>
      </c>
      <c r="P50" s="661" t="s">
        <v>1066</v>
      </c>
      <c r="Q50" s="187" t="s">
        <v>1045</v>
      </c>
      <c r="R50" s="396" t="s">
        <v>1067</v>
      </c>
      <c r="S50" s="717">
        <v>43101</v>
      </c>
      <c r="T50" s="718">
        <v>43465</v>
      </c>
      <c r="U50" s="727">
        <v>1</v>
      </c>
      <c r="V50" s="727">
        <v>1</v>
      </c>
      <c r="W50" s="727">
        <v>1</v>
      </c>
      <c r="X50" s="727">
        <v>1</v>
      </c>
      <c r="Y50" s="727">
        <v>1</v>
      </c>
      <c r="Z50" s="727">
        <v>1</v>
      </c>
      <c r="AA50" s="727">
        <v>1</v>
      </c>
      <c r="AB50" s="727">
        <v>1</v>
      </c>
      <c r="AC50" s="727">
        <v>1</v>
      </c>
      <c r="AD50" s="727">
        <v>1</v>
      </c>
      <c r="AE50" s="727">
        <v>1</v>
      </c>
      <c r="AF50" s="727">
        <v>1</v>
      </c>
      <c r="AG50" s="728">
        <v>1</v>
      </c>
      <c r="AH50" s="452">
        <v>0</v>
      </c>
      <c r="AI50" s="362">
        <v>0</v>
      </c>
      <c r="AJ50" s="2139"/>
      <c r="AK50" s="2522">
        <v>1</v>
      </c>
      <c r="AL50" s="2521">
        <f>2/12</f>
        <v>0.16666666666666666</v>
      </c>
      <c r="AM50" s="2524">
        <v>1</v>
      </c>
      <c r="AN50" s="2521">
        <f>+AM50/AK50</f>
        <v>1</v>
      </c>
      <c r="AO50" s="2522">
        <f t="shared" si="3"/>
        <v>1</v>
      </c>
      <c r="AP50" s="2515"/>
      <c r="AQ50" s="2523"/>
      <c r="AR50" s="2515" t="s">
        <v>1898</v>
      </c>
      <c r="AS50" s="2515" t="s">
        <v>1838</v>
      </c>
    </row>
    <row r="51" spans="1:45" s="653" customFormat="1" ht="72">
      <c r="A51" s="3008"/>
      <c r="B51" s="3011"/>
      <c r="C51" s="3019" t="s">
        <v>1068</v>
      </c>
      <c r="D51" s="385"/>
      <c r="E51" s="385"/>
      <c r="F51" s="3021" t="s">
        <v>1069</v>
      </c>
      <c r="G51" s="187" t="s">
        <v>1004</v>
      </c>
      <c r="H51" s="187"/>
      <c r="I51" s="187"/>
      <c r="J51" s="187"/>
      <c r="K51" s="187"/>
      <c r="L51" s="3025" t="s">
        <v>1070</v>
      </c>
      <c r="M51" s="298" t="s">
        <v>1071</v>
      </c>
      <c r="N51" s="298" t="s">
        <v>925</v>
      </c>
      <c r="O51" s="726">
        <v>1</v>
      </c>
      <c r="P51" s="358" t="s">
        <v>1072</v>
      </c>
      <c r="Q51" s="298" t="s">
        <v>927</v>
      </c>
      <c r="R51" s="298" t="s">
        <v>1073</v>
      </c>
      <c r="S51" s="717">
        <v>43101</v>
      </c>
      <c r="T51" s="718">
        <v>43465</v>
      </c>
      <c r="U51" s="727">
        <v>1</v>
      </c>
      <c r="V51" s="727">
        <v>1</v>
      </c>
      <c r="W51" s="727">
        <v>1</v>
      </c>
      <c r="X51" s="727">
        <v>1</v>
      </c>
      <c r="Y51" s="727">
        <v>1</v>
      </c>
      <c r="Z51" s="727">
        <v>1</v>
      </c>
      <c r="AA51" s="727">
        <v>1</v>
      </c>
      <c r="AB51" s="727">
        <v>1</v>
      </c>
      <c r="AC51" s="727">
        <v>1</v>
      </c>
      <c r="AD51" s="727">
        <v>1</v>
      </c>
      <c r="AE51" s="727">
        <v>1</v>
      </c>
      <c r="AF51" s="727">
        <v>1</v>
      </c>
      <c r="AG51" s="729">
        <v>1</v>
      </c>
      <c r="AH51" s="362">
        <v>0</v>
      </c>
      <c r="AI51" s="362">
        <v>0</v>
      </c>
      <c r="AJ51" s="2139"/>
      <c r="AK51" s="2522">
        <v>1</v>
      </c>
      <c r="AL51" s="2521">
        <f>2/12</f>
        <v>0.16666666666666666</v>
      </c>
      <c r="AM51" s="2524">
        <v>1</v>
      </c>
      <c r="AN51" s="2521">
        <f>+AM51/AK51</f>
        <v>1</v>
      </c>
      <c r="AO51" s="2522">
        <f t="shared" si="3"/>
        <v>1</v>
      </c>
      <c r="AP51" s="2515"/>
      <c r="AQ51" s="2523"/>
      <c r="AR51" s="2515" t="s">
        <v>1899</v>
      </c>
      <c r="AS51" s="2515" t="s">
        <v>1838</v>
      </c>
    </row>
    <row r="52" spans="1:45" s="653" customFormat="1" ht="108">
      <c r="A52" s="3008"/>
      <c r="B52" s="3011"/>
      <c r="C52" s="3020"/>
      <c r="D52" s="385"/>
      <c r="E52" s="385"/>
      <c r="F52" s="3022"/>
      <c r="G52" s="298" t="s">
        <v>1074</v>
      </c>
      <c r="H52" s="187"/>
      <c r="I52" s="187"/>
      <c r="J52" s="187"/>
      <c r="K52" s="187"/>
      <c r="L52" s="3026"/>
      <c r="M52" s="396" t="s">
        <v>1075</v>
      </c>
      <c r="N52" s="298" t="s">
        <v>1076</v>
      </c>
      <c r="O52" s="726">
        <v>1</v>
      </c>
      <c r="P52" s="358" t="s">
        <v>1077</v>
      </c>
      <c r="Q52" s="298" t="s">
        <v>934</v>
      </c>
      <c r="R52" s="298" t="s">
        <v>1078</v>
      </c>
      <c r="S52" s="717">
        <v>43132</v>
      </c>
      <c r="T52" s="718">
        <v>43084</v>
      </c>
      <c r="U52" s="727"/>
      <c r="V52" s="727">
        <v>1</v>
      </c>
      <c r="W52" s="727">
        <v>1</v>
      </c>
      <c r="X52" s="727">
        <v>1</v>
      </c>
      <c r="Y52" s="727">
        <v>1</v>
      </c>
      <c r="Z52" s="727">
        <v>1</v>
      </c>
      <c r="AA52" s="727">
        <v>1</v>
      </c>
      <c r="AB52" s="727">
        <v>1</v>
      </c>
      <c r="AC52" s="727">
        <v>1</v>
      </c>
      <c r="AD52" s="727">
        <v>1</v>
      </c>
      <c r="AE52" s="727">
        <v>1</v>
      </c>
      <c r="AF52" s="727">
        <v>1</v>
      </c>
      <c r="AG52" s="729">
        <v>1</v>
      </c>
      <c r="AH52" s="362">
        <v>0</v>
      </c>
      <c r="AI52" s="362">
        <v>0</v>
      </c>
      <c r="AJ52" s="2139"/>
      <c r="AK52" s="2522">
        <v>1</v>
      </c>
      <c r="AL52" s="2521">
        <f>2/12</f>
        <v>0.16666666666666666</v>
      </c>
      <c r="AM52" s="2524">
        <v>1</v>
      </c>
      <c r="AN52" s="2521">
        <f>+AM52/AK52</f>
        <v>1</v>
      </c>
      <c r="AO52" s="2522">
        <f t="shared" si="3"/>
        <v>1</v>
      </c>
      <c r="AP52" s="2515"/>
      <c r="AQ52" s="2523"/>
      <c r="AR52" s="2515" t="s">
        <v>1900</v>
      </c>
      <c r="AS52" s="2515" t="s">
        <v>1838</v>
      </c>
    </row>
    <row r="53" spans="1:45" s="653" customFormat="1" ht="77.25" thickBot="1">
      <c r="A53" s="3009"/>
      <c r="B53" s="3012"/>
      <c r="C53" s="3020"/>
      <c r="D53" s="466"/>
      <c r="E53" s="466"/>
      <c r="F53" s="3023"/>
      <c r="G53" s="704"/>
      <c r="H53" s="704"/>
      <c r="I53" s="704"/>
      <c r="J53" s="704"/>
      <c r="K53" s="704"/>
      <c r="L53" s="3027"/>
      <c r="M53" s="704" t="s">
        <v>1079</v>
      </c>
      <c r="N53" s="704" t="s">
        <v>1080</v>
      </c>
      <c r="O53" s="730">
        <v>1</v>
      </c>
      <c r="P53" s="730" t="s">
        <v>1081</v>
      </c>
      <c r="Q53" s="626" t="s">
        <v>931</v>
      </c>
      <c r="R53" s="704" t="s">
        <v>1082</v>
      </c>
      <c r="S53" s="731">
        <v>43101</v>
      </c>
      <c r="T53" s="706">
        <v>43465</v>
      </c>
      <c r="U53" s="732"/>
      <c r="V53" s="732"/>
      <c r="W53" s="732"/>
      <c r="X53" s="732"/>
      <c r="Y53" s="732"/>
      <c r="Z53" s="732"/>
      <c r="AA53" s="732"/>
      <c r="AB53" s="732"/>
      <c r="AC53" s="732"/>
      <c r="AD53" s="733">
        <v>1</v>
      </c>
      <c r="AE53" s="733"/>
      <c r="AF53" s="733"/>
      <c r="AG53" s="734">
        <f>SUM(U53:AF53)</f>
        <v>1</v>
      </c>
      <c r="AH53" s="1409">
        <v>200000000</v>
      </c>
      <c r="AI53" s="1409">
        <v>200000000</v>
      </c>
      <c r="AJ53" s="2140" t="s">
        <v>1027</v>
      </c>
      <c r="AK53" s="2523">
        <f t="shared" si="5"/>
        <v>0</v>
      </c>
      <c r="AL53" s="2521"/>
      <c r="AM53" s="2515">
        <v>0.05</v>
      </c>
      <c r="AN53" s="2521"/>
      <c r="AO53" s="2522">
        <f t="shared" si="3"/>
        <v>0.05</v>
      </c>
      <c r="AP53" s="2515">
        <v>0</v>
      </c>
      <c r="AQ53" s="2521"/>
      <c r="AR53" s="2515" t="s">
        <v>1901</v>
      </c>
      <c r="AS53" s="2515" t="s">
        <v>1838</v>
      </c>
    </row>
    <row r="54" spans="1:83" s="615" customFormat="1" ht="13.5" thickBot="1">
      <c r="A54" s="2961" t="s">
        <v>56</v>
      </c>
      <c r="B54" s="2962"/>
      <c r="C54" s="2962"/>
      <c r="D54" s="2962"/>
      <c r="E54" s="2962"/>
      <c r="F54" s="2962"/>
      <c r="G54" s="2405"/>
      <c r="H54" s="2405"/>
      <c r="I54" s="2405"/>
      <c r="J54" s="2405"/>
      <c r="K54" s="2405"/>
      <c r="L54" s="2405"/>
      <c r="M54" s="2405"/>
      <c r="N54" s="2405"/>
      <c r="O54" s="2405"/>
      <c r="P54" s="2405"/>
      <c r="Q54" s="2405"/>
      <c r="R54" s="2405"/>
      <c r="S54" s="2405"/>
      <c r="T54" s="2405"/>
      <c r="U54" s="2405"/>
      <c r="V54" s="2405"/>
      <c r="W54" s="2405"/>
      <c r="X54" s="2405"/>
      <c r="Y54" s="2405"/>
      <c r="Z54" s="2405"/>
      <c r="AA54" s="2405"/>
      <c r="AB54" s="2405"/>
      <c r="AC54" s="2405"/>
      <c r="AD54" s="2405"/>
      <c r="AE54" s="2405"/>
      <c r="AF54" s="2405"/>
      <c r="AG54" s="2405"/>
      <c r="AH54" s="1410">
        <f>SUM(AH41:AH53)</f>
        <v>853724618</v>
      </c>
      <c r="AI54" s="1410">
        <f>SUM(AI41:AI53)</f>
        <v>853724618</v>
      </c>
      <c r="AJ54" s="2152"/>
      <c r="AK54" s="2548"/>
      <c r="AL54" s="2549"/>
      <c r="AM54" s="2549"/>
      <c r="AN54" s="2549"/>
      <c r="AO54" s="2549"/>
      <c r="AP54" s="2549"/>
      <c r="AQ54" s="2549"/>
      <c r="AR54" s="2549"/>
      <c r="AS54" s="2544"/>
      <c r="CE54" s="653"/>
    </row>
    <row r="55" spans="1:45" s="653" customFormat="1" ht="37.5" customHeight="1">
      <c r="A55" s="2976">
        <v>6</v>
      </c>
      <c r="B55" s="2979" t="s">
        <v>1083</v>
      </c>
      <c r="C55" s="3028" t="s">
        <v>1084</v>
      </c>
      <c r="D55" s="735"/>
      <c r="E55" s="735"/>
      <c r="F55" s="3031" t="s">
        <v>1085</v>
      </c>
      <c r="G55" s="697"/>
      <c r="H55" s="697"/>
      <c r="I55" s="697"/>
      <c r="J55" s="697"/>
      <c r="K55" s="697"/>
      <c r="L55" s="697"/>
      <c r="M55" s="697" t="s">
        <v>1086</v>
      </c>
      <c r="N55" s="697" t="s">
        <v>925</v>
      </c>
      <c r="O55" s="697">
        <v>4</v>
      </c>
      <c r="P55" s="697" t="s">
        <v>1087</v>
      </c>
      <c r="Q55" s="2550" t="s">
        <v>1088</v>
      </c>
      <c r="R55" s="697" t="s">
        <v>1089</v>
      </c>
      <c r="S55" s="736">
        <v>43101</v>
      </c>
      <c r="T55" s="714">
        <v>43465</v>
      </c>
      <c r="U55" s="737"/>
      <c r="V55" s="737"/>
      <c r="W55" s="737">
        <v>1</v>
      </c>
      <c r="X55" s="737"/>
      <c r="Y55" s="737">
        <v>1</v>
      </c>
      <c r="Z55" s="737"/>
      <c r="AA55" s="737"/>
      <c r="AB55" s="737">
        <v>1</v>
      </c>
      <c r="AC55" s="737"/>
      <c r="AD55" s="737"/>
      <c r="AE55" s="737">
        <v>1</v>
      </c>
      <c r="AF55" s="737"/>
      <c r="AG55" s="738">
        <f>SUM(U55:AF55)</f>
        <v>4</v>
      </c>
      <c r="AH55" s="1407">
        <v>0</v>
      </c>
      <c r="AI55" s="1407">
        <v>0</v>
      </c>
      <c r="AJ55" s="2138"/>
      <c r="AK55" s="2551">
        <f>SUM(U55:V55)</f>
        <v>0</v>
      </c>
      <c r="AL55" s="2521"/>
      <c r="AM55" s="2515">
        <v>0</v>
      </c>
      <c r="AN55" s="2521"/>
      <c r="AO55" s="2522">
        <f>+AM55/AG55</f>
        <v>0</v>
      </c>
      <c r="AP55" s="2515"/>
      <c r="AQ55" s="2523"/>
      <c r="AR55" s="2515" t="s">
        <v>1877</v>
      </c>
      <c r="AS55" s="2515" t="s">
        <v>1838</v>
      </c>
    </row>
    <row r="56" spans="1:45" s="653" customFormat="1" ht="45.75" customHeight="1">
      <c r="A56" s="2977"/>
      <c r="B56" s="2980"/>
      <c r="C56" s="3029"/>
      <c r="D56" s="722"/>
      <c r="E56" s="722"/>
      <c r="F56" s="3032"/>
      <c r="G56" s="396"/>
      <c r="H56" s="396"/>
      <c r="I56" s="396"/>
      <c r="J56" s="396"/>
      <c r="K56" s="396"/>
      <c r="L56" s="396"/>
      <c r="M56" s="396" t="s">
        <v>1090</v>
      </c>
      <c r="N56" s="396" t="s">
        <v>72</v>
      </c>
      <c r="O56" s="396">
        <v>1</v>
      </c>
      <c r="P56" s="396" t="s">
        <v>1091</v>
      </c>
      <c r="Q56" s="2552" t="s">
        <v>1088</v>
      </c>
      <c r="R56" s="396" t="s">
        <v>1092</v>
      </c>
      <c r="S56" s="739">
        <v>43101</v>
      </c>
      <c r="T56" s="718">
        <v>43465</v>
      </c>
      <c r="U56" s="719"/>
      <c r="V56" s="719"/>
      <c r="W56" s="719"/>
      <c r="X56" s="719"/>
      <c r="Y56" s="719"/>
      <c r="Z56" s="719"/>
      <c r="AA56" s="719"/>
      <c r="AB56" s="719"/>
      <c r="AC56" s="719"/>
      <c r="AD56" s="719"/>
      <c r="AE56" s="719">
        <v>1</v>
      </c>
      <c r="AF56" s="719"/>
      <c r="AG56" s="740">
        <f>SUM(U56:AF56)</f>
        <v>1</v>
      </c>
      <c r="AH56" s="452">
        <v>0</v>
      </c>
      <c r="AI56" s="452">
        <v>0</v>
      </c>
      <c r="AJ56" s="2139"/>
      <c r="AK56" s="2551">
        <f>SUM(U56:V56)</f>
        <v>0</v>
      </c>
      <c r="AL56" s="2521"/>
      <c r="AM56" s="2515">
        <v>0.05</v>
      </c>
      <c r="AN56" s="2521"/>
      <c r="AO56" s="2522">
        <f>+AM56/AG56</f>
        <v>0.05</v>
      </c>
      <c r="AP56" s="2515"/>
      <c r="AQ56" s="2523"/>
      <c r="AR56" s="2515" t="s">
        <v>1902</v>
      </c>
      <c r="AS56" s="2515" t="s">
        <v>1838</v>
      </c>
    </row>
    <row r="57" spans="1:45" s="653" customFormat="1" ht="63.75">
      <c r="A57" s="2977"/>
      <c r="B57" s="2980"/>
      <c r="C57" s="3030"/>
      <c r="D57" s="722"/>
      <c r="E57" s="722"/>
      <c r="F57" s="3033"/>
      <c r="G57" s="396"/>
      <c r="H57" s="396"/>
      <c r="I57" s="396"/>
      <c r="J57" s="396"/>
      <c r="K57" s="396"/>
      <c r="L57" s="396"/>
      <c r="M57" s="396" t="s">
        <v>1093</v>
      </c>
      <c r="N57" s="396" t="s">
        <v>72</v>
      </c>
      <c r="O57" s="396">
        <v>1</v>
      </c>
      <c r="P57" s="396" t="s">
        <v>1094</v>
      </c>
      <c r="Q57" s="2552" t="s">
        <v>1088</v>
      </c>
      <c r="R57" s="396" t="s">
        <v>1095</v>
      </c>
      <c r="S57" s="739">
        <v>43101</v>
      </c>
      <c r="T57" s="718">
        <v>43465</v>
      </c>
      <c r="U57" s="719"/>
      <c r="V57" s="719"/>
      <c r="W57" s="719"/>
      <c r="X57" s="719"/>
      <c r="Y57" s="719"/>
      <c r="Z57" s="719"/>
      <c r="AA57" s="719"/>
      <c r="AB57" s="719"/>
      <c r="AC57" s="719"/>
      <c r="AD57" s="719"/>
      <c r="AE57" s="719">
        <v>1</v>
      </c>
      <c r="AF57" s="719"/>
      <c r="AG57" s="740">
        <f>SUM(U57:AF57)</f>
        <v>1</v>
      </c>
      <c r="AH57" s="452">
        <v>0</v>
      </c>
      <c r="AI57" s="452">
        <v>0</v>
      </c>
      <c r="AJ57" s="2139"/>
      <c r="AK57" s="2551">
        <f>SUM(U57:V57)</f>
        <v>0</v>
      </c>
      <c r="AL57" s="2521"/>
      <c r="AM57" s="2515">
        <v>0.1</v>
      </c>
      <c r="AN57" s="2521"/>
      <c r="AO57" s="2522">
        <f>+AM57/AG57</f>
        <v>0.1</v>
      </c>
      <c r="AP57" s="2515"/>
      <c r="AQ57" s="2523"/>
      <c r="AR57" s="2515" t="s">
        <v>1903</v>
      </c>
      <c r="AS57" s="2515" t="s">
        <v>1838</v>
      </c>
    </row>
    <row r="58" spans="1:45" s="653" customFormat="1" ht="156">
      <c r="A58" s="2977"/>
      <c r="B58" s="2980"/>
      <c r="C58" s="3019" t="s">
        <v>1096</v>
      </c>
      <c r="D58" s="722"/>
      <c r="E58" s="722"/>
      <c r="F58" s="3035" t="s">
        <v>1097</v>
      </c>
      <c r="G58" s="396"/>
      <c r="H58" s="396"/>
      <c r="I58" s="396"/>
      <c r="J58" s="396"/>
      <c r="K58" s="396"/>
      <c r="L58" s="396"/>
      <c r="M58" s="396" t="s">
        <v>1098</v>
      </c>
      <c r="N58" s="396" t="s">
        <v>611</v>
      </c>
      <c r="O58" s="396">
        <v>1</v>
      </c>
      <c r="P58" s="396" t="s">
        <v>1099</v>
      </c>
      <c r="Q58" s="2552" t="s">
        <v>1088</v>
      </c>
      <c r="R58" s="396" t="s">
        <v>611</v>
      </c>
      <c r="S58" s="739">
        <v>43101</v>
      </c>
      <c r="T58" s="718">
        <v>43465</v>
      </c>
      <c r="U58" s="719"/>
      <c r="V58" s="719"/>
      <c r="W58" s="719"/>
      <c r="X58" s="719"/>
      <c r="Y58" s="719"/>
      <c r="Z58" s="719"/>
      <c r="AA58" s="719"/>
      <c r="AB58" s="719"/>
      <c r="AC58" s="719">
        <v>1</v>
      </c>
      <c r="AD58" s="719"/>
      <c r="AE58" s="719"/>
      <c r="AF58" s="719"/>
      <c r="AG58" s="740">
        <f>SUM(U58:AF58)</f>
        <v>1</v>
      </c>
      <c r="AH58" s="452">
        <f>8531110*12</f>
        <v>102373320</v>
      </c>
      <c r="AI58" s="452">
        <v>102373320</v>
      </c>
      <c r="AJ58" s="2139" t="s">
        <v>1027</v>
      </c>
      <c r="AK58" s="2551">
        <f>SUM(U58:V58)</f>
        <v>0</v>
      </c>
      <c r="AL58" s="2521"/>
      <c r="AM58" s="2515">
        <v>0.12</v>
      </c>
      <c r="AN58" s="2521"/>
      <c r="AO58" s="2522">
        <f>+AM58/AG58</f>
        <v>0.12</v>
      </c>
      <c r="AP58" s="2546">
        <v>8531110</v>
      </c>
      <c r="AQ58" s="2521">
        <f>+AP58/AI58</f>
        <v>0.08333333333333333</v>
      </c>
      <c r="AR58" s="2515" t="s">
        <v>1904</v>
      </c>
      <c r="AS58" s="2515" t="s">
        <v>1905</v>
      </c>
    </row>
    <row r="59" spans="1:45" s="653" customFormat="1" ht="39.75" customHeight="1" thickBot="1">
      <c r="A59" s="2978"/>
      <c r="B59" s="2981"/>
      <c r="C59" s="3034"/>
      <c r="D59" s="466"/>
      <c r="E59" s="466"/>
      <c r="F59" s="3036"/>
      <c r="G59" s="705"/>
      <c r="H59" s="705"/>
      <c r="I59" s="705"/>
      <c r="J59" s="705"/>
      <c r="K59" s="705"/>
      <c r="L59" s="705"/>
      <c r="M59" s="705" t="s">
        <v>1100</v>
      </c>
      <c r="N59" s="705" t="s">
        <v>1101</v>
      </c>
      <c r="O59" s="705">
        <v>6</v>
      </c>
      <c r="P59" s="705" t="s">
        <v>1102</v>
      </c>
      <c r="Q59" s="2553" t="s">
        <v>1088</v>
      </c>
      <c r="R59" s="705" t="s">
        <v>1103</v>
      </c>
      <c r="S59" s="741">
        <v>43101</v>
      </c>
      <c r="T59" s="706">
        <v>43465</v>
      </c>
      <c r="U59" s="732"/>
      <c r="V59" s="732"/>
      <c r="W59" s="732"/>
      <c r="X59" s="732"/>
      <c r="Y59" s="732"/>
      <c r="Z59" s="732"/>
      <c r="AA59" s="732"/>
      <c r="AB59" s="732"/>
      <c r="AC59" s="732"/>
      <c r="AD59" s="732">
        <v>1</v>
      </c>
      <c r="AE59" s="732">
        <v>1</v>
      </c>
      <c r="AF59" s="732"/>
      <c r="AG59" s="742">
        <f>SUM(U59:AF59)</f>
        <v>2</v>
      </c>
      <c r="AH59" s="459">
        <v>0</v>
      </c>
      <c r="AI59" s="459">
        <v>0</v>
      </c>
      <c r="AJ59" s="2140"/>
      <c r="AK59" s="2551">
        <f>SUM(U59:V59)</f>
        <v>0</v>
      </c>
      <c r="AL59" s="2521"/>
      <c r="AM59" s="2515">
        <v>0</v>
      </c>
      <c r="AN59" s="2521"/>
      <c r="AO59" s="2522">
        <f>+AM59/AG59</f>
        <v>0</v>
      </c>
      <c r="AP59" s="2515"/>
      <c r="AQ59" s="2523"/>
      <c r="AR59" s="2515" t="s">
        <v>1877</v>
      </c>
      <c r="AS59" s="2515" t="s">
        <v>1838</v>
      </c>
    </row>
    <row r="60" spans="1:45" s="615" customFormat="1" ht="19.5" customHeight="1">
      <c r="A60" s="3037" t="s">
        <v>56</v>
      </c>
      <c r="B60" s="3038"/>
      <c r="C60" s="3038"/>
      <c r="D60" s="3038"/>
      <c r="E60" s="3038"/>
      <c r="F60" s="3038"/>
      <c r="G60" s="2408"/>
      <c r="H60" s="2408"/>
      <c r="I60" s="2408"/>
      <c r="J60" s="2408"/>
      <c r="K60" s="2408"/>
      <c r="L60" s="2408"/>
      <c r="M60" s="743"/>
      <c r="N60" s="2408"/>
      <c r="O60" s="2408"/>
      <c r="P60" s="2408"/>
      <c r="Q60" s="2408"/>
      <c r="R60" s="2408"/>
      <c r="S60" s="2408"/>
      <c r="T60" s="2408"/>
      <c r="U60" s="2408"/>
      <c r="V60" s="2408"/>
      <c r="W60" s="2408"/>
      <c r="X60" s="2408"/>
      <c r="Y60" s="2408"/>
      <c r="Z60" s="2408"/>
      <c r="AA60" s="2408"/>
      <c r="AB60" s="2408"/>
      <c r="AC60" s="2408"/>
      <c r="AD60" s="2408"/>
      <c r="AE60" s="2408"/>
      <c r="AF60" s="2408"/>
      <c r="AG60" s="2408"/>
      <c r="AH60" s="744">
        <f>SUM(AH55:AH59)</f>
        <v>102373320</v>
      </c>
      <c r="AI60" s="744">
        <f>SUM(AI55:AI59)</f>
        <v>102373320</v>
      </c>
      <c r="AJ60" s="745"/>
      <c r="AK60" s="2554"/>
      <c r="AL60" s="2554"/>
      <c r="AM60" s="2554"/>
      <c r="AN60" s="2554"/>
      <c r="AO60" s="2554"/>
      <c r="AP60" s="2554"/>
      <c r="AQ60" s="2554"/>
      <c r="AR60" s="2554"/>
      <c r="AS60" s="2554"/>
    </row>
    <row r="61" spans="1:45" s="615" customFormat="1" ht="12.75">
      <c r="A61" s="3039" t="s">
        <v>57</v>
      </c>
      <c r="B61" s="3040"/>
      <c r="C61" s="3040"/>
      <c r="D61" s="3040"/>
      <c r="E61" s="3040"/>
      <c r="F61" s="3040"/>
      <c r="G61" s="2402"/>
      <c r="H61" s="2402"/>
      <c r="I61" s="2402"/>
      <c r="J61" s="2402"/>
      <c r="K61" s="2402"/>
      <c r="L61" s="2402"/>
      <c r="M61" s="2402"/>
      <c r="N61" s="746"/>
      <c r="O61" s="746"/>
      <c r="P61" s="746"/>
      <c r="Q61" s="2402"/>
      <c r="R61" s="2402"/>
      <c r="S61" s="2402"/>
      <c r="T61" s="2402"/>
      <c r="U61" s="2402"/>
      <c r="V61" s="2402"/>
      <c r="W61" s="2402"/>
      <c r="X61" s="2402"/>
      <c r="Y61" s="2402"/>
      <c r="Z61" s="2402"/>
      <c r="AA61" s="2402"/>
      <c r="AB61" s="2402"/>
      <c r="AC61" s="2402"/>
      <c r="AD61" s="2402"/>
      <c r="AE61" s="2402"/>
      <c r="AF61" s="2402"/>
      <c r="AG61" s="2402"/>
      <c r="AH61" s="747">
        <f>+AH60+AH54+AH40</f>
        <v>956097938</v>
      </c>
      <c r="AI61" s="747">
        <f>+AI60+AI54+AI40</f>
        <v>956097938</v>
      </c>
      <c r="AJ61" s="748"/>
      <c r="AK61" s="2555"/>
      <c r="AL61" s="2555"/>
      <c r="AM61" s="2555"/>
      <c r="AN61" s="2555"/>
      <c r="AO61" s="2555"/>
      <c r="AP61" s="2555"/>
      <c r="AQ61" s="2555"/>
      <c r="AR61" s="2555"/>
      <c r="AS61" s="2555"/>
    </row>
    <row r="62" spans="1:45" s="598" customFormat="1" ht="9.75" customHeight="1">
      <c r="A62" s="3041"/>
      <c r="B62" s="3042"/>
      <c r="C62" s="3042"/>
      <c r="D62" s="3042"/>
      <c r="E62" s="3042"/>
      <c r="F62" s="3042"/>
      <c r="G62" s="3042"/>
      <c r="H62" s="3042"/>
      <c r="I62" s="3042"/>
      <c r="J62" s="3042"/>
      <c r="K62" s="3042"/>
      <c r="L62" s="3042"/>
      <c r="M62" s="3042"/>
      <c r="N62" s="3042"/>
      <c r="O62" s="3042"/>
      <c r="P62" s="3042"/>
      <c r="Q62" s="3042"/>
      <c r="R62" s="3042"/>
      <c r="S62" s="3042"/>
      <c r="T62" s="3042"/>
      <c r="U62" s="3042"/>
      <c r="V62" s="3042"/>
      <c r="W62" s="3042"/>
      <c r="X62" s="3042"/>
      <c r="Y62" s="3042"/>
      <c r="Z62" s="3042"/>
      <c r="AA62" s="3042"/>
      <c r="AB62" s="3042"/>
      <c r="AC62" s="3042"/>
      <c r="AD62" s="3042"/>
      <c r="AE62" s="3042"/>
      <c r="AF62" s="3042"/>
      <c r="AG62" s="3042"/>
      <c r="AH62" s="3042"/>
      <c r="AI62" s="3042"/>
      <c r="AJ62" s="3043"/>
      <c r="AK62" s="2535"/>
      <c r="AL62" s="2535"/>
      <c r="AM62" s="2535"/>
      <c r="AN62" s="2535"/>
      <c r="AO62" s="2535"/>
      <c r="AP62" s="2535"/>
      <c r="AQ62" s="2535"/>
      <c r="AR62" s="2535"/>
      <c r="AS62" s="2535"/>
    </row>
    <row r="63" spans="1:45" s="604" customFormat="1" ht="21" customHeight="1">
      <c r="A63" s="3044" t="s">
        <v>8</v>
      </c>
      <c r="B63" s="3045"/>
      <c r="C63" s="3045"/>
      <c r="D63" s="3045"/>
      <c r="E63" s="3045"/>
      <c r="F63" s="3045"/>
      <c r="G63" s="2409"/>
      <c r="H63" s="2409"/>
      <c r="I63" s="2409"/>
      <c r="J63" s="2409"/>
      <c r="K63" s="2409"/>
      <c r="L63" s="2409"/>
      <c r="M63" s="2409"/>
      <c r="N63" s="3045" t="s">
        <v>242</v>
      </c>
      <c r="O63" s="3045"/>
      <c r="P63" s="3045"/>
      <c r="Q63" s="3045"/>
      <c r="R63" s="3045"/>
      <c r="S63" s="3045"/>
      <c r="T63" s="3045"/>
      <c r="U63" s="3045"/>
      <c r="V63" s="3045"/>
      <c r="W63" s="3045"/>
      <c r="X63" s="3045"/>
      <c r="Y63" s="3045"/>
      <c r="Z63" s="3045"/>
      <c r="AA63" s="3045"/>
      <c r="AB63" s="3045"/>
      <c r="AC63" s="3045"/>
      <c r="AD63" s="3045"/>
      <c r="AE63" s="3045"/>
      <c r="AF63" s="3045"/>
      <c r="AG63" s="3045"/>
      <c r="AH63" s="3045"/>
      <c r="AI63" s="3045"/>
      <c r="AJ63" s="3046"/>
      <c r="AK63" s="3024"/>
      <c r="AL63" s="3024"/>
      <c r="AM63" s="3024"/>
      <c r="AN63" s="3024"/>
      <c r="AO63" s="3024"/>
      <c r="AP63" s="3024"/>
      <c r="AQ63" s="3024"/>
      <c r="AR63" s="3024"/>
      <c r="AS63" s="3024"/>
    </row>
    <row r="64" spans="1:45" s="598" customFormat="1" ht="9.75" customHeight="1" thickBot="1">
      <c r="A64" s="3047"/>
      <c r="B64" s="3048"/>
      <c r="C64" s="3048"/>
      <c r="D64" s="3048"/>
      <c r="E64" s="3048"/>
      <c r="F64" s="3048"/>
      <c r="G64" s="3048"/>
      <c r="H64" s="3048"/>
      <c r="I64" s="3048"/>
      <c r="J64" s="3048"/>
      <c r="K64" s="3048"/>
      <c r="L64" s="3048"/>
      <c r="M64" s="3048"/>
      <c r="N64" s="3048"/>
      <c r="O64" s="3048"/>
      <c r="P64" s="3048"/>
      <c r="Q64" s="3048"/>
      <c r="R64" s="3048"/>
      <c r="S64" s="3048"/>
      <c r="T64" s="3048"/>
      <c r="U64" s="3048"/>
      <c r="V64" s="3048"/>
      <c r="W64" s="3048"/>
      <c r="X64" s="3048"/>
      <c r="Y64" s="3048"/>
      <c r="Z64" s="3048"/>
      <c r="AA64" s="3048"/>
      <c r="AB64" s="3048"/>
      <c r="AC64" s="3048"/>
      <c r="AD64" s="3048"/>
      <c r="AE64" s="3048"/>
      <c r="AF64" s="3048"/>
      <c r="AG64" s="3048"/>
      <c r="AH64" s="3048"/>
      <c r="AI64" s="3048"/>
      <c r="AJ64" s="3049"/>
      <c r="AK64" s="2535"/>
      <c r="AL64" s="2535"/>
      <c r="AM64" s="2535"/>
      <c r="AN64" s="2535"/>
      <c r="AO64" s="2535"/>
      <c r="AP64" s="2535"/>
      <c r="AQ64" s="2535"/>
      <c r="AR64" s="2535"/>
      <c r="AS64" s="2535"/>
    </row>
    <row r="65" spans="1:45" s="753" customFormat="1" ht="39" thickBot="1">
      <c r="A65" s="749" t="s">
        <v>9</v>
      </c>
      <c r="B65" s="2404" t="s">
        <v>916</v>
      </c>
      <c r="C65" s="2404" t="s">
        <v>917</v>
      </c>
      <c r="D65" s="3050" t="s">
        <v>328</v>
      </c>
      <c r="E65" s="3050"/>
      <c r="F65" s="2404" t="s">
        <v>918</v>
      </c>
      <c r="G65" s="2404" t="s">
        <v>354</v>
      </c>
      <c r="H65" s="2404"/>
      <c r="I65" s="3050" t="s">
        <v>328</v>
      </c>
      <c r="J65" s="3050"/>
      <c r="K65" s="2404"/>
      <c r="L65" s="2404"/>
      <c r="M65" s="605" t="s">
        <v>922</v>
      </c>
      <c r="N65" s="2404" t="s">
        <v>13</v>
      </c>
      <c r="O65" s="2404" t="s">
        <v>14</v>
      </c>
      <c r="P65" s="2404" t="s">
        <v>15</v>
      </c>
      <c r="Q65" s="2404"/>
      <c r="R65" s="2404" t="s">
        <v>18</v>
      </c>
      <c r="S65" s="2404" t="s">
        <v>19</v>
      </c>
      <c r="T65" s="2404" t="s">
        <v>20</v>
      </c>
      <c r="U65" s="750" t="s">
        <v>21</v>
      </c>
      <c r="V65" s="750" t="s">
        <v>22</v>
      </c>
      <c r="W65" s="750" t="s">
        <v>23</v>
      </c>
      <c r="X65" s="750" t="s">
        <v>24</v>
      </c>
      <c r="Y65" s="750" t="s">
        <v>25</v>
      </c>
      <c r="Z65" s="750" t="s">
        <v>26</v>
      </c>
      <c r="AA65" s="750" t="s">
        <v>27</v>
      </c>
      <c r="AB65" s="750" t="s">
        <v>28</v>
      </c>
      <c r="AC65" s="750" t="s">
        <v>29</v>
      </c>
      <c r="AD65" s="750" t="s">
        <v>30</v>
      </c>
      <c r="AE65" s="750" t="s">
        <v>31</v>
      </c>
      <c r="AF65" s="750" t="s">
        <v>32</v>
      </c>
      <c r="AG65" s="2404" t="s">
        <v>33</v>
      </c>
      <c r="AH65" s="751" t="s">
        <v>34</v>
      </c>
      <c r="AI65" s="605" t="s">
        <v>244</v>
      </c>
      <c r="AJ65" s="752" t="s">
        <v>35</v>
      </c>
      <c r="AK65" s="2536" t="s">
        <v>36</v>
      </c>
      <c r="AL65" s="2537" t="s">
        <v>37</v>
      </c>
      <c r="AM65" s="2538" t="s">
        <v>38</v>
      </c>
      <c r="AN65" s="2539" t="s">
        <v>1724</v>
      </c>
      <c r="AO65" s="2539" t="s">
        <v>1725</v>
      </c>
      <c r="AP65" s="2540" t="s">
        <v>42</v>
      </c>
      <c r="AQ65" s="2541" t="s">
        <v>43</v>
      </c>
      <c r="AR65" s="2540" t="s">
        <v>44</v>
      </c>
      <c r="AS65" s="2542" t="s">
        <v>45</v>
      </c>
    </row>
    <row r="66" spans="1:45" s="755" customFormat="1" ht="38.25">
      <c r="A66" s="2919">
        <v>7</v>
      </c>
      <c r="B66" s="2919" t="s">
        <v>282</v>
      </c>
      <c r="C66" s="2920" t="s">
        <v>286</v>
      </c>
      <c r="D66" s="754"/>
      <c r="E66" s="754"/>
      <c r="F66" s="754"/>
      <c r="G66" s="754"/>
      <c r="H66" s="754"/>
      <c r="I66" s="754"/>
      <c r="J66" s="754"/>
      <c r="K66" s="754"/>
      <c r="L66" s="754"/>
      <c r="M66" s="445" t="s">
        <v>848</v>
      </c>
      <c r="N66" s="446" t="s">
        <v>296</v>
      </c>
      <c r="O66" s="447">
        <v>12</v>
      </c>
      <c r="P66" s="447" t="s">
        <v>849</v>
      </c>
      <c r="Q66" s="447" t="s">
        <v>1104</v>
      </c>
      <c r="R66" s="447" t="s">
        <v>493</v>
      </c>
      <c r="S66" s="448" t="s">
        <v>255</v>
      </c>
      <c r="T66" s="448">
        <v>43465</v>
      </c>
      <c r="U66" s="3052">
        <v>2</v>
      </c>
      <c r="V66" s="3053"/>
      <c r="W66" s="3052">
        <v>2</v>
      </c>
      <c r="X66" s="3053"/>
      <c r="Y66" s="3052">
        <v>2</v>
      </c>
      <c r="Z66" s="3053"/>
      <c r="AA66" s="3052">
        <v>2</v>
      </c>
      <c r="AB66" s="3053"/>
      <c r="AC66" s="3052">
        <v>2</v>
      </c>
      <c r="AD66" s="3053"/>
      <c r="AE66" s="3052">
        <v>2</v>
      </c>
      <c r="AF66" s="3053"/>
      <c r="AG66" s="449">
        <f>SUM(U66:AF66)</f>
        <v>12</v>
      </c>
      <c r="AH66" s="450">
        <v>0</v>
      </c>
      <c r="AI66" s="450">
        <v>0</v>
      </c>
      <c r="AJ66" s="2154"/>
      <c r="AK66" s="2520">
        <f>SUM(U66)</f>
        <v>2</v>
      </c>
      <c r="AL66" s="2521">
        <f>AK66/AG66</f>
        <v>0.16666666666666666</v>
      </c>
      <c r="AM66" s="2515">
        <v>2</v>
      </c>
      <c r="AN66" s="2521">
        <f>+AM66/AK66</f>
        <v>1</v>
      </c>
      <c r="AO66" s="2522">
        <f>+AM66/AG66</f>
        <v>0.16666666666666666</v>
      </c>
      <c r="AP66" s="2515"/>
      <c r="AQ66" s="2523"/>
      <c r="AR66" s="2515" t="s">
        <v>1906</v>
      </c>
      <c r="AS66" s="2515" t="s">
        <v>1876</v>
      </c>
    </row>
    <row r="67" spans="1:45" s="755" customFormat="1" ht="51">
      <c r="A67" s="2837"/>
      <c r="B67" s="2837"/>
      <c r="C67" s="2838"/>
      <c r="D67" s="756"/>
      <c r="E67" s="756"/>
      <c r="F67" s="756"/>
      <c r="G67" s="756"/>
      <c r="H67" s="756"/>
      <c r="I67" s="756"/>
      <c r="J67" s="756"/>
      <c r="K67" s="756"/>
      <c r="L67" s="756"/>
      <c r="M67" s="2419" t="s">
        <v>845</v>
      </c>
      <c r="N67" s="187" t="s">
        <v>846</v>
      </c>
      <c r="O67" s="416">
        <v>4</v>
      </c>
      <c r="P67" s="187" t="s">
        <v>850</v>
      </c>
      <c r="Q67" s="451" t="s">
        <v>1104</v>
      </c>
      <c r="R67" s="187" t="s">
        <v>490</v>
      </c>
      <c r="S67" s="433">
        <v>43160</v>
      </c>
      <c r="T67" s="433">
        <v>43465</v>
      </c>
      <c r="U67" s="434"/>
      <c r="V67" s="434"/>
      <c r="W67" s="434">
        <v>2</v>
      </c>
      <c r="X67" s="434"/>
      <c r="Y67" s="434"/>
      <c r="Z67" s="434"/>
      <c r="AA67" s="434">
        <v>1</v>
      </c>
      <c r="AB67" s="434"/>
      <c r="AC67" s="434"/>
      <c r="AD67" s="434"/>
      <c r="AE67" s="434"/>
      <c r="AF67" s="434">
        <v>1</v>
      </c>
      <c r="AG67" s="385">
        <f>SUM(U67:AF67)</f>
        <v>4</v>
      </c>
      <c r="AH67" s="452">
        <v>0</v>
      </c>
      <c r="AI67" s="452">
        <v>0</v>
      </c>
      <c r="AJ67" s="2062"/>
      <c r="AK67" s="2520">
        <f>SUM(U67)</f>
        <v>0</v>
      </c>
      <c r="AL67" s="2521"/>
      <c r="AM67" s="2524">
        <v>0</v>
      </c>
      <c r="AN67" s="2521"/>
      <c r="AO67" s="2522">
        <f>+AM67/AG67</f>
        <v>0</v>
      </c>
      <c r="AP67" s="2515"/>
      <c r="AQ67" s="2523"/>
      <c r="AR67" s="2515" t="s">
        <v>1877</v>
      </c>
      <c r="AS67" s="2515" t="s">
        <v>1876</v>
      </c>
    </row>
    <row r="68" spans="1:45" s="755" customFormat="1" ht="82.5" customHeight="1" thickBot="1">
      <c r="A68" s="3051"/>
      <c r="B68" s="3051"/>
      <c r="C68" s="2839"/>
      <c r="D68" s="757"/>
      <c r="E68" s="757"/>
      <c r="F68" s="757"/>
      <c r="G68" s="757"/>
      <c r="H68" s="757"/>
      <c r="I68" s="757"/>
      <c r="J68" s="757"/>
      <c r="K68" s="757"/>
      <c r="L68" s="757"/>
      <c r="M68" s="453" t="s">
        <v>851</v>
      </c>
      <c r="N68" s="454" t="s">
        <v>489</v>
      </c>
      <c r="O68" s="455">
        <v>1</v>
      </c>
      <c r="P68" s="454" t="s">
        <v>852</v>
      </c>
      <c r="Q68" s="456" t="s">
        <v>1104</v>
      </c>
      <c r="R68" s="454" t="s">
        <v>294</v>
      </c>
      <c r="S68" s="457">
        <v>43101</v>
      </c>
      <c r="T68" s="457">
        <v>43465</v>
      </c>
      <c r="U68" s="2925">
        <v>1</v>
      </c>
      <c r="V68" s="2926"/>
      <c r="W68" s="2925">
        <v>1</v>
      </c>
      <c r="X68" s="2926"/>
      <c r="Y68" s="2925">
        <v>1</v>
      </c>
      <c r="Z68" s="2926"/>
      <c r="AA68" s="2925">
        <v>1</v>
      </c>
      <c r="AB68" s="2926"/>
      <c r="AC68" s="2925">
        <v>1</v>
      </c>
      <c r="AD68" s="2926"/>
      <c r="AE68" s="2925">
        <v>1</v>
      </c>
      <c r="AF68" s="2926"/>
      <c r="AG68" s="458">
        <v>1</v>
      </c>
      <c r="AH68" s="459">
        <v>0</v>
      </c>
      <c r="AI68" s="459">
        <v>0</v>
      </c>
      <c r="AJ68" s="2112"/>
      <c r="AK68" s="2521">
        <v>1</v>
      </c>
      <c r="AL68" s="2521">
        <f>2/12</f>
        <v>0.16666666666666666</v>
      </c>
      <c r="AM68" s="2524">
        <v>1</v>
      </c>
      <c r="AN68" s="2521">
        <f>+AM68/AK68</f>
        <v>1</v>
      </c>
      <c r="AO68" s="2522">
        <f>+AM68/AG68</f>
        <v>1</v>
      </c>
      <c r="AP68" s="2515"/>
      <c r="AQ68" s="2523"/>
      <c r="AR68" s="2515" t="s">
        <v>1878</v>
      </c>
      <c r="AS68" s="2515" t="s">
        <v>1876</v>
      </c>
    </row>
    <row r="69" spans="1:45" s="615" customFormat="1" ht="12.75">
      <c r="A69" s="3054" t="s">
        <v>56</v>
      </c>
      <c r="B69" s="3055"/>
      <c r="C69" s="3055"/>
      <c r="D69" s="3055"/>
      <c r="E69" s="3055"/>
      <c r="F69" s="3055"/>
      <c r="G69" s="2401"/>
      <c r="H69" s="2401"/>
      <c r="I69" s="2401"/>
      <c r="J69" s="2401"/>
      <c r="K69" s="2401"/>
      <c r="L69" s="2401"/>
      <c r="M69" s="2401"/>
      <c r="N69" s="2401"/>
      <c r="O69" s="2401"/>
      <c r="P69" s="2401"/>
      <c r="Q69" s="2401"/>
      <c r="R69" s="2401"/>
      <c r="S69" s="2401"/>
      <c r="T69" s="2401"/>
      <c r="U69" s="2401"/>
      <c r="V69" s="2401"/>
      <c r="W69" s="2401"/>
      <c r="X69" s="2401"/>
      <c r="Y69" s="2401"/>
      <c r="Z69" s="2401"/>
      <c r="AA69" s="2401"/>
      <c r="AB69" s="2401"/>
      <c r="AC69" s="2401"/>
      <c r="AD69" s="2401"/>
      <c r="AE69" s="2401"/>
      <c r="AF69" s="2401"/>
      <c r="AG69" s="2401"/>
      <c r="AH69" s="758">
        <f>SUM(AH66:AH68)</f>
        <v>0</v>
      </c>
      <c r="AI69" s="758"/>
      <c r="AJ69" s="759"/>
      <c r="AK69" s="759"/>
      <c r="AL69" s="759"/>
      <c r="AM69" s="759"/>
      <c r="AN69" s="759"/>
      <c r="AO69" s="759"/>
      <c r="AP69" s="759"/>
      <c r="AQ69" s="759"/>
      <c r="AR69" s="759"/>
      <c r="AS69" s="759"/>
    </row>
    <row r="70" spans="1:45" s="615" customFormat="1" ht="19.5" customHeight="1">
      <c r="A70" s="3039" t="s">
        <v>57</v>
      </c>
      <c r="B70" s="3040"/>
      <c r="C70" s="3040"/>
      <c r="D70" s="3040"/>
      <c r="E70" s="3040"/>
      <c r="F70" s="3040"/>
      <c r="G70" s="2402"/>
      <c r="H70" s="2402"/>
      <c r="I70" s="2402"/>
      <c r="J70" s="2402"/>
      <c r="K70" s="2402"/>
      <c r="L70" s="2402"/>
      <c r="M70" s="2402"/>
      <c r="N70" s="2402"/>
      <c r="O70" s="2402"/>
      <c r="P70" s="2402"/>
      <c r="Q70" s="2402"/>
      <c r="R70" s="2402"/>
      <c r="S70" s="2402"/>
      <c r="T70" s="2402"/>
      <c r="U70" s="2402"/>
      <c r="V70" s="2402"/>
      <c r="W70" s="2402"/>
      <c r="X70" s="2402"/>
      <c r="Y70" s="2402"/>
      <c r="Z70" s="2402"/>
      <c r="AA70" s="2402"/>
      <c r="AB70" s="2402"/>
      <c r="AC70" s="2402"/>
      <c r="AD70" s="2402"/>
      <c r="AE70" s="2402"/>
      <c r="AF70" s="2402"/>
      <c r="AG70" s="2402"/>
      <c r="AH70" s="747">
        <f>+AH69</f>
        <v>0</v>
      </c>
      <c r="AI70" s="747">
        <f>+AI69</f>
        <v>0</v>
      </c>
      <c r="AJ70" s="748"/>
      <c r="AK70" s="748"/>
      <c r="AL70" s="748"/>
      <c r="AM70" s="748"/>
      <c r="AN70" s="748"/>
      <c r="AO70" s="748"/>
      <c r="AP70" s="748"/>
      <c r="AQ70" s="748"/>
      <c r="AR70" s="748"/>
      <c r="AS70" s="748"/>
    </row>
    <row r="71" spans="1:45" s="766" customFormat="1" ht="15.75" thickBot="1">
      <c r="A71" s="3056" t="s">
        <v>347</v>
      </c>
      <c r="B71" s="3057"/>
      <c r="C71" s="3057"/>
      <c r="D71" s="3057"/>
      <c r="E71" s="3057"/>
      <c r="F71" s="3057"/>
      <c r="G71" s="2403"/>
      <c r="H71" s="2403"/>
      <c r="I71" s="2403"/>
      <c r="J71" s="2403"/>
      <c r="K71" s="2403"/>
      <c r="L71" s="760"/>
      <c r="M71" s="760"/>
      <c r="N71" s="760"/>
      <c r="O71" s="761"/>
      <c r="P71" s="760"/>
      <c r="Q71" s="760"/>
      <c r="R71" s="760"/>
      <c r="S71" s="762"/>
      <c r="T71" s="762"/>
      <c r="U71" s="760"/>
      <c r="V71" s="760"/>
      <c r="W71" s="760"/>
      <c r="X71" s="760"/>
      <c r="Y71" s="760"/>
      <c r="Z71" s="760"/>
      <c r="AA71" s="760"/>
      <c r="AB71" s="760"/>
      <c r="AC71" s="760"/>
      <c r="AD71" s="760"/>
      <c r="AE71" s="760"/>
      <c r="AF71" s="760"/>
      <c r="AG71" s="763"/>
      <c r="AH71" s="764">
        <f>+AH70+AH61+AH31</f>
        <v>956097938</v>
      </c>
      <c r="AI71" s="764">
        <f>+AI70+AI61+AI31</f>
        <v>956097938</v>
      </c>
      <c r="AJ71" s="765"/>
      <c r="AK71" s="765"/>
      <c r="AL71" s="2587">
        <f>AVERAGE(AL16:AL68)</f>
        <v>0.16666666666666666</v>
      </c>
      <c r="AM71" s="765"/>
      <c r="AN71" s="2587">
        <f>AVERAGE(AN16:AN68)</f>
        <v>1</v>
      </c>
      <c r="AO71" s="2587">
        <f>AVERAGE(AO16:AO68)</f>
        <v>0.32705276705276703</v>
      </c>
      <c r="AP71" s="765">
        <f>SUM(AP16:AP68)</f>
        <v>75464327</v>
      </c>
      <c r="AQ71" s="2587">
        <f>+AP71/AI71</f>
        <v>0.07892949456397635</v>
      </c>
      <c r="AR71" s="765"/>
      <c r="AS71" s="765"/>
    </row>
    <row r="74" ht="15">
      <c r="AP74" s="2556"/>
    </row>
  </sheetData>
  <sheetProtection/>
  <mergeCells count="80">
    <mergeCell ref="A69:F69"/>
    <mergeCell ref="A70:F70"/>
    <mergeCell ref="A71:F71"/>
    <mergeCell ref="AC66:AD66"/>
    <mergeCell ref="AE66:AF66"/>
    <mergeCell ref="U68:V68"/>
    <mergeCell ref="W68:X68"/>
    <mergeCell ref="Y68:Z68"/>
    <mergeCell ref="AA68:AB68"/>
    <mergeCell ref="AC68:AD68"/>
    <mergeCell ref="AE68:AF68"/>
    <mergeCell ref="A64:AJ64"/>
    <mergeCell ref="D65:E65"/>
    <mergeCell ref="I65:J65"/>
    <mergeCell ref="A66:A68"/>
    <mergeCell ref="B66:B68"/>
    <mergeCell ref="C66:C68"/>
    <mergeCell ref="U66:V66"/>
    <mergeCell ref="W66:X66"/>
    <mergeCell ref="Y66:Z66"/>
    <mergeCell ref="AA66:AB66"/>
    <mergeCell ref="AK63:AS63"/>
    <mergeCell ref="L51:L53"/>
    <mergeCell ref="A54:F54"/>
    <mergeCell ref="A55:A59"/>
    <mergeCell ref="B55:B59"/>
    <mergeCell ref="C55:C57"/>
    <mergeCell ref="F55:F57"/>
    <mergeCell ref="C58:C59"/>
    <mergeCell ref="F58:F59"/>
    <mergeCell ref="A60:F60"/>
    <mergeCell ref="A61:F61"/>
    <mergeCell ref="A62:AJ62"/>
    <mergeCell ref="A63:F63"/>
    <mergeCell ref="N63:AJ63"/>
    <mergeCell ref="A40:F40"/>
    <mergeCell ref="A41:A53"/>
    <mergeCell ref="B41:B53"/>
    <mergeCell ref="C41:C43"/>
    <mergeCell ref="C45:C49"/>
    <mergeCell ref="C51:C53"/>
    <mergeCell ref="F51:F53"/>
    <mergeCell ref="AK33:AS33"/>
    <mergeCell ref="D35:E35"/>
    <mergeCell ref="I35:J35"/>
    <mergeCell ref="A36:A39"/>
    <mergeCell ref="B36:B39"/>
    <mergeCell ref="C36:C38"/>
    <mergeCell ref="A33:F33"/>
    <mergeCell ref="N33:AJ33"/>
    <mergeCell ref="A22:A29"/>
    <mergeCell ref="B22:B29"/>
    <mergeCell ref="C22:C29"/>
    <mergeCell ref="A31:F31"/>
    <mergeCell ref="A32:AJ32"/>
    <mergeCell ref="A21:F21"/>
    <mergeCell ref="A11:F11"/>
    <mergeCell ref="N11:AJ11"/>
    <mergeCell ref="AK11:AS11"/>
    <mergeCell ref="A13:F13"/>
    <mergeCell ref="N13:AJ13"/>
    <mergeCell ref="AK13:AS13"/>
    <mergeCell ref="A14:AJ14"/>
    <mergeCell ref="A16:A18"/>
    <mergeCell ref="B16:B18"/>
    <mergeCell ref="C16:C17"/>
    <mergeCell ref="A19:F19"/>
    <mergeCell ref="A5:AJ5"/>
    <mergeCell ref="AK5:AS6"/>
    <mergeCell ref="A6:AJ6"/>
    <mergeCell ref="A7:AJ7"/>
    <mergeCell ref="AK7:AS9"/>
    <mergeCell ref="A8:AJ8"/>
    <mergeCell ref="A9:AJ9"/>
    <mergeCell ref="A1:C4"/>
    <mergeCell ref="D1:AH2"/>
    <mergeCell ref="AJ1:AJ2"/>
    <mergeCell ref="AI2:AI4"/>
    <mergeCell ref="D3:AH4"/>
    <mergeCell ref="AJ3:AJ4"/>
  </mergeCells>
  <printOptions horizontalCentered="1" verticalCentered="1"/>
  <pageMargins left="0.7086614173228347" right="0.7086614173228347" top="0.7480314960629921" bottom="0.7480314960629921" header="0.31496062992125984" footer="0.31496062992125984"/>
  <pageSetup fitToHeight="0" fitToWidth="1" horizontalDpi="600" verticalDpi="600" orientation="landscape" paperSize="132" scale="24" r:id="rId4"/>
  <drawing r:id="rId3"/>
  <legacyDrawing r:id="rId2"/>
</worksheet>
</file>

<file path=xl/worksheets/sheet5.xml><?xml version="1.0" encoding="utf-8"?>
<worksheet xmlns="http://schemas.openxmlformats.org/spreadsheetml/2006/main" xmlns:r="http://schemas.openxmlformats.org/officeDocument/2006/relationships">
  <sheetPr>
    <tabColor rgb="FFFF0000"/>
    <pageSetUpPr fitToPage="1"/>
  </sheetPr>
  <dimension ref="A1:AR73"/>
  <sheetViews>
    <sheetView showGridLines="0" zoomScale="80" zoomScaleNormal="80" zoomScaleSheetLayoutView="100" zoomScalePageLayoutView="0" workbookViewId="0" topLeftCell="AA59">
      <selection activeCell="AK73" sqref="AK73"/>
    </sheetView>
  </sheetViews>
  <sheetFormatPr defaultColWidth="11.421875" defaultRowHeight="15" outlineLevelRow="1"/>
  <cols>
    <col min="1" max="1" width="3.421875" style="954" bestFit="1" customWidth="1"/>
    <col min="2" max="2" width="17.140625" style="954" customWidth="1"/>
    <col min="3" max="3" width="29.00390625" style="1204" customWidth="1"/>
    <col min="4" max="4" width="9.28125" style="1205" hidden="1" customWidth="1"/>
    <col min="5" max="5" width="9.421875" style="1205" hidden="1" customWidth="1"/>
    <col min="6" max="6" width="51.57421875" style="1205" hidden="1" customWidth="1"/>
    <col min="7" max="7" width="16.00390625" style="1205" hidden="1" customWidth="1"/>
    <col min="8" max="8" width="9.57421875" style="1205" hidden="1" customWidth="1"/>
    <col min="9" max="9" width="9.8515625" style="1205" hidden="1" customWidth="1"/>
    <col min="10" max="10" width="79.421875" style="954" hidden="1" customWidth="1"/>
    <col min="11" max="11" width="54.00390625" style="954" customWidth="1"/>
    <col min="12" max="12" width="15.57421875" style="954" customWidth="1"/>
    <col min="13" max="13" width="12.28125" style="954" bestFit="1" customWidth="1"/>
    <col min="14" max="14" width="17.140625" style="954" customWidth="1"/>
    <col min="15" max="15" width="27.00390625" style="954" customWidth="1"/>
    <col min="16" max="16" width="23.8515625" style="954" customWidth="1"/>
    <col min="17" max="17" width="13.140625" style="996" bestFit="1" customWidth="1"/>
    <col min="18" max="18" width="15.8515625" style="996" customWidth="1"/>
    <col min="19" max="20" width="6.57421875" style="954" bestFit="1" customWidth="1"/>
    <col min="21" max="29" width="6.00390625" style="954" customWidth="1"/>
    <col min="30" max="30" width="6.28125" style="954" customWidth="1"/>
    <col min="31" max="31" width="11.421875" style="1207" customWidth="1"/>
    <col min="32" max="33" width="24.8515625" style="954" customWidth="1"/>
    <col min="34" max="34" width="17.57421875" style="954" customWidth="1"/>
    <col min="35" max="43" width="18.57421875" style="954" customWidth="1"/>
    <col min="44" max="254" width="11.421875" style="954" customWidth="1"/>
    <col min="255" max="255" width="3.421875" style="954" bestFit="1" customWidth="1"/>
    <col min="256" max="16384" width="24.8515625" style="954" customWidth="1"/>
  </cols>
  <sheetData>
    <row r="1" spans="1:34" ht="14.25" customHeight="1" outlineLevel="1">
      <c r="A1" s="3062"/>
      <c r="B1" s="3063"/>
      <c r="C1" s="3064"/>
      <c r="D1" s="3071" t="s">
        <v>0</v>
      </c>
      <c r="E1" s="3072"/>
      <c r="F1" s="3072"/>
      <c r="G1" s="3072"/>
      <c r="H1" s="3072"/>
      <c r="I1" s="3072"/>
      <c r="J1" s="3072"/>
      <c r="K1" s="3072"/>
      <c r="L1" s="3072"/>
      <c r="M1" s="3072"/>
      <c r="N1" s="3072"/>
      <c r="O1" s="3072"/>
      <c r="P1" s="3072"/>
      <c r="Q1" s="3072"/>
      <c r="R1" s="3072"/>
      <c r="S1" s="3072"/>
      <c r="T1" s="3072"/>
      <c r="U1" s="3072"/>
      <c r="V1" s="3072"/>
      <c r="W1" s="3072"/>
      <c r="X1" s="3072"/>
      <c r="Y1" s="3072"/>
      <c r="Z1" s="3072"/>
      <c r="AA1" s="3072"/>
      <c r="AB1" s="3072"/>
      <c r="AC1" s="3072"/>
      <c r="AD1" s="3072"/>
      <c r="AE1" s="3072"/>
      <c r="AF1" s="3073"/>
      <c r="AG1" s="3077" t="s">
        <v>60</v>
      </c>
      <c r="AH1" s="2756" t="s">
        <v>1727</v>
      </c>
    </row>
    <row r="2" spans="1:34" ht="15" customHeight="1" outlineLevel="1" thickBot="1">
      <c r="A2" s="3065"/>
      <c r="B2" s="3066"/>
      <c r="C2" s="3067"/>
      <c r="D2" s="3074"/>
      <c r="E2" s="3075"/>
      <c r="F2" s="3075"/>
      <c r="G2" s="3075"/>
      <c r="H2" s="3075"/>
      <c r="I2" s="3075"/>
      <c r="J2" s="3075"/>
      <c r="K2" s="3075"/>
      <c r="L2" s="3075"/>
      <c r="M2" s="3075"/>
      <c r="N2" s="3075"/>
      <c r="O2" s="3075"/>
      <c r="P2" s="3075"/>
      <c r="Q2" s="3075"/>
      <c r="R2" s="3075"/>
      <c r="S2" s="3075"/>
      <c r="T2" s="3075"/>
      <c r="U2" s="3075"/>
      <c r="V2" s="3075"/>
      <c r="W2" s="3075"/>
      <c r="X2" s="3075"/>
      <c r="Y2" s="3075"/>
      <c r="Z2" s="3075"/>
      <c r="AA2" s="3075"/>
      <c r="AB2" s="3075"/>
      <c r="AC2" s="3075"/>
      <c r="AD2" s="3075"/>
      <c r="AE2" s="3075"/>
      <c r="AF2" s="3076"/>
      <c r="AG2" s="3078"/>
      <c r="AH2" s="2757"/>
    </row>
    <row r="3" spans="1:34" ht="14.25" customHeight="1" outlineLevel="1">
      <c r="A3" s="3065"/>
      <c r="B3" s="3066"/>
      <c r="C3" s="3067"/>
      <c r="D3" s="3071" t="s">
        <v>240</v>
      </c>
      <c r="E3" s="3072"/>
      <c r="F3" s="3072"/>
      <c r="G3" s="3072"/>
      <c r="H3" s="3072"/>
      <c r="I3" s="3072"/>
      <c r="J3" s="3072"/>
      <c r="K3" s="3072"/>
      <c r="L3" s="3072"/>
      <c r="M3" s="3072"/>
      <c r="N3" s="3072"/>
      <c r="O3" s="3072"/>
      <c r="P3" s="3072"/>
      <c r="Q3" s="3072"/>
      <c r="R3" s="3072"/>
      <c r="S3" s="3072"/>
      <c r="T3" s="3072"/>
      <c r="U3" s="3072"/>
      <c r="V3" s="3072"/>
      <c r="W3" s="3072"/>
      <c r="X3" s="3072"/>
      <c r="Y3" s="3072"/>
      <c r="Z3" s="3072"/>
      <c r="AA3" s="3072"/>
      <c r="AB3" s="3072"/>
      <c r="AC3" s="3072"/>
      <c r="AD3" s="3072"/>
      <c r="AE3" s="3072"/>
      <c r="AF3" s="3073"/>
      <c r="AG3" s="3078"/>
      <c r="AH3" s="2761">
        <v>43153</v>
      </c>
    </row>
    <row r="4" spans="1:34" ht="15" customHeight="1" outlineLevel="1" thickBot="1">
      <c r="A4" s="3068"/>
      <c r="B4" s="3069"/>
      <c r="C4" s="3070"/>
      <c r="D4" s="3074"/>
      <c r="E4" s="3075"/>
      <c r="F4" s="3075"/>
      <c r="G4" s="3075"/>
      <c r="H4" s="3075"/>
      <c r="I4" s="3075"/>
      <c r="J4" s="3075"/>
      <c r="K4" s="3075"/>
      <c r="L4" s="3075"/>
      <c r="M4" s="3075"/>
      <c r="N4" s="3075"/>
      <c r="O4" s="3075"/>
      <c r="P4" s="3075"/>
      <c r="Q4" s="3075"/>
      <c r="R4" s="3075"/>
      <c r="S4" s="3075"/>
      <c r="T4" s="3075"/>
      <c r="U4" s="3075"/>
      <c r="V4" s="3075"/>
      <c r="W4" s="3075"/>
      <c r="X4" s="3075"/>
      <c r="Y4" s="3075"/>
      <c r="Z4" s="3075"/>
      <c r="AA4" s="3075"/>
      <c r="AB4" s="3075"/>
      <c r="AC4" s="3075"/>
      <c r="AD4" s="3075"/>
      <c r="AE4" s="3075"/>
      <c r="AF4" s="3076"/>
      <c r="AG4" s="3079"/>
      <c r="AH4" s="2762"/>
    </row>
    <row r="5" spans="1:43" ht="14.25" outlineLevel="1">
      <c r="A5" s="3080" t="s">
        <v>1728</v>
      </c>
      <c r="B5" s="3081"/>
      <c r="C5" s="3081"/>
      <c r="D5" s="3081"/>
      <c r="E5" s="3081"/>
      <c r="F5" s="3081"/>
      <c r="G5" s="3081"/>
      <c r="H5" s="3081"/>
      <c r="I5" s="3081"/>
      <c r="J5" s="3081"/>
      <c r="K5" s="3081"/>
      <c r="L5" s="3081"/>
      <c r="M5" s="3081"/>
      <c r="N5" s="3081"/>
      <c r="O5" s="3081"/>
      <c r="P5" s="3081"/>
      <c r="Q5" s="3081"/>
      <c r="R5" s="3081"/>
      <c r="S5" s="3081"/>
      <c r="T5" s="3081"/>
      <c r="U5" s="3081"/>
      <c r="V5" s="3081"/>
      <c r="W5" s="3081"/>
      <c r="X5" s="3081"/>
      <c r="Y5" s="3081"/>
      <c r="Z5" s="3081"/>
      <c r="AA5" s="3081"/>
      <c r="AB5" s="3081"/>
      <c r="AC5" s="3081"/>
      <c r="AD5" s="3081"/>
      <c r="AE5" s="3081"/>
      <c r="AF5" s="3081"/>
      <c r="AG5" s="3081"/>
      <c r="AH5" s="3082"/>
      <c r="AI5" s="2767" t="s">
        <v>2</v>
      </c>
      <c r="AJ5" s="2768"/>
      <c r="AK5" s="2768"/>
      <c r="AL5" s="2768"/>
      <c r="AM5" s="2768"/>
      <c r="AN5" s="2768"/>
      <c r="AO5" s="2768"/>
      <c r="AP5" s="2768"/>
      <c r="AQ5" s="2769"/>
    </row>
    <row r="6" spans="1:43" ht="15" outlineLevel="1" thickBot="1">
      <c r="A6" s="3083"/>
      <c r="B6" s="3084"/>
      <c r="C6" s="3084"/>
      <c r="D6" s="3084"/>
      <c r="E6" s="3084"/>
      <c r="F6" s="3084"/>
      <c r="G6" s="3084"/>
      <c r="H6" s="3084"/>
      <c r="I6" s="3084"/>
      <c r="J6" s="3084"/>
      <c r="K6" s="3084"/>
      <c r="L6" s="3084"/>
      <c r="M6" s="3084"/>
      <c r="N6" s="3084"/>
      <c r="O6" s="3084"/>
      <c r="P6" s="3084"/>
      <c r="Q6" s="3084"/>
      <c r="R6" s="3084"/>
      <c r="S6" s="3084"/>
      <c r="T6" s="3084"/>
      <c r="U6" s="3084"/>
      <c r="V6" s="3084"/>
      <c r="W6" s="3084"/>
      <c r="X6" s="3084"/>
      <c r="Y6" s="3084"/>
      <c r="Z6" s="3084"/>
      <c r="AA6" s="3084"/>
      <c r="AB6" s="3084"/>
      <c r="AC6" s="3084"/>
      <c r="AD6" s="3084"/>
      <c r="AE6" s="3084"/>
      <c r="AF6" s="3084"/>
      <c r="AG6" s="3084"/>
      <c r="AH6" s="3085"/>
      <c r="AI6" s="2770"/>
      <c r="AJ6" s="2771"/>
      <c r="AK6" s="2771"/>
      <c r="AL6" s="2771"/>
      <c r="AM6" s="2771"/>
      <c r="AN6" s="2771"/>
      <c r="AO6" s="2771"/>
      <c r="AP6" s="2771"/>
      <c r="AQ6" s="2772"/>
    </row>
    <row r="7" spans="1:43" ht="14.25" outlineLevel="1">
      <c r="A7" s="3083"/>
      <c r="B7" s="3084"/>
      <c r="C7" s="3084"/>
      <c r="D7" s="3084"/>
      <c r="E7" s="3084"/>
      <c r="F7" s="3084"/>
      <c r="G7" s="3084"/>
      <c r="H7" s="3084"/>
      <c r="I7" s="3084"/>
      <c r="J7" s="3084"/>
      <c r="K7" s="3084"/>
      <c r="L7" s="3084"/>
      <c r="M7" s="3084"/>
      <c r="N7" s="3084"/>
      <c r="O7" s="3084"/>
      <c r="P7" s="3084"/>
      <c r="Q7" s="3084"/>
      <c r="R7" s="3084"/>
      <c r="S7" s="3084"/>
      <c r="T7" s="3084"/>
      <c r="U7" s="3084"/>
      <c r="V7" s="3084"/>
      <c r="W7" s="3084"/>
      <c r="X7" s="3084"/>
      <c r="Y7" s="3084"/>
      <c r="Z7" s="3084"/>
      <c r="AA7" s="3084"/>
      <c r="AB7" s="3084"/>
      <c r="AC7" s="3084"/>
      <c r="AD7" s="3084"/>
      <c r="AE7" s="3084"/>
      <c r="AF7" s="3084"/>
      <c r="AG7" s="3084"/>
      <c r="AH7" s="3085"/>
      <c r="AI7" s="2773" t="s">
        <v>1723</v>
      </c>
      <c r="AJ7" s="2774"/>
      <c r="AK7" s="2774"/>
      <c r="AL7" s="2774"/>
      <c r="AM7" s="2774"/>
      <c r="AN7" s="2774"/>
      <c r="AO7" s="2774"/>
      <c r="AP7" s="2774"/>
      <c r="AQ7" s="2775"/>
    </row>
    <row r="8" spans="1:43" ht="14.25" outlineLevel="1">
      <c r="A8" s="3083"/>
      <c r="B8" s="3084"/>
      <c r="C8" s="3084"/>
      <c r="D8" s="3084"/>
      <c r="E8" s="3084"/>
      <c r="F8" s="3084"/>
      <c r="G8" s="3084"/>
      <c r="H8" s="3084"/>
      <c r="I8" s="3084"/>
      <c r="J8" s="3084"/>
      <c r="K8" s="3084"/>
      <c r="L8" s="3084"/>
      <c r="M8" s="3084"/>
      <c r="N8" s="3084"/>
      <c r="O8" s="3084"/>
      <c r="P8" s="3084"/>
      <c r="Q8" s="3084"/>
      <c r="R8" s="3084"/>
      <c r="S8" s="3084"/>
      <c r="T8" s="3084"/>
      <c r="U8" s="3084"/>
      <c r="V8" s="3084"/>
      <c r="W8" s="3084"/>
      <c r="X8" s="3084"/>
      <c r="Y8" s="3084"/>
      <c r="Z8" s="3084"/>
      <c r="AA8" s="3084"/>
      <c r="AB8" s="3084"/>
      <c r="AC8" s="3084"/>
      <c r="AD8" s="3084"/>
      <c r="AE8" s="3084"/>
      <c r="AF8" s="3084"/>
      <c r="AG8" s="3084"/>
      <c r="AH8" s="3085"/>
      <c r="AI8" s="2776"/>
      <c r="AJ8" s="2777"/>
      <c r="AK8" s="2777"/>
      <c r="AL8" s="2777"/>
      <c r="AM8" s="2777"/>
      <c r="AN8" s="2777"/>
      <c r="AO8" s="2777"/>
      <c r="AP8" s="2777"/>
      <c r="AQ8" s="2778"/>
    </row>
    <row r="9" spans="1:43" ht="15" outlineLevel="1" thickBot="1">
      <c r="A9" s="3086"/>
      <c r="B9" s="3087"/>
      <c r="C9" s="3087"/>
      <c r="D9" s="3087"/>
      <c r="E9" s="3087"/>
      <c r="F9" s="3087"/>
      <c r="G9" s="3087"/>
      <c r="H9" s="3087"/>
      <c r="I9" s="3087"/>
      <c r="J9" s="3087"/>
      <c r="K9" s="3087"/>
      <c r="L9" s="3087"/>
      <c r="M9" s="3087"/>
      <c r="N9" s="3087"/>
      <c r="O9" s="3087"/>
      <c r="P9" s="3087"/>
      <c r="Q9" s="3087"/>
      <c r="R9" s="3087"/>
      <c r="S9" s="3087"/>
      <c r="T9" s="3087"/>
      <c r="U9" s="3087"/>
      <c r="V9" s="3087"/>
      <c r="W9" s="3087"/>
      <c r="X9" s="3087"/>
      <c r="Y9" s="3087"/>
      <c r="Z9" s="3087"/>
      <c r="AA9" s="3087"/>
      <c r="AB9" s="3087"/>
      <c r="AC9" s="3087"/>
      <c r="AD9" s="3087"/>
      <c r="AE9" s="3087"/>
      <c r="AF9" s="3087"/>
      <c r="AG9" s="3087"/>
      <c r="AH9" s="3088"/>
      <c r="AI9" s="2779"/>
      <c r="AJ9" s="2780"/>
      <c r="AK9" s="2780"/>
      <c r="AL9" s="2780"/>
      <c r="AM9" s="2780"/>
      <c r="AN9" s="2780"/>
      <c r="AO9" s="2780"/>
      <c r="AP9" s="2780"/>
      <c r="AQ9" s="2781"/>
    </row>
    <row r="10" spans="1:34" ht="15" outlineLevel="1" thickBot="1">
      <c r="A10" s="955"/>
      <c r="B10" s="956"/>
      <c r="C10" s="957"/>
      <c r="D10" s="957"/>
      <c r="E10" s="957"/>
      <c r="F10" s="957"/>
      <c r="G10" s="957"/>
      <c r="H10" s="957"/>
      <c r="I10" s="957"/>
      <c r="J10" s="957"/>
      <c r="K10" s="957"/>
      <c r="L10" s="957"/>
      <c r="M10" s="958"/>
      <c r="N10" s="957"/>
      <c r="O10" s="957"/>
      <c r="P10" s="957"/>
      <c r="Q10" s="959"/>
      <c r="R10" s="959"/>
      <c r="S10" s="957"/>
      <c r="T10" s="957"/>
      <c r="U10" s="957"/>
      <c r="V10" s="957"/>
      <c r="W10" s="957"/>
      <c r="X10" s="957"/>
      <c r="Y10" s="957"/>
      <c r="Z10" s="957"/>
      <c r="AA10" s="957"/>
      <c r="AB10" s="957"/>
      <c r="AC10" s="957"/>
      <c r="AD10" s="957"/>
      <c r="AE10" s="956"/>
      <c r="AF10" s="960"/>
      <c r="AG10" s="960"/>
      <c r="AH10" s="961"/>
    </row>
    <row r="11" spans="1:43" ht="16.5" outlineLevel="1" thickBot="1">
      <c r="A11" s="3100" t="s">
        <v>7</v>
      </c>
      <c r="B11" s="3101"/>
      <c r="C11" s="3101"/>
      <c r="D11" s="962"/>
      <c r="E11" s="962"/>
      <c r="F11" s="962"/>
      <c r="G11" s="962"/>
      <c r="H11" s="962"/>
      <c r="I11" s="962"/>
      <c r="J11" s="3058" t="s">
        <v>1233</v>
      </c>
      <c r="K11" s="3058"/>
      <c r="L11" s="3058"/>
      <c r="M11" s="3058"/>
      <c r="N11" s="3058"/>
      <c r="O11" s="3058"/>
      <c r="P11" s="3058"/>
      <c r="Q11" s="3058"/>
      <c r="R11" s="3058"/>
      <c r="S11" s="3058"/>
      <c r="T11" s="3058"/>
      <c r="U11" s="3058"/>
      <c r="V11" s="3058"/>
      <c r="W11" s="3058"/>
      <c r="X11" s="3058"/>
      <c r="Y11" s="3058"/>
      <c r="Z11" s="3058"/>
      <c r="AA11" s="3058"/>
      <c r="AB11" s="3058"/>
      <c r="AC11" s="3058"/>
      <c r="AD11" s="3058"/>
      <c r="AE11" s="3058"/>
      <c r="AF11" s="3058"/>
      <c r="AG11" s="3058"/>
      <c r="AH11" s="3102"/>
      <c r="AI11" s="3058" t="s">
        <v>1233</v>
      </c>
      <c r="AJ11" s="3058"/>
      <c r="AK11" s="3058"/>
      <c r="AL11" s="3058"/>
      <c r="AM11" s="3058"/>
      <c r="AN11" s="3058"/>
      <c r="AO11" s="3058"/>
      <c r="AP11" s="3058"/>
      <c r="AQ11" s="3058"/>
    </row>
    <row r="12" spans="1:34" ht="15" outlineLevel="1" thickBot="1">
      <c r="A12" s="955"/>
      <c r="B12" s="956"/>
      <c r="C12" s="957"/>
      <c r="D12" s="957"/>
      <c r="E12" s="957"/>
      <c r="F12" s="957"/>
      <c r="G12" s="957"/>
      <c r="H12" s="957"/>
      <c r="I12" s="957"/>
      <c r="J12" s="957"/>
      <c r="K12" s="957"/>
      <c r="L12" s="957"/>
      <c r="M12" s="958"/>
      <c r="N12" s="957"/>
      <c r="O12" s="957"/>
      <c r="P12" s="957"/>
      <c r="Q12" s="959"/>
      <c r="R12" s="959"/>
      <c r="S12" s="957"/>
      <c r="T12" s="957"/>
      <c r="U12" s="957"/>
      <c r="V12" s="957"/>
      <c r="W12" s="957"/>
      <c r="X12" s="957"/>
      <c r="Y12" s="957"/>
      <c r="Z12" s="957"/>
      <c r="AA12" s="957"/>
      <c r="AB12" s="957"/>
      <c r="AC12" s="957"/>
      <c r="AD12" s="957"/>
      <c r="AE12" s="956"/>
      <c r="AF12" s="960"/>
      <c r="AG12" s="960"/>
      <c r="AH12" s="961"/>
    </row>
    <row r="13" spans="1:43" ht="15" outlineLevel="1" thickBot="1">
      <c r="A13" s="3103" t="s">
        <v>8</v>
      </c>
      <c r="B13" s="3104"/>
      <c r="C13" s="3104"/>
      <c r="D13" s="3105"/>
      <c r="E13" s="3106"/>
      <c r="F13" s="3106"/>
      <c r="G13" s="3105"/>
      <c r="H13" s="3106"/>
      <c r="I13" s="3106"/>
      <c r="J13" s="3059" t="s">
        <v>344</v>
      </c>
      <c r="K13" s="3059"/>
      <c r="L13" s="3059"/>
      <c r="M13" s="3059"/>
      <c r="N13" s="3059"/>
      <c r="O13" s="3059"/>
      <c r="P13" s="3059"/>
      <c r="Q13" s="3059"/>
      <c r="R13" s="3059"/>
      <c r="S13" s="3059"/>
      <c r="T13" s="3059"/>
      <c r="U13" s="3059"/>
      <c r="V13" s="3059"/>
      <c r="W13" s="3059"/>
      <c r="X13" s="3059"/>
      <c r="Y13" s="3059"/>
      <c r="Z13" s="3059"/>
      <c r="AA13" s="3059"/>
      <c r="AB13" s="3059"/>
      <c r="AC13" s="3059"/>
      <c r="AD13" s="3059"/>
      <c r="AE13" s="3059"/>
      <c r="AF13" s="3059"/>
      <c r="AG13" s="3059"/>
      <c r="AH13" s="3107"/>
      <c r="AI13" s="3059"/>
      <c r="AJ13" s="3059"/>
      <c r="AK13" s="3059"/>
      <c r="AL13" s="3059"/>
      <c r="AM13" s="3059"/>
      <c r="AN13" s="3059"/>
      <c r="AO13" s="3059"/>
      <c r="AP13" s="3059"/>
      <c r="AQ13" s="3059"/>
    </row>
    <row r="14" spans="1:34" ht="15" outlineLevel="1" thickBot="1">
      <c r="A14" s="3089"/>
      <c r="B14" s="3090"/>
      <c r="C14" s="3090"/>
      <c r="D14" s="3090"/>
      <c r="E14" s="3090"/>
      <c r="F14" s="3090"/>
      <c r="G14" s="3090"/>
      <c r="H14" s="3090"/>
      <c r="I14" s="3090"/>
      <c r="J14" s="3090"/>
      <c r="K14" s="3090"/>
      <c r="L14" s="3090"/>
      <c r="M14" s="3090"/>
      <c r="N14" s="3090"/>
      <c r="O14" s="3090"/>
      <c r="P14" s="3090"/>
      <c r="Q14" s="3090"/>
      <c r="R14" s="3090"/>
      <c r="S14" s="3090"/>
      <c r="T14" s="3090"/>
      <c r="U14" s="3090"/>
      <c r="V14" s="3090"/>
      <c r="W14" s="3090"/>
      <c r="X14" s="3090"/>
      <c r="Y14" s="3090"/>
      <c r="Z14" s="3090"/>
      <c r="AA14" s="3090"/>
      <c r="AB14" s="3090"/>
      <c r="AC14" s="3090"/>
      <c r="AD14" s="3090"/>
      <c r="AE14" s="3090"/>
      <c r="AF14" s="3090"/>
      <c r="AG14" s="963"/>
      <c r="AH14" s="964"/>
    </row>
    <row r="15" spans="1:43" ht="36" customHeight="1" thickBot="1">
      <c r="A15" s="965" t="s">
        <v>9</v>
      </c>
      <c r="B15" s="966" t="s">
        <v>10</v>
      </c>
      <c r="C15" s="966" t="s">
        <v>11</v>
      </c>
      <c r="D15" s="3091" t="s">
        <v>328</v>
      </c>
      <c r="E15" s="3091"/>
      <c r="F15" s="967" t="s">
        <v>355</v>
      </c>
      <c r="G15" s="967" t="s">
        <v>354</v>
      </c>
      <c r="H15" s="3091" t="s">
        <v>328</v>
      </c>
      <c r="I15" s="3091"/>
      <c r="J15" s="966" t="s">
        <v>243</v>
      </c>
      <c r="K15" s="966" t="s">
        <v>353</v>
      </c>
      <c r="L15" s="966" t="s">
        <v>13</v>
      </c>
      <c r="M15" s="966" t="s">
        <v>14</v>
      </c>
      <c r="N15" s="966" t="s">
        <v>15</v>
      </c>
      <c r="O15" s="966" t="s">
        <v>16</v>
      </c>
      <c r="P15" s="966" t="s">
        <v>18</v>
      </c>
      <c r="Q15" s="966" t="s">
        <v>19</v>
      </c>
      <c r="R15" s="966" t="s">
        <v>20</v>
      </c>
      <c r="S15" s="968" t="s">
        <v>21</v>
      </c>
      <c r="T15" s="968" t="s">
        <v>22</v>
      </c>
      <c r="U15" s="968" t="s">
        <v>23</v>
      </c>
      <c r="V15" s="968" t="s">
        <v>24</v>
      </c>
      <c r="W15" s="968" t="s">
        <v>25</v>
      </c>
      <c r="X15" s="968" t="s">
        <v>26</v>
      </c>
      <c r="Y15" s="968" t="s">
        <v>27</v>
      </c>
      <c r="Z15" s="968" t="s">
        <v>28</v>
      </c>
      <c r="AA15" s="968" t="s">
        <v>29</v>
      </c>
      <c r="AB15" s="968" t="s">
        <v>30</v>
      </c>
      <c r="AC15" s="968" t="s">
        <v>31</v>
      </c>
      <c r="AD15" s="968" t="s">
        <v>32</v>
      </c>
      <c r="AE15" s="966" t="s">
        <v>33</v>
      </c>
      <c r="AF15" s="969" t="s">
        <v>34</v>
      </c>
      <c r="AG15" s="970" t="s">
        <v>244</v>
      </c>
      <c r="AH15" s="2158" t="s">
        <v>35</v>
      </c>
      <c r="AI15" s="2145" t="s">
        <v>36</v>
      </c>
      <c r="AJ15" s="2055" t="s">
        <v>37</v>
      </c>
      <c r="AK15" s="2085" t="s">
        <v>38</v>
      </c>
      <c r="AL15" s="2056" t="s">
        <v>1724</v>
      </c>
      <c r="AM15" s="2056" t="s">
        <v>1725</v>
      </c>
      <c r="AN15" s="2087" t="s">
        <v>42</v>
      </c>
      <c r="AO15" s="2057" t="s">
        <v>43</v>
      </c>
      <c r="AP15" s="2087" t="s">
        <v>44</v>
      </c>
      <c r="AQ15" s="2089" t="s">
        <v>45</v>
      </c>
    </row>
    <row r="16" spans="1:43" ht="121.5" customHeight="1" thickBot="1">
      <c r="A16" s="3092">
        <v>1</v>
      </c>
      <c r="B16" s="3095" t="s">
        <v>413</v>
      </c>
      <c r="C16" s="3098" t="s">
        <v>1234</v>
      </c>
      <c r="D16" s="971"/>
      <c r="E16" s="972"/>
      <c r="F16" s="973" t="s">
        <v>1235</v>
      </c>
      <c r="G16" s="974" t="s">
        <v>1024</v>
      </c>
      <c r="H16" s="975" t="s">
        <v>289</v>
      </c>
      <c r="I16" s="975" t="s">
        <v>289</v>
      </c>
      <c r="J16" s="976" t="s">
        <v>1236</v>
      </c>
      <c r="K16" s="1131" t="s">
        <v>1237</v>
      </c>
      <c r="L16" s="977" t="s">
        <v>1238</v>
      </c>
      <c r="M16" s="1004">
        <v>2</v>
      </c>
      <c r="N16" s="977" t="s">
        <v>1239</v>
      </c>
      <c r="O16" s="977" t="s">
        <v>1715</v>
      </c>
      <c r="P16" s="978" t="s">
        <v>1240</v>
      </c>
      <c r="Q16" s="979">
        <v>43101</v>
      </c>
      <c r="R16" s="979">
        <v>43465</v>
      </c>
      <c r="S16" s="1976"/>
      <c r="T16" s="1977"/>
      <c r="U16" s="1977"/>
      <c r="V16" s="1977"/>
      <c r="W16" s="1977"/>
      <c r="X16" s="1978">
        <v>1</v>
      </c>
      <c r="Y16" s="1977"/>
      <c r="Z16" s="1977"/>
      <c r="AA16" s="1977"/>
      <c r="AB16" s="1977"/>
      <c r="AC16" s="1977"/>
      <c r="AD16" s="1978">
        <v>1</v>
      </c>
      <c r="AE16" s="980">
        <f>SUM(S16:AD16)</f>
        <v>2</v>
      </c>
      <c r="AF16" s="981">
        <v>0</v>
      </c>
      <c r="AG16" s="981">
        <v>0</v>
      </c>
      <c r="AH16" s="2159"/>
      <c r="AI16" s="2439">
        <f>SUM(S16:T16)</f>
        <v>0</v>
      </c>
      <c r="AJ16" s="2202"/>
      <c r="AK16" s="2451"/>
      <c r="AL16" s="2452"/>
      <c r="AM16" s="2452">
        <f>+AK16/AE16</f>
        <v>0</v>
      </c>
      <c r="AN16" s="2195"/>
      <c r="AO16" s="2193"/>
      <c r="AP16" s="2425" t="s">
        <v>1804</v>
      </c>
      <c r="AQ16" s="2425" t="s">
        <v>1805</v>
      </c>
    </row>
    <row r="17" spans="1:43" ht="64.5" thickBot="1">
      <c r="A17" s="3093"/>
      <c r="B17" s="3096"/>
      <c r="C17" s="3099"/>
      <c r="D17" s="971"/>
      <c r="E17" s="972"/>
      <c r="F17" s="982" t="s">
        <v>1241</v>
      </c>
      <c r="G17" s="975" t="s">
        <v>289</v>
      </c>
      <c r="H17" s="975" t="s">
        <v>289</v>
      </c>
      <c r="I17" s="975" t="s">
        <v>289</v>
      </c>
      <c r="J17" s="976" t="s">
        <v>1242</v>
      </c>
      <c r="K17" s="983" t="s">
        <v>1243</v>
      </c>
      <c r="L17" s="984" t="s">
        <v>1238</v>
      </c>
      <c r="M17" s="1293">
        <v>4</v>
      </c>
      <c r="N17" s="984" t="s">
        <v>1244</v>
      </c>
      <c r="O17" s="984" t="s">
        <v>1715</v>
      </c>
      <c r="P17" s="985" t="s">
        <v>1245</v>
      </c>
      <c r="Q17" s="141">
        <v>43101</v>
      </c>
      <c r="R17" s="141">
        <v>43465</v>
      </c>
      <c r="S17" s="1979"/>
      <c r="T17" s="1980"/>
      <c r="U17" s="1980">
        <v>1</v>
      </c>
      <c r="V17" s="1980"/>
      <c r="W17" s="1980"/>
      <c r="X17" s="1981">
        <v>1</v>
      </c>
      <c r="Y17" s="1980"/>
      <c r="Z17" s="1980"/>
      <c r="AA17" s="1981">
        <v>1</v>
      </c>
      <c r="AB17" s="1980"/>
      <c r="AC17" s="1980"/>
      <c r="AD17" s="1981">
        <v>1</v>
      </c>
      <c r="AE17" s="986">
        <f>SUM(S17:AD17)</f>
        <v>4</v>
      </c>
      <c r="AF17" s="987">
        <v>0</v>
      </c>
      <c r="AG17" s="987">
        <v>0</v>
      </c>
      <c r="AH17" s="2160"/>
      <c r="AI17" s="2439">
        <f>SUM(S17:T17)</f>
        <v>0</v>
      </c>
      <c r="AJ17" s="2202"/>
      <c r="AK17" s="2451"/>
      <c r="AL17" s="2452"/>
      <c r="AM17" s="2452">
        <f>+AK17/AE17</f>
        <v>0</v>
      </c>
      <c r="AN17" s="2195"/>
      <c r="AO17" s="2193"/>
      <c r="AP17" s="2426" t="s">
        <v>1804</v>
      </c>
      <c r="AQ17" s="2426" t="s">
        <v>1806</v>
      </c>
    </row>
    <row r="18" spans="1:43" s="996" customFormat="1" ht="124.5" thickBot="1">
      <c r="A18" s="3094"/>
      <c r="B18" s="3097"/>
      <c r="C18" s="988" t="s">
        <v>1246</v>
      </c>
      <c r="D18" s="989"/>
      <c r="E18" s="990"/>
      <c r="F18" s="991" t="s">
        <v>1241</v>
      </c>
      <c r="G18" s="990" t="s">
        <v>289</v>
      </c>
      <c r="H18" s="990" t="s">
        <v>289</v>
      </c>
      <c r="I18" s="990" t="s">
        <v>289</v>
      </c>
      <c r="J18" s="992" t="s">
        <v>1247</v>
      </c>
      <c r="K18" s="1160" t="s">
        <v>1248</v>
      </c>
      <c r="L18" s="626" t="s">
        <v>925</v>
      </c>
      <c r="M18" s="1294">
        <v>6</v>
      </c>
      <c r="N18" s="993" t="s">
        <v>926</v>
      </c>
      <c r="O18" s="993" t="s">
        <v>1249</v>
      </c>
      <c r="P18" s="703" t="s">
        <v>1250</v>
      </c>
      <c r="Q18" s="994">
        <v>43101</v>
      </c>
      <c r="R18" s="994">
        <v>43465</v>
      </c>
      <c r="S18" s="1982"/>
      <c r="T18" s="1983">
        <v>1</v>
      </c>
      <c r="U18" s="1983"/>
      <c r="V18" s="1983">
        <v>1</v>
      </c>
      <c r="W18" s="1983"/>
      <c r="X18" s="1983">
        <v>1</v>
      </c>
      <c r="Y18" s="1983"/>
      <c r="Z18" s="1983">
        <v>1</v>
      </c>
      <c r="AA18" s="1983"/>
      <c r="AB18" s="1983">
        <v>1</v>
      </c>
      <c r="AC18" s="1983"/>
      <c r="AD18" s="1983">
        <v>1</v>
      </c>
      <c r="AE18" s="986">
        <f>SUM(S18:AD18)</f>
        <v>6</v>
      </c>
      <c r="AF18" s="995">
        <v>0</v>
      </c>
      <c r="AG18" s="995">
        <v>0</v>
      </c>
      <c r="AH18" s="2161"/>
      <c r="AI18" s="2438">
        <f>SUM(S18:T18)</f>
        <v>1</v>
      </c>
      <c r="AJ18" s="2202">
        <f>AI18/AE18</f>
        <v>0.16666666666666666</v>
      </c>
      <c r="AK18" s="2451">
        <v>1</v>
      </c>
      <c r="AL18" s="2452">
        <f>+AK18/AI18</f>
        <v>1</v>
      </c>
      <c r="AM18" s="2452">
        <f>+AK18/AE18</f>
        <v>0.16666666666666666</v>
      </c>
      <c r="AN18" s="2195"/>
      <c r="AO18" s="2193"/>
      <c r="AP18" s="2427" t="s">
        <v>1807</v>
      </c>
      <c r="AQ18" s="2427" t="s">
        <v>289</v>
      </c>
    </row>
    <row r="19" spans="1:43" ht="15" thickBot="1">
      <c r="A19" s="3123" t="s">
        <v>56</v>
      </c>
      <c r="B19" s="3124"/>
      <c r="C19" s="3124"/>
      <c r="D19" s="997"/>
      <c r="E19" s="997"/>
      <c r="F19" s="997"/>
      <c r="G19" s="997"/>
      <c r="H19" s="997"/>
      <c r="I19" s="997"/>
      <c r="J19" s="997"/>
      <c r="K19" s="998"/>
      <c r="L19" s="998"/>
      <c r="M19" s="998"/>
      <c r="N19" s="998"/>
      <c r="O19" s="998"/>
      <c r="P19" s="998"/>
      <c r="Q19" s="998"/>
      <c r="R19" s="999"/>
      <c r="S19" s="1000"/>
      <c r="T19" s="1000"/>
      <c r="U19" s="1000"/>
      <c r="V19" s="1000"/>
      <c r="W19" s="1000"/>
      <c r="X19" s="1000"/>
      <c r="Y19" s="1000"/>
      <c r="Z19" s="1000"/>
      <c r="AA19" s="1000"/>
      <c r="AB19" s="1000"/>
      <c r="AC19" s="1000"/>
      <c r="AD19" s="1000"/>
      <c r="AE19" s="1001"/>
      <c r="AF19" s="1434">
        <f>SUM(AF16:AF18)</f>
        <v>0</v>
      </c>
      <c r="AG19" s="1434">
        <f>SUM(AG16:AG17)</f>
        <v>0</v>
      </c>
      <c r="AH19" s="2162"/>
      <c r="AI19" s="2445"/>
      <c r="AJ19" s="2446"/>
      <c r="AK19" s="2424"/>
      <c r="AL19" s="2173"/>
      <c r="AM19" s="2173"/>
      <c r="AN19" s="2173"/>
      <c r="AO19" s="2173"/>
      <c r="AP19" s="2173"/>
      <c r="AQ19" s="2174"/>
    </row>
    <row r="20" spans="1:43" ht="115.5" thickBot="1">
      <c r="A20" s="3125">
        <v>2</v>
      </c>
      <c r="B20" s="3129" t="s">
        <v>1251</v>
      </c>
      <c r="C20" s="3133" t="s">
        <v>1252</v>
      </c>
      <c r="D20" s="971"/>
      <c r="E20" s="975"/>
      <c r="F20" s="973" t="s">
        <v>1253</v>
      </c>
      <c r="G20" s="974" t="s">
        <v>1024</v>
      </c>
      <c r="H20" s="975" t="s">
        <v>415</v>
      </c>
      <c r="I20" s="975" t="s">
        <v>415</v>
      </c>
      <c r="J20" s="1002" t="s">
        <v>1254</v>
      </c>
      <c r="K20" s="1003" t="s">
        <v>1255</v>
      </c>
      <c r="L20" s="609" t="s">
        <v>1256</v>
      </c>
      <c r="M20" s="1004">
        <v>1</v>
      </c>
      <c r="N20" s="977" t="s">
        <v>1257</v>
      </c>
      <c r="O20" s="977" t="s">
        <v>1258</v>
      </c>
      <c r="P20" s="1005" t="s">
        <v>1259</v>
      </c>
      <c r="Q20" s="1006">
        <v>42736</v>
      </c>
      <c r="R20" s="1006">
        <v>42916</v>
      </c>
      <c r="S20" s="1984"/>
      <c r="T20" s="1985"/>
      <c r="U20" s="1985"/>
      <c r="V20" s="1985"/>
      <c r="W20" s="1985"/>
      <c r="X20" s="1986">
        <v>1</v>
      </c>
      <c r="Y20" s="1985"/>
      <c r="Z20" s="1985"/>
      <c r="AA20" s="1985"/>
      <c r="AB20" s="1985"/>
      <c r="AC20" s="1985"/>
      <c r="AD20" s="1985"/>
      <c r="AE20" s="1007">
        <f>SUM(S20:AD20)</f>
        <v>1</v>
      </c>
      <c r="AF20" s="1008">
        <v>0</v>
      </c>
      <c r="AG20" s="1008">
        <v>0</v>
      </c>
      <c r="AH20" s="2163"/>
      <c r="AI20" s="2439">
        <f>SUM(S20:T20)</f>
        <v>0</v>
      </c>
      <c r="AJ20" s="2064"/>
      <c r="AK20" s="2440">
        <v>0</v>
      </c>
      <c r="AL20" s="2452"/>
      <c r="AM20" s="2452">
        <f>+AK20/AE20</f>
        <v>0</v>
      </c>
      <c r="AN20" s="2195"/>
      <c r="AO20" s="2193"/>
      <c r="AP20" s="2425" t="s">
        <v>1804</v>
      </c>
      <c r="AQ20" s="2425" t="s">
        <v>1805</v>
      </c>
    </row>
    <row r="21" spans="1:43" ht="102.75" thickBot="1">
      <c r="A21" s="3126"/>
      <c r="B21" s="3130"/>
      <c r="C21" s="3134"/>
      <c r="D21" s="1009"/>
      <c r="E21" s="1010"/>
      <c r="F21" s="1011"/>
      <c r="G21" s="1012"/>
      <c r="H21" s="1010"/>
      <c r="I21" s="1010"/>
      <c r="J21" s="1013"/>
      <c r="K21" s="1014" t="s">
        <v>1260</v>
      </c>
      <c r="L21" s="618" t="s">
        <v>138</v>
      </c>
      <c r="M21" s="1015">
        <v>1</v>
      </c>
      <c r="N21" s="984" t="s">
        <v>1261</v>
      </c>
      <c r="O21" s="984" t="s">
        <v>1262</v>
      </c>
      <c r="P21" s="1016" t="s">
        <v>1263</v>
      </c>
      <c r="Q21" s="1017">
        <v>43282</v>
      </c>
      <c r="R21" s="1017">
        <v>43465</v>
      </c>
      <c r="S21" s="1987"/>
      <c r="T21" s="1988"/>
      <c r="U21" s="1988"/>
      <c r="V21" s="1988"/>
      <c r="W21" s="1988"/>
      <c r="X21" s="1988"/>
      <c r="Y21" s="3108">
        <v>1</v>
      </c>
      <c r="Z21" s="3109"/>
      <c r="AA21" s="3108">
        <v>1</v>
      </c>
      <c r="AB21" s="3109"/>
      <c r="AC21" s="3108">
        <v>1</v>
      </c>
      <c r="AD21" s="3109"/>
      <c r="AE21" s="1018">
        <v>1</v>
      </c>
      <c r="AF21" s="1019">
        <v>0</v>
      </c>
      <c r="AG21" s="1019">
        <v>0</v>
      </c>
      <c r="AH21" s="2164"/>
      <c r="AI21" s="2439">
        <f>SUM(S21:T21)</f>
        <v>0</v>
      </c>
      <c r="AJ21" s="2064"/>
      <c r="AK21" s="2441">
        <v>0</v>
      </c>
      <c r="AL21" s="2452"/>
      <c r="AM21" s="2452">
        <f>+AK21/AE21</f>
        <v>0</v>
      </c>
      <c r="AN21" s="2195"/>
      <c r="AO21" s="2193"/>
      <c r="AP21" s="2426" t="s">
        <v>1804</v>
      </c>
      <c r="AQ21" s="2426" t="s">
        <v>1808</v>
      </c>
    </row>
    <row r="22" spans="1:43" ht="45">
      <c r="A22" s="3127"/>
      <c r="B22" s="3131"/>
      <c r="C22" s="3135"/>
      <c r="D22" s="3110"/>
      <c r="E22" s="3112"/>
      <c r="F22" s="3114" t="s">
        <v>1264</v>
      </c>
      <c r="G22" s="3116" t="s">
        <v>1024</v>
      </c>
      <c r="H22" s="3112"/>
      <c r="I22" s="3112" t="s">
        <v>415</v>
      </c>
      <c r="J22" s="3118" t="s">
        <v>1265</v>
      </c>
      <c r="K22" s="1014" t="s">
        <v>1266</v>
      </c>
      <c r="L22" s="1020" t="s">
        <v>72</v>
      </c>
      <c r="M22" s="1020">
        <v>1</v>
      </c>
      <c r="N22" s="1020" t="s">
        <v>1267</v>
      </c>
      <c r="O22" s="984" t="s">
        <v>1268</v>
      </c>
      <c r="P22" s="1016" t="s">
        <v>1269</v>
      </c>
      <c r="Q22" s="1017">
        <v>43101</v>
      </c>
      <c r="R22" s="1017">
        <v>43190</v>
      </c>
      <c r="S22" s="1989"/>
      <c r="T22" s="1989"/>
      <c r="U22" s="1989">
        <v>1</v>
      </c>
      <c r="V22" s="1988"/>
      <c r="W22" s="1988"/>
      <c r="X22" s="1988"/>
      <c r="Y22" s="1988"/>
      <c r="Z22" s="1988"/>
      <c r="AA22" s="1988"/>
      <c r="AB22" s="1988"/>
      <c r="AC22" s="1988"/>
      <c r="AD22" s="1988"/>
      <c r="AE22" s="1021">
        <f>SUM(S22:AD22)</f>
        <v>1</v>
      </c>
      <c r="AF22" s="3120">
        <v>0</v>
      </c>
      <c r="AG22" s="3120">
        <v>0</v>
      </c>
      <c r="AH22" s="3122"/>
      <c r="AI22" s="2439">
        <f>SUM(S22:T22)</f>
        <v>0</v>
      </c>
      <c r="AJ22" s="2064"/>
      <c r="AK22" s="2441">
        <v>0</v>
      </c>
      <c r="AL22" s="2452"/>
      <c r="AM22" s="2452">
        <f>+AK22/AE22</f>
        <v>0</v>
      </c>
      <c r="AN22" s="2195"/>
      <c r="AO22" s="2193"/>
      <c r="AP22" s="2426" t="s">
        <v>1804</v>
      </c>
      <c r="AQ22" s="2426" t="s">
        <v>1806</v>
      </c>
    </row>
    <row r="23" spans="1:43" ht="115.5" thickBot="1">
      <c r="A23" s="3127"/>
      <c r="B23" s="3131"/>
      <c r="C23" s="3136"/>
      <c r="D23" s="3111"/>
      <c r="E23" s="3113"/>
      <c r="F23" s="3115"/>
      <c r="G23" s="3117"/>
      <c r="H23" s="3113"/>
      <c r="I23" s="3113"/>
      <c r="J23" s="3119"/>
      <c r="K23" s="1014" t="s">
        <v>1270</v>
      </c>
      <c r="L23" s="1020" t="s">
        <v>138</v>
      </c>
      <c r="M23" s="1022">
        <v>1</v>
      </c>
      <c r="N23" s="1020" t="s">
        <v>1271</v>
      </c>
      <c r="O23" s="984" t="s">
        <v>1262</v>
      </c>
      <c r="P23" s="1016" t="s">
        <v>1272</v>
      </c>
      <c r="Q23" s="1017">
        <v>43191</v>
      </c>
      <c r="R23" s="1017">
        <v>43465</v>
      </c>
      <c r="S23" s="3108">
        <v>1</v>
      </c>
      <c r="T23" s="3109"/>
      <c r="U23" s="3108">
        <v>1</v>
      </c>
      <c r="V23" s="3109"/>
      <c r="W23" s="3108">
        <v>1</v>
      </c>
      <c r="X23" s="3109"/>
      <c r="Y23" s="3108">
        <v>1</v>
      </c>
      <c r="Z23" s="3109"/>
      <c r="AA23" s="3108">
        <v>1</v>
      </c>
      <c r="AB23" s="3109"/>
      <c r="AC23" s="3108">
        <v>1</v>
      </c>
      <c r="AD23" s="3109"/>
      <c r="AE23" s="1023">
        <v>1</v>
      </c>
      <c r="AF23" s="3121"/>
      <c r="AG23" s="3121"/>
      <c r="AH23" s="3122"/>
      <c r="AI23" s="2157">
        <v>1</v>
      </c>
      <c r="AJ23" s="2064">
        <f>2/12</f>
        <v>0.16666666666666666</v>
      </c>
      <c r="AK23" s="2442">
        <v>1</v>
      </c>
      <c r="AL23" s="2452">
        <f>+AK23/AI23</f>
        <v>1</v>
      </c>
      <c r="AM23" s="2452">
        <f>+AK23/AE23</f>
        <v>1</v>
      </c>
      <c r="AN23" s="2195"/>
      <c r="AO23" s="2193"/>
      <c r="AP23" s="2426" t="s">
        <v>1809</v>
      </c>
      <c r="AQ23" s="2426" t="s">
        <v>289</v>
      </c>
    </row>
    <row r="24" spans="1:43" ht="45">
      <c r="A24" s="3127"/>
      <c r="B24" s="3131"/>
      <c r="C24" s="3137" t="s">
        <v>1273</v>
      </c>
      <c r="D24" s="3110"/>
      <c r="E24" s="3112"/>
      <c r="F24" s="3114" t="s">
        <v>1274</v>
      </c>
      <c r="G24" s="3153" t="s">
        <v>1275</v>
      </c>
      <c r="H24" s="3112"/>
      <c r="I24" s="3112" t="s">
        <v>415</v>
      </c>
      <c r="J24" s="3118" t="s">
        <v>1276</v>
      </c>
      <c r="K24" s="1014" t="s">
        <v>1277</v>
      </c>
      <c r="L24" s="1020" t="s">
        <v>72</v>
      </c>
      <c r="M24" s="1020">
        <v>1</v>
      </c>
      <c r="N24" s="1020" t="s">
        <v>1267</v>
      </c>
      <c r="O24" s="984" t="s">
        <v>1268</v>
      </c>
      <c r="P24" s="1016" t="s">
        <v>1278</v>
      </c>
      <c r="Q24" s="1017">
        <v>43160</v>
      </c>
      <c r="R24" s="1017">
        <v>43190</v>
      </c>
      <c r="S24" s="1989"/>
      <c r="T24" s="1989"/>
      <c r="U24" s="1989">
        <v>1</v>
      </c>
      <c r="V24" s="1988"/>
      <c r="W24" s="1988"/>
      <c r="X24" s="1988"/>
      <c r="Y24" s="1988"/>
      <c r="Z24" s="1988"/>
      <c r="AA24" s="1988"/>
      <c r="AB24" s="1988"/>
      <c r="AC24" s="1988"/>
      <c r="AD24" s="1988"/>
      <c r="AE24" s="1021">
        <v>1</v>
      </c>
      <c r="AF24" s="3120">
        <v>0</v>
      </c>
      <c r="AG24" s="3120">
        <v>0</v>
      </c>
      <c r="AH24" s="3122"/>
      <c r="AI24" s="2439">
        <f>SUM(S24:T24)</f>
        <v>0</v>
      </c>
      <c r="AJ24" s="2064"/>
      <c r="AK24" s="2441">
        <v>0</v>
      </c>
      <c r="AL24" s="2452"/>
      <c r="AM24" s="2452">
        <f>+AK24/AE24</f>
        <v>0</v>
      </c>
      <c r="AN24" s="2195"/>
      <c r="AO24" s="2193"/>
      <c r="AP24" s="2426" t="s">
        <v>1804</v>
      </c>
      <c r="AQ24" s="2426" t="s">
        <v>1806</v>
      </c>
    </row>
    <row r="25" spans="1:43" ht="90.75" thickBot="1">
      <c r="A25" s="3128"/>
      <c r="B25" s="3132"/>
      <c r="C25" s="3138"/>
      <c r="D25" s="3111"/>
      <c r="E25" s="3113"/>
      <c r="F25" s="3115"/>
      <c r="G25" s="3154"/>
      <c r="H25" s="3113"/>
      <c r="I25" s="3113"/>
      <c r="J25" s="3119"/>
      <c r="K25" s="1024" t="s">
        <v>1279</v>
      </c>
      <c r="L25" s="1025" t="s">
        <v>138</v>
      </c>
      <c r="M25" s="1026">
        <v>1</v>
      </c>
      <c r="N25" s="1025" t="s">
        <v>1280</v>
      </c>
      <c r="O25" s="993" t="s">
        <v>1262</v>
      </c>
      <c r="P25" s="1027" t="s">
        <v>1281</v>
      </c>
      <c r="Q25" s="1028">
        <v>43191</v>
      </c>
      <c r="R25" s="1028">
        <v>43465</v>
      </c>
      <c r="S25" s="3151">
        <v>1</v>
      </c>
      <c r="T25" s="3152"/>
      <c r="U25" s="3151">
        <v>1</v>
      </c>
      <c r="V25" s="3152"/>
      <c r="W25" s="3151">
        <v>1</v>
      </c>
      <c r="X25" s="3152"/>
      <c r="Y25" s="3151">
        <v>1</v>
      </c>
      <c r="Z25" s="3152"/>
      <c r="AA25" s="3151">
        <v>1</v>
      </c>
      <c r="AB25" s="3152"/>
      <c r="AC25" s="3151">
        <v>1</v>
      </c>
      <c r="AD25" s="3152"/>
      <c r="AE25" s="1029">
        <v>1</v>
      </c>
      <c r="AF25" s="3155"/>
      <c r="AG25" s="3155"/>
      <c r="AH25" s="3150"/>
      <c r="AI25" s="2444">
        <f>SUM(S25:T25)</f>
        <v>1</v>
      </c>
      <c r="AJ25" s="2064">
        <f>2/12</f>
        <v>0.16666666666666666</v>
      </c>
      <c r="AK25" s="2443">
        <v>1</v>
      </c>
      <c r="AL25" s="2452">
        <f>+AK25/AI25</f>
        <v>1</v>
      </c>
      <c r="AM25" s="2452">
        <f>+AK25/AE25</f>
        <v>1</v>
      </c>
      <c r="AN25" s="2195"/>
      <c r="AO25" s="2193"/>
      <c r="AP25" s="2427" t="s">
        <v>1810</v>
      </c>
      <c r="AQ25" s="2427" t="s">
        <v>289</v>
      </c>
    </row>
    <row r="26" spans="1:43" ht="15" thickBot="1">
      <c r="A26" s="3123" t="s">
        <v>56</v>
      </c>
      <c r="B26" s="3124"/>
      <c r="C26" s="3124"/>
      <c r="D26" s="997"/>
      <c r="E26" s="997"/>
      <c r="F26" s="997"/>
      <c r="G26" s="997"/>
      <c r="H26" s="997"/>
      <c r="I26" s="997"/>
      <c r="J26" s="997"/>
      <c r="K26" s="997"/>
      <c r="L26" s="997"/>
      <c r="M26" s="997"/>
      <c r="N26" s="997"/>
      <c r="O26" s="997"/>
      <c r="P26" s="997"/>
      <c r="Q26" s="997"/>
      <c r="R26" s="997"/>
      <c r="S26" s="997"/>
      <c r="T26" s="997"/>
      <c r="U26" s="997"/>
      <c r="V26" s="997"/>
      <c r="W26" s="997"/>
      <c r="X26" s="997"/>
      <c r="Y26" s="997"/>
      <c r="Z26" s="997"/>
      <c r="AA26" s="997"/>
      <c r="AB26" s="997"/>
      <c r="AC26" s="997"/>
      <c r="AD26" s="997"/>
      <c r="AE26" s="997"/>
      <c r="AF26" s="1435">
        <f>SUM(AF20:AF25)</f>
        <v>0</v>
      </c>
      <c r="AG26" s="1435">
        <f>SUM(AG20:AG24)</f>
        <v>0</v>
      </c>
      <c r="AH26" s="2165"/>
      <c r="AI26" s="2165"/>
      <c r="AJ26" s="2165"/>
      <c r="AK26" s="2165"/>
      <c r="AL26" s="2165"/>
      <c r="AM26" s="2165"/>
      <c r="AN26" s="2165"/>
      <c r="AO26" s="2165"/>
      <c r="AP26" s="2165"/>
      <c r="AQ26" s="2165"/>
    </row>
    <row r="27" spans="1:43" ht="76.5">
      <c r="A27" s="3139">
        <v>3</v>
      </c>
      <c r="B27" s="3129" t="s">
        <v>899</v>
      </c>
      <c r="C27" s="3142" t="s">
        <v>1282</v>
      </c>
      <c r="D27" s="3145"/>
      <c r="E27" s="3112"/>
      <c r="F27" s="3165" t="s">
        <v>1283</v>
      </c>
      <c r="G27" s="3112" t="s">
        <v>289</v>
      </c>
      <c r="H27" s="3112" t="s">
        <v>289</v>
      </c>
      <c r="I27" s="3112" t="s">
        <v>289</v>
      </c>
      <c r="J27" s="1030" t="s">
        <v>1284</v>
      </c>
      <c r="K27" s="1003" t="s">
        <v>1285</v>
      </c>
      <c r="L27" s="1004" t="s">
        <v>1286</v>
      </c>
      <c r="M27" s="1004">
        <v>1</v>
      </c>
      <c r="N27" s="1004" t="s">
        <v>1287</v>
      </c>
      <c r="O27" s="1004" t="s">
        <v>1288</v>
      </c>
      <c r="P27" s="1031" t="s">
        <v>1039</v>
      </c>
      <c r="Q27" s="1006">
        <v>43101</v>
      </c>
      <c r="R27" s="1006">
        <v>43281</v>
      </c>
      <c r="S27" s="1985"/>
      <c r="T27" s="1985"/>
      <c r="U27" s="1985"/>
      <c r="V27" s="1985"/>
      <c r="W27" s="1985"/>
      <c r="X27" s="1986">
        <v>1</v>
      </c>
      <c r="Y27" s="1985"/>
      <c r="Z27" s="1985"/>
      <c r="AA27" s="1985"/>
      <c r="AB27" s="1985"/>
      <c r="AC27" s="1985"/>
      <c r="AD27" s="1985"/>
      <c r="AE27" s="1007">
        <f aca="true" t="shared" si="0" ref="AE27:AE34">SUM(S27:AD27)</f>
        <v>1</v>
      </c>
      <c r="AF27" s="1296">
        <v>0</v>
      </c>
      <c r="AG27" s="1032">
        <v>0</v>
      </c>
      <c r="AH27" s="2166"/>
      <c r="AI27" s="2197">
        <f>SUM(S27:T27)</f>
        <v>0</v>
      </c>
      <c r="AJ27" s="2064"/>
      <c r="AK27" s="2440">
        <v>0</v>
      </c>
      <c r="AL27" s="2452"/>
      <c r="AM27" s="2452">
        <f>+AK27/AE27</f>
        <v>0</v>
      </c>
      <c r="AN27" s="2195"/>
      <c r="AO27" s="2193"/>
      <c r="AP27" s="2425" t="s">
        <v>1804</v>
      </c>
      <c r="AQ27" s="2425" t="s">
        <v>1806</v>
      </c>
    </row>
    <row r="28" spans="1:43" ht="90">
      <c r="A28" s="3140"/>
      <c r="B28" s="3131"/>
      <c r="C28" s="3143"/>
      <c r="D28" s="3146"/>
      <c r="E28" s="3148"/>
      <c r="F28" s="3166"/>
      <c r="G28" s="3148"/>
      <c r="H28" s="3148" t="s">
        <v>289</v>
      </c>
      <c r="I28" s="3148" t="s">
        <v>289</v>
      </c>
      <c r="J28" s="1033" t="s">
        <v>1289</v>
      </c>
      <c r="K28" s="1014" t="s">
        <v>1290</v>
      </c>
      <c r="L28" s="1020" t="s">
        <v>1291</v>
      </c>
      <c r="M28" s="1020">
        <v>1</v>
      </c>
      <c r="N28" s="1020" t="s">
        <v>1292</v>
      </c>
      <c r="O28" s="1020" t="s">
        <v>1288</v>
      </c>
      <c r="P28" s="1034" t="s">
        <v>1293</v>
      </c>
      <c r="Q28" s="1017">
        <v>43101</v>
      </c>
      <c r="R28" s="1017">
        <v>43190</v>
      </c>
      <c r="S28" s="1989"/>
      <c r="T28" s="1989"/>
      <c r="U28" s="1989">
        <v>1</v>
      </c>
      <c r="V28" s="1989"/>
      <c r="W28" s="1989"/>
      <c r="X28" s="1989"/>
      <c r="Y28" s="1989"/>
      <c r="Z28" s="1989"/>
      <c r="AA28" s="1989"/>
      <c r="AB28" s="1989"/>
      <c r="AC28" s="1989"/>
      <c r="AD28" s="1989"/>
      <c r="AE28" s="1021">
        <f t="shared" si="0"/>
        <v>1</v>
      </c>
      <c r="AF28" s="1297">
        <v>385000000</v>
      </c>
      <c r="AG28" s="1035">
        <v>385000000</v>
      </c>
      <c r="AH28" s="2167" t="s">
        <v>1027</v>
      </c>
      <c r="AI28" s="2197">
        <f aca="true" t="shared" si="1" ref="AI28:AI34">SUM(S28:T28)</f>
        <v>0</v>
      </c>
      <c r="AJ28" s="2064"/>
      <c r="AK28" s="2442">
        <v>1</v>
      </c>
      <c r="AL28" s="2452"/>
      <c r="AM28" s="2452">
        <f aca="true" t="shared" si="2" ref="AM28:AM34">+AK28/AE28</f>
        <v>1</v>
      </c>
      <c r="AN28" s="2195"/>
      <c r="AO28" s="2193"/>
      <c r="AP28" s="2426" t="s">
        <v>1811</v>
      </c>
      <c r="AQ28" s="2426" t="s">
        <v>1806</v>
      </c>
    </row>
    <row r="29" spans="1:43" ht="76.5">
      <c r="A29" s="3140"/>
      <c r="B29" s="3131"/>
      <c r="C29" s="3143"/>
      <c r="D29" s="3146"/>
      <c r="E29" s="3148"/>
      <c r="F29" s="3166"/>
      <c r="G29" s="3148"/>
      <c r="H29" s="3148"/>
      <c r="I29" s="3148"/>
      <c r="J29" s="1033"/>
      <c r="K29" s="1014" t="s">
        <v>1294</v>
      </c>
      <c r="L29" s="1020" t="s">
        <v>1295</v>
      </c>
      <c r="M29" s="1020">
        <v>1</v>
      </c>
      <c r="N29" s="1020" t="s">
        <v>1296</v>
      </c>
      <c r="O29" s="1020" t="s">
        <v>1288</v>
      </c>
      <c r="P29" s="1034" t="s">
        <v>1295</v>
      </c>
      <c r="Q29" s="1017">
        <v>43191</v>
      </c>
      <c r="R29" s="1017">
        <v>43281</v>
      </c>
      <c r="S29" s="1989"/>
      <c r="T29" s="1989"/>
      <c r="U29" s="1989"/>
      <c r="V29" s="1989"/>
      <c r="W29" s="1989"/>
      <c r="X29" s="1989">
        <v>1</v>
      </c>
      <c r="Y29" s="1989"/>
      <c r="Z29" s="1989"/>
      <c r="AA29" s="1989"/>
      <c r="AB29" s="1989"/>
      <c r="AC29" s="1989"/>
      <c r="AD29" s="1989"/>
      <c r="AE29" s="1021">
        <f t="shared" si="0"/>
        <v>1</v>
      </c>
      <c r="AF29" s="1297">
        <v>1500000000</v>
      </c>
      <c r="AG29" s="1035">
        <v>0</v>
      </c>
      <c r="AH29" s="2167" t="s">
        <v>1027</v>
      </c>
      <c r="AI29" s="2197">
        <f t="shared" si="1"/>
        <v>0</v>
      </c>
      <c r="AJ29" s="2064"/>
      <c r="AK29" s="2441">
        <v>0</v>
      </c>
      <c r="AL29" s="2452"/>
      <c r="AM29" s="2452">
        <f t="shared" si="2"/>
        <v>0</v>
      </c>
      <c r="AN29" s="2195"/>
      <c r="AO29" s="2193"/>
      <c r="AP29" s="2426" t="s">
        <v>1804</v>
      </c>
      <c r="AQ29" s="2426" t="s">
        <v>1805</v>
      </c>
    </row>
    <row r="30" spans="1:44" ht="76.5">
      <c r="A30" s="3140"/>
      <c r="B30" s="3131"/>
      <c r="C30" s="3143"/>
      <c r="D30" s="3146"/>
      <c r="E30" s="3148"/>
      <c r="F30" s="3166"/>
      <c r="G30" s="3148"/>
      <c r="H30" s="3148" t="s">
        <v>289</v>
      </c>
      <c r="I30" s="3148" t="s">
        <v>289</v>
      </c>
      <c r="J30" s="1033" t="s">
        <v>1297</v>
      </c>
      <c r="K30" s="1014" t="s">
        <v>1298</v>
      </c>
      <c r="L30" s="1020" t="s">
        <v>1299</v>
      </c>
      <c r="M30" s="1020">
        <v>1</v>
      </c>
      <c r="N30" s="1020" t="s">
        <v>1300</v>
      </c>
      <c r="O30" s="1020" t="s">
        <v>1288</v>
      </c>
      <c r="P30" s="1034" t="s">
        <v>1301</v>
      </c>
      <c r="Q30" s="1017">
        <v>43101</v>
      </c>
      <c r="R30" s="1017">
        <v>42978</v>
      </c>
      <c r="S30" s="1989"/>
      <c r="T30" s="1989"/>
      <c r="U30" s="1989"/>
      <c r="V30" s="1989"/>
      <c r="W30" s="1989"/>
      <c r="X30" s="1989"/>
      <c r="Y30" s="1989"/>
      <c r="Z30" s="1989">
        <v>1</v>
      </c>
      <c r="AA30" s="1988"/>
      <c r="AB30" s="1988"/>
      <c r="AC30" s="1988"/>
      <c r="AD30" s="1988"/>
      <c r="AE30" s="1021">
        <f t="shared" si="0"/>
        <v>1</v>
      </c>
      <c r="AF30" s="1297">
        <v>500000000</v>
      </c>
      <c r="AG30" s="1035">
        <v>500000000</v>
      </c>
      <c r="AH30" s="2167" t="s">
        <v>1027</v>
      </c>
      <c r="AI30" s="2197">
        <f t="shared" si="1"/>
        <v>0</v>
      </c>
      <c r="AJ30" s="2064"/>
      <c r="AK30" s="2441">
        <v>0</v>
      </c>
      <c r="AL30" s="2452"/>
      <c r="AM30" s="2452">
        <f t="shared" si="2"/>
        <v>0</v>
      </c>
      <c r="AN30" s="2195"/>
      <c r="AO30" s="2193"/>
      <c r="AP30" s="2426" t="s">
        <v>1804</v>
      </c>
      <c r="AQ30" s="2426" t="s">
        <v>1812</v>
      </c>
      <c r="AR30" s="1067"/>
    </row>
    <row r="31" spans="1:43" ht="77.25" thickBot="1">
      <c r="A31" s="3140"/>
      <c r="B31" s="3131"/>
      <c r="C31" s="3144"/>
      <c r="D31" s="3147"/>
      <c r="E31" s="3149"/>
      <c r="F31" s="3167"/>
      <c r="G31" s="3149"/>
      <c r="H31" s="3149" t="s">
        <v>289</v>
      </c>
      <c r="I31" s="3149" t="s">
        <v>289</v>
      </c>
      <c r="J31" s="1036" t="s">
        <v>1302</v>
      </c>
      <c r="K31" s="1014" t="s">
        <v>1303</v>
      </c>
      <c r="L31" s="1020" t="s">
        <v>419</v>
      </c>
      <c r="M31" s="1020">
        <v>2</v>
      </c>
      <c r="N31" s="1020" t="s">
        <v>1304</v>
      </c>
      <c r="O31" s="1020" t="s">
        <v>1288</v>
      </c>
      <c r="P31" s="1034" t="s">
        <v>1305</v>
      </c>
      <c r="Q31" s="1017">
        <v>43101</v>
      </c>
      <c r="R31" s="1017">
        <v>42978</v>
      </c>
      <c r="S31" s="1989"/>
      <c r="T31" s="1989"/>
      <c r="U31" s="1989"/>
      <c r="V31" s="1989"/>
      <c r="W31" s="1989"/>
      <c r="X31" s="1989">
        <v>1</v>
      </c>
      <c r="Y31" s="1989"/>
      <c r="Z31" s="1989"/>
      <c r="AA31" s="1989"/>
      <c r="AB31" s="1989"/>
      <c r="AC31" s="1989"/>
      <c r="AD31" s="1989">
        <v>1</v>
      </c>
      <c r="AE31" s="1021">
        <f t="shared" si="0"/>
        <v>2</v>
      </c>
      <c r="AF31" s="1297">
        <v>0</v>
      </c>
      <c r="AG31" s="1035">
        <v>0</v>
      </c>
      <c r="AH31" s="2167"/>
      <c r="AI31" s="2197">
        <f t="shared" si="1"/>
        <v>0</v>
      </c>
      <c r="AJ31" s="2064"/>
      <c r="AK31" s="2441">
        <v>0</v>
      </c>
      <c r="AL31" s="2452"/>
      <c r="AM31" s="2452">
        <f t="shared" si="2"/>
        <v>0</v>
      </c>
      <c r="AN31" s="2195"/>
      <c r="AO31" s="2193"/>
      <c r="AP31" s="2426" t="s">
        <v>1804</v>
      </c>
      <c r="AQ31" s="2426" t="s">
        <v>1805</v>
      </c>
    </row>
    <row r="32" spans="1:43" ht="51.75" thickBot="1">
      <c r="A32" s="3140"/>
      <c r="B32" s="3131"/>
      <c r="C32" s="3168" t="s">
        <v>1306</v>
      </c>
      <c r="D32" s="971"/>
      <c r="E32" s="975"/>
      <c r="F32" s="1037" t="s">
        <v>1307</v>
      </c>
      <c r="G32" s="1038" t="s">
        <v>420</v>
      </c>
      <c r="H32" s="975"/>
      <c r="I32" s="1039"/>
      <c r="J32" s="1002" t="s">
        <v>1308</v>
      </c>
      <c r="K32" s="1014" t="s">
        <v>1309</v>
      </c>
      <c r="L32" s="1020" t="s">
        <v>1310</v>
      </c>
      <c r="M32" s="1020">
        <v>2</v>
      </c>
      <c r="N32" s="1020" t="s">
        <v>1311</v>
      </c>
      <c r="O32" s="1020" t="s">
        <v>1716</v>
      </c>
      <c r="P32" s="1034" t="s">
        <v>1312</v>
      </c>
      <c r="Q32" s="1017">
        <v>43101</v>
      </c>
      <c r="R32" s="1017">
        <v>42978</v>
      </c>
      <c r="S32" s="1989"/>
      <c r="T32" s="1989"/>
      <c r="U32" s="1989"/>
      <c r="V32" s="1989"/>
      <c r="W32" s="1989"/>
      <c r="X32" s="1989"/>
      <c r="Y32" s="1989">
        <v>2</v>
      </c>
      <c r="Z32" s="1989"/>
      <c r="AA32" s="1989"/>
      <c r="AB32" s="1989"/>
      <c r="AC32" s="1989"/>
      <c r="AD32" s="1989"/>
      <c r="AE32" s="1021">
        <f t="shared" si="0"/>
        <v>2</v>
      </c>
      <c r="AF32" s="1040">
        <v>0</v>
      </c>
      <c r="AG32" s="1035">
        <v>0</v>
      </c>
      <c r="AH32" s="2168"/>
      <c r="AI32" s="2197">
        <f t="shared" si="1"/>
        <v>0</v>
      </c>
      <c r="AJ32" s="2064"/>
      <c r="AK32" s="2441">
        <v>0</v>
      </c>
      <c r="AL32" s="2452"/>
      <c r="AM32" s="2452">
        <f t="shared" si="2"/>
        <v>0</v>
      </c>
      <c r="AN32" s="2195"/>
      <c r="AO32" s="2193"/>
      <c r="AP32" s="2426" t="s">
        <v>1804</v>
      </c>
      <c r="AQ32" s="2426" t="s">
        <v>1812</v>
      </c>
    </row>
    <row r="33" spans="1:43" s="1044" customFormat="1" ht="63.75">
      <c r="A33" s="3140"/>
      <c r="B33" s="3131"/>
      <c r="C33" s="3169"/>
      <c r="D33" s="3110"/>
      <c r="E33" s="3112"/>
      <c r="F33" s="3165" t="s">
        <v>1283</v>
      </c>
      <c r="G33" s="3112" t="s">
        <v>289</v>
      </c>
      <c r="H33" s="3112" t="s">
        <v>289</v>
      </c>
      <c r="I33" s="3112" t="s">
        <v>289</v>
      </c>
      <c r="J33" s="1030" t="s">
        <v>1313</v>
      </c>
      <c r="K33" s="1014" t="s">
        <v>1314</v>
      </c>
      <c r="L33" s="1020" t="s">
        <v>1315</v>
      </c>
      <c r="M33" s="1041">
        <v>3</v>
      </c>
      <c r="N33" s="1020" t="s">
        <v>1316</v>
      </c>
      <c r="O33" s="1020" t="s">
        <v>1716</v>
      </c>
      <c r="P33" s="1034" t="s">
        <v>1116</v>
      </c>
      <c r="Q33" s="1017">
        <v>43101</v>
      </c>
      <c r="R33" s="1017">
        <v>42978</v>
      </c>
      <c r="S33" s="1990"/>
      <c r="T33" s="1990"/>
      <c r="U33" s="1990"/>
      <c r="V33" s="1990">
        <v>1</v>
      </c>
      <c r="W33" s="1990"/>
      <c r="X33" s="1990"/>
      <c r="Y33" s="1990"/>
      <c r="Z33" s="1990">
        <v>1</v>
      </c>
      <c r="AA33" s="1990"/>
      <c r="AB33" s="1990"/>
      <c r="AC33" s="1990"/>
      <c r="AD33" s="1990">
        <v>1</v>
      </c>
      <c r="AE33" s="1021">
        <f t="shared" si="0"/>
        <v>3</v>
      </c>
      <c r="AF33" s="1042">
        <v>0</v>
      </c>
      <c r="AG33" s="1043">
        <v>0</v>
      </c>
      <c r="AH33" s="2169"/>
      <c r="AI33" s="2197">
        <f t="shared" si="1"/>
        <v>0</v>
      </c>
      <c r="AJ33" s="2064"/>
      <c r="AK33" s="2441">
        <v>0</v>
      </c>
      <c r="AL33" s="2452"/>
      <c r="AM33" s="2452">
        <f t="shared" si="2"/>
        <v>0</v>
      </c>
      <c r="AN33" s="2196"/>
      <c r="AO33" s="2194"/>
      <c r="AP33" s="2426" t="s">
        <v>1804</v>
      </c>
      <c r="AQ33" s="2426" t="s">
        <v>1806</v>
      </c>
    </row>
    <row r="34" spans="1:43" s="1044" customFormat="1" ht="64.5" thickBot="1">
      <c r="A34" s="3141"/>
      <c r="B34" s="3132"/>
      <c r="C34" s="3170"/>
      <c r="D34" s="3111"/>
      <c r="E34" s="3113"/>
      <c r="F34" s="3171"/>
      <c r="G34" s="3113"/>
      <c r="H34" s="3113"/>
      <c r="I34" s="3113"/>
      <c r="J34" s="1045" t="s">
        <v>1317</v>
      </c>
      <c r="K34" s="1024" t="s">
        <v>1318</v>
      </c>
      <c r="L34" s="1025" t="s">
        <v>138</v>
      </c>
      <c r="M34" s="1046">
        <v>3</v>
      </c>
      <c r="N34" s="1025" t="s">
        <v>1319</v>
      </c>
      <c r="O34" s="1020" t="s">
        <v>1716</v>
      </c>
      <c r="P34" s="1047" t="s">
        <v>1320</v>
      </c>
      <c r="Q34" s="1028">
        <v>43101</v>
      </c>
      <c r="R34" s="1028">
        <v>42978</v>
      </c>
      <c r="S34" s="1991"/>
      <c r="T34" s="1991"/>
      <c r="U34" s="1991">
        <v>1</v>
      </c>
      <c r="V34" s="1991"/>
      <c r="W34" s="1991"/>
      <c r="X34" s="1991"/>
      <c r="Y34" s="1991">
        <v>1</v>
      </c>
      <c r="Z34" s="1991"/>
      <c r="AA34" s="1991"/>
      <c r="AB34" s="1991"/>
      <c r="AC34" s="1991">
        <v>1</v>
      </c>
      <c r="AD34" s="1991"/>
      <c r="AE34" s="1048">
        <f t="shared" si="0"/>
        <v>3</v>
      </c>
      <c r="AF34" s="1049">
        <v>0</v>
      </c>
      <c r="AG34" s="1050">
        <v>0</v>
      </c>
      <c r="AH34" s="2170"/>
      <c r="AI34" s="2197">
        <f t="shared" si="1"/>
        <v>0</v>
      </c>
      <c r="AJ34" s="2064"/>
      <c r="AK34" s="2441">
        <v>0</v>
      </c>
      <c r="AL34" s="2452"/>
      <c r="AM34" s="2452">
        <f t="shared" si="2"/>
        <v>0</v>
      </c>
      <c r="AN34" s="2196"/>
      <c r="AO34" s="2194"/>
      <c r="AP34" s="2426" t="s">
        <v>1804</v>
      </c>
      <c r="AQ34" s="2426" t="s">
        <v>1806</v>
      </c>
    </row>
    <row r="35" spans="1:43" ht="14.25">
      <c r="A35" s="3156" t="s">
        <v>56</v>
      </c>
      <c r="B35" s="3157"/>
      <c r="C35" s="3157"/>
      <c r="D35" s="1051"/>
      <c r="E35" s="1051"/>
      <c r="F35" s="1051"/>
      <c r="G35" s="1051"/>
      <c r="H35" s="1051"/>
      <c r="I35" s="1051"/>
      <c r="J35" s="1051"/>
      <c r="K35" s="1052"/>
      <c r="L35" s="1053"/>
      <c r="M35" s="1053"/>
      <c r="N35" s="1053"/>
      <c r="O35" s="1053"/>
      <c r="P35" s="1054"/>
      <c r="Q35" s="1054"/>
      <c r="R35" s="1054"/>
      <c r="S35" s="1054"/>
      <c r="T35" s="1054"/>
      <c r="U35" s="1054"/>
      <c r="V35" s="1054"/>
      <c r="W35" s="1054"/>
      <c r="X35" s="1054"/>
      <c r="Y35" s="1054"/>
      <c r="Z35" s="1054"/>
      <c r="AA35" s="1054"/>
      <c r="AB35" s="1054"/>
      <c r="AC35" s="1054"/>
      <c r="AD35" s="1054"/>
      <c r="AE35" s="1054"/>
      <c r="AF35" s="1436">
        <f>SUM(AF27:AF34)</f>
        <v>2385000000</v>
      </c>
      <c r="AG35" s="1436">
        <f>SUM(AG27:AG34)</f>
        <v>885000000</v>
      </c>
      <c r="AH35" s="2171"/>
      <c r="AI35" s="2171"/>
      <c r="AJ35" s="2171"/>
      <c r="AK35" s="2171"/>
      <c r="AL35" s="2171"/>
      <c r="AM35" s="2171"/>
      <c r="AN35" s="2171"/>
      <c r="AO35" s="2171"/>
      <c r="AP35" s="2171"/>
      <c r="AQ35" s="2171"/>
    </row>
    <row r="36" spans="1:43" ht="14.25">
      <c r="A36" s="3158" t="s">
        <v>57</v>
      </c>
      <c r="B36" s="3159"/>
      <c r="C36" s="3159"/>
      <c r="D36" s="1055"/>
      <c r="E36" s="1055"/>
      <c r="F36" s="1055"/>
      <c r="G36" s="1055"/>
      <c r="H36" s="1055"/>
      <c r="I36" s="1055"/>
      <c r="J36" s="1055"/>
      <c r="K36" s="1055"/>
      <c r="L36" s="1055"/>
      <c r="M36" s="1055"/>
      <c r="N36" s="1055"/>
      <c r="O36" s="1055"/>
      <c r="P36" s="1055"/>
      <c r="Q36" s="1055"/>
      <c r="R36" s="1055"/>
      <c r="S36" s="1055"/>
      <c r="T36" s="1055"/>
      <c r="U36" s="1055"/>
      <c r="V36" s="1055"/>
      <c r="W36" s="1055"/>
      <c r="X36" s="1055"/>
      <c r="Y36" s="1055"/>
      <c r="Z36" s="1055"/>
      <c r="AA36" s="1055"/>
      <c r="AB36" s="1055"/>
      <c r="AC36" s="1055"/>
      <c r="AD36" s="1055"/>
      <c r="AE36" s="1055"/>
      <c r="AF36" s="1195">
        <f>SUM(AF35+AF26+AF19)</f>
        <v>2385000000</v>
      </c>
      <c r="AG36" s="1195">
        <f>SUM(AG35+AG26+AG19)</f>
        <v>885000000</v>
      </c>
      <c r="AH36" s="2172"/>
      <c r="AI36" s="2172"/>
      <c r="AJ36" s="2172"/>
      <c r="AK36" s="2172"/>
      <c r="AL36" s="2172"/>
      <c r="AM36" s="2172"/>
      <c r="AN36" s="2172"/>
      <c r="AO36" s="2172"/>
      <c r="AP36" s="2172"/>
      <c r="AQ36" s="2172"/>
    </row>
    <row r="37" spans="1:34" ht="15" thickBot="1">
      <c r="A37" s="3160"/>
      <c r="B37" s="3161"/>
      <c r="C37" s="3161"/>
      <c r="D37" s="3161"/>
      <c r="E37" s="3161"/>
      <c r="F37" s="3161"/>
      <c r="G37" s="3161"/>
      <c r="H37" s="3161"/>
      <c r="I37" s="3161"/>
      <c r="J37" s="3161"/>
      <c r="K37" s="3161"/>
      <c r="L37" s="3161"/>
      <c r="M37" s="3161"/>
      <c r="N37" s="3161"/>
      <c r="O37" s="3161"/>
      <c r="P37" s="3161"/>
      <c r="Q37" s="3161"/>
      <c r="R37" s="3161"/>
      <c r="S37" s="3161"/>
      <c r="T37" s="3161"/>
      <c r="U37" s="3161"/>
      <c r="V37" s="3161"/>
      <c r="W37" s="3161"/>
      <c r="X37" s="3161"/>
      <c r="Y37" s="3161"/>
      <c r="Z37" s="3161"/>
      <c r="AA37" s="3161"/>
      <c r="AB37" s="3161"/>
      <c r="AC37" s="3161"/>
      <c r="AD37" s="3161"/>
      <c r="AE37" s="3161"/>
      <c r="AF37" s="3161"/>
      <c r="AG37" s="1056"/>
      <c r="AH37" s="1057"/>
    </row>
    <row r="38" spans="1:43" ht="15" thickBot="1">
      <c r="A38" s="3162" t="s">
        <v>8</v>
      </c>
      <c r="B38" s="3163"/>
      <c r="C38" s="3163"/>
      <c r="D38" s="1058"/>
      <c r="E38" s="1058"/>
      <c r="F38" s="1058"/>
      <c r="G38" s="1058"/>
      <c r="H38" s="1058"/>
      <c r="I38" s="1058"/>
      <c r="J38" s="1059" t="s">
        <v>8</v>
      </c>
      <c r="K38" s="1059"/>
      <c r="L38" s="3060" t="s">
        <v>1321</v>
      </c>
      <c r="M38" s="3060"/>
      <c r="N38" s="3060"/>
      <c r="O38" s="3060"/>
      <c r="P38" s="3060"/>
      <c r="Q38" s="3060"/>
      <c r="R38" s="3060"/>
      <c r="S38" s="3060"/>
      <c r="T38" s="3060"/>
      <c r="U38" s="3060"/>
      <c r="V38" s="3060"/>
      <c r="W38" s="3060"/>
      <c r="X38" s="3060"/>
      <c r="Y38" s="3060"/>
      <c r="Z38" s="3060"/>
      <c r="AA38" s="3060"/>
      <c r="AB38" s="3060"/>
      <c r="AC38" s="3060"/>
      <c r="AD38" s="3060"/>
      <c r="AE38" s="3060"/>
      <c r="AF38" s="3060"/>
      <c r="AG38" s="3060"/>
      <c r="AH38" s="3164"/>
      <c r="AI38" s="3060"/>
      <c r="AJ38" s="3060"/>
      <c r="AK38" s="3060"/>
      <c r="AL38" s="3060"/>
      <c r="AM38" s="3060"/>
      <c r="AN38" s="3060"/>
      <c r="AO38" s="3060"/>
      <c r="AP38" s="3060"/>
      <c r="AQ38" s="3060"/>
    </row>
    <row r="39" spans="1:34" s="1067" customFormat="1" ht="15" thickBot="1">
      <c r="A39" s="1060"/>
      <c r="B39" s="1061"/>
      <c r="C39" s="1062"/>
      <c r="D39" s="1062"/>
      <c r="E39" s="1062"/>
      <c r="F39" s="1062"/>
      <c r="G39" s="1062"/>
      <c r="H39" s="1062"/>
      <c r="I39" s="1062"/>
      <c r="J39" s="1062"/>
      <c r="K39" s="1062"/>
      <c r="L39" s="1062"/>
      <c r="M39" s="1063"/>
      <c r="N39" s="1062"/>
      <c r="O39" s="1062"/>
      <c r="P39" s="1062"/>
      <c r="Q39" s="1064"/>
      <c r="R39" s="1064"/>
      <c r="S39" s="1062"/>
      <c r="T39" s="1062"/>
      <c r="U39" s="1062"/>
      <c r="V39" s="1062"/>
      <c r="W39" s="1062"/>
      <c r="X39" s="1062"/>
      <c r="Y39" s="1062"/>
      <c r="Z39" s="1062"/>
      <c r="AA39" s="1062"/>
      <c r="AB39" s="1062"/>
      <c r="AC39" s="1062"/>
      <c r="AD39" s="1062"/>
      <c r="AE39" s="1061"/>
      <c r="AF39" s="1065"/>
      <c r="AG39" s="1065"/>
      <c r="AH39" s="1066"/>
    </row>
    <row r="40" spans="1:43" ht="34.5" thickBot="1">
      <c r="A40" s="1068" t="s">
        <v>9</v>
      </c>
      <c r="B40" s="1069" t="s">
        <v>10</v>
      </c>
      <c r="C40" s="1069" t="s">
        <v>11</v>
      </c>
      <c r="D40" s="3177" t="s">
        <v>328</v>
      </c>
      <c r="E40" s="3177"/>
      <c r="F40" s="1070" t="s">
        <v>355</v>
      </c>
      <c r="G40" s="1070" t="s">
        <v>354</v>
      </c>
      <c r="H40" s="3177" t="s">
        <v>328</v>
      </c>
      <c r="I40" s="3177"/>
      <c r="J40" s="1071" t="s">
        <v>243</v>
      </c>
      <c r="K40" s="1072" t="s">
        <v>353</v>
      </c>
      <c r="L40" s="1073" t="s">
        <v>13</v>
      </c>
      <c r="M40" s="1074" t="s">
        <v>14</v>
      </c>
      <c r="N40" s="1073" t="s">
        <v>15</v>
      </c>
      <c r="O40" s="1073" t="s">
        <v>16</v>
      </c>
      <c r="P40" s="1073" t="s">
        <v>18</v>
      </c>
      <c r="Q40" s="1073" t="s">
        <v>19</v>
      </c>
      <c r="R40" s="1073" t="s">
        <v>20</v>
      </c>
      <c r="S40" s="1073" t="s">
        <v>21</v>
      </c>
      <c r="T40" s="1073" t="s">
        <v>22</v>
      </c>
      <c r="U40" s="1073" t="s">
        <v>23</v>
      </c>
      <c r="V40" s="1073" t="s">
        <v>24</v>
      </c>
      <c r="W40" s="1073" t="s">
        <v>25</v>
      </c>
      <c r="X40" s="1073" t="s">
        <v>26</v>
      </c>
      <c r="Y40" s="1073" t="s">
        <v>27</v>
      </c>
      <c r="Z40" s="1073" t="s">
        <v>28</v>
      </c>
      <c r="AA40" s="1073" t="s">
        <v>29</v>
      </c>
      <c r="AB40" s="1073" t="s">
        <v>30</v>
      </c>
      <c r="AC40" s="1073" t="s">
        <v>31</v>
      </c>
      <c r="AD40" s="1073" t="s">
        <v>32</v>
      </c>
      <c r="AE40" s="1073" t="s">
        <v>33</v>
      </c>
      <c r="AF40" s="1075" t="s">
        <v>34</v>
      </c>
      <c r="AG40" s="1075" t="s">
        <v>244</v>
      </c>
      <c r="AH40" s="2175"/>
      <c r="AI40" s="2054" t="s">
        <v>36</v>
      </c>
      <c r="AJ40" s="2055" t="s">
        <v>37</v>
      </c>
      <c r="AK40" s="2085" t="s">
        <v>38</v>
      </c>
      <c r="AL40" s="2056" t="s">
        <v>1724</v>
      </c>
      <c r="AM40" s="2056" t="s">
        <v>1725</v>
      </c>
      <c r="AN40" s="2087" t="s">
        <v>42</v>
      </c>
      <c r="AO40" s="2057" t="s">
        <v>43</v>
      </c>
      <c r="AP40" s="2087" t="s">
        <v>44</v>
      </c>
      <c r="AQ40" s="2089" t="s">
        <v>45</v>
      </c>
    </row>
    <row r="41" spans="1:43" s="996" customFormat="1" ht="163.5" customHeight="1">
      <c r="A41" s="3178">
        <v>4</v>
      </c>
      <c r="B41" s="3178" t="s">
        <v>1322</v>
      </c>
      <c r="C41" s="3174" t="s">
        <v>1323</v>
      </c>
      <c r="D41" s="1076"/>
      <c r="E41" s="977"/>
      <c r="F41" s="1077" t="s">
        <v>1324</v>
      </c>
      <c r="G41" s="977" t="s">
        <v>289</v>
      </c>
      <c r="H41" s="977" t="s">
        <v>289</v>
      </c>
      <c r="I41" s="977" t="s">
        <v>289</v>
      </c>
      <c r="J41" s="1078" t="s">
        <v>1325</v>
      </c>
      <c r="K41" s="1003" t="s">
        <v>1326</v>
      </c>
      <c r="L41" s="1004" t="s">
        <v>1327</v>
      </c>
      <c r="M41" s="1079">
        <v>1</v>
      </c>
      <c r="N41" s="1004" t="s">
        <v>1328</v>
      </c>
      <c r="O41" s="1004" t="s">
        <v>1717</v>
      </c>
      <c r="P41" s="1031" t="s">
        <v>1329</v>
      </c>
      <c r="Q41" s="1295">
        <v>43101</v>
      </c>
      <c r="R41" s="1295">
        <v>43220</v>
      </c>
      <c r="S41" s="3172">
        <v>1</v>
      </c>
      <c r="T41" s="3173"/>
      <c r="U41" s="3172">
        <v>1</v>
      </c>
      <c r="V41" s="3173"/>
      <c r="W41" s="3172">
        <v>1</v>
      </c>
      <c r="X41" s="3173"/>
      <c r="Y41" s="3172">
        <v>1</v>
      </c>
      <c r="Z41" s="3173"/>
      <c r="AA41" s="3172">
        <v>1</v>
      </c>
      <c r="AB41" s="3173"/>
      <c r="AC41" s="3172">
        <v>1</v>
      </c>
      <c r="AD41" s="3173"/>
      <c r="AE41" s="1080">
        <v>1</v>
      </c>
      <c r="AF41" s="1081">
        <v>0</v>
      </c>
      <c r="AG41" s="1082">
        <v>0</v>
      </c>
      <c r="AH41" s="2176"/>
      <c r="AI41" s="2198">
        <f>SUM(S41)</f>
        <v>1</v>
      </c>
      <c r="AJ41" s="2064">
        <f>2/12</f>
        <v>0.16666666666666666</v>
      </c>
      <c r="AK41" s="2442">
        <v>1</v>
      </c>
      <c r="AL41" s="2452">
        <f>+AK41/AI41</f>
        <v>1</v>
      </c>
      <c r="AM41" s="2452">
        <f>+AK41/AE41</f>
        <v>1</v>
      </c>
      <c r="AN41" s="2195"/>
      <c r="AO41" s="2193"/>
      <c r="AP41" s="2426" t="s">
        <v>1813</v>
      </c>
      <c r="AQ41" s="2426" t="s">
        <v>289</v>
      </c>
    </row>
    <row r="42" spans="1:43" s="996" customFormat="1" ht="64.5" thickBot="1">
      <c r="A42" s="3179"/>
      <c r="B42" s="3179"/>
      <c r="C42" s="3175"/>
      <c r="D42" s="1083"/>
      <c r="E42" s="993"/>
      <c r="F42" s="1084" t="s">
        <v>1324</v>
      </c>
      <c r="G42" s="993" t="s">
        <v>289</v>
      </c>
      <c r="H42" s="993" t="s">
        <v>289</v>
      </c>
      <c r="I42" s="993" t="s">
        <v>289</v>
      </c>
      <c r="J42" s="1085" t="s">
        <v>1330</v>
      </c>
      <c r="K42" s="1014" t="s">
        <v>1331</v>
      </c>
      <c r="L42" s="1020" t="s">
        <v>1332</v>
      </c>
      <c r="M42" s="1020">
        <v>500</v>
      </c>
      <c r="N42" s="1020" t="s">
        <v>1333</v>
      </c>
      <c r="O42" s="1020" t="s">
        <v>1334</v>
      </c>
      <c r="P42" s="1034" t="s">
        <v>1335</v>
      </c>
      <c r="Q42" s="1092">
        <v>43221</v>
      </c>
      <c r="R42" s="1092">
        <v>43251</v>
      </c>
      <c r="S42" s="1988"/>
      <c r="T42" s="1988"/>
      <c r="U42" s="1988"/>
      <c r="V42" s="1988"/>
      <c r="W42" s="1989">
        <v>500</v>
      </c>
      <c r="X42" s="1989"/>
      <c r="Y42" s="1988"/>
      <c r="Z42" s="1989"/>
      <c r="AA42" s="1989"/>
      <c r="AB42" s="1989"/>
      <c r="AC42" s="1989"/>
      <c r="AD42" s="1989"/>
      <c r="AE42" s="1021">
        <f>SUM(S42:AD42)</f>
        <v>500</v>
      </c>
      <c r="AF42" s="1086">
        <v>200000000</v>
      </c>
      <c r="AG42" s="1087">
        <v>200000000</v>
      </c>
      <c r="AH42" s="2177" t="s">
        <v>1027</v>
      </c>
      <c r="AI42" s="2197">
        <f aca="true" t="shared" si="3" ref="AI42:AI50">SUM(S42)</f>
        <v>0</v>
      </c>
      <c r="AJ42" s="2064"/>
      <c r="AK42" s="2441">
        <v>0</v>
      </c>
      <c r="AL42" s="2452"/>
      <c r="AM42" s="2452">
        <f aca="true" t="shared" si="4" ref="AM42:AM50">+AK42/AE42</f>
        <v>0</v>
      </c>
      <c r="AN42" s="2195"/>
      <c r="AO42" s="2193"/>
      <c r="AP42" s="2426" t="s">
        <v>1804</v>
      </c>
      <c r="AQ42" s="2426" t="s">
        <v>1805</v>
      </c>
    </row>
    <row r="43" spans="1:43" s="996" customFormat="1" ht="77.25" thickBot="1">
      <c r="A43" s="3179"/>
      <c r="B43" s="3179"/>
      <c r="C43" s="3176"/>
      <c r="D43" s="1088" t="s">
        <v>415</v>
      </c>
      <c r="E43" s="1089"/>
      <c r="F43" s="1090" t="s">
        <v>1336</v>
      </c>
      <c r="G43" s="1089" t="s">
        <v>1024</v>
      </c>
      <c r="H43" s="1089"/>
      <c r="I43" s="1089"/>
      <c r="J43" s="1091" t="s">
        <v>1337</v>
      </c>
      <c r="K43" s="1014" t="s">
        <v>1338</v>
      </c>
      <c r="L43" s="1020" t="s">
        <v>1339</v>
      </c>
      <c r="M43" s="1020">
        <v>2</v>
      </c>
      <c r="N43" s="1020" t="s">
        <v>1340</v>
      </c>
      <c r="O43" s="1020" t="s">
        <v>1341</v>
      </c>
      <c r="P43" s="1034" t="s">
        <v>1342</v>
      </c>
      <c r="Q43" s="1092">
        <v>43132</v>
      </c>
      <c r="R43" s="1092">
        <v>43281</v>
      </c>
      <c r="S43" s="1988"/>
      <c r="T43" s="1988"/>
      <c r="U43" s="1989">
        <v>1</v>
      </c>
      <c r="V43" s="1989"/>
      <c r="W43" s="1989"/>
      <c r="X43" s="1989">
        <v>1</v>
      </c>
      <c r="Y43" s="1988"/>
      <c r="Z43" s="1989"/>
      <c r="AA43" s="1989"/>
      <c r="AB43" s="1989"/>
      <c r="AC43" s="1989"/>
      <c r="AD43" s="1989"/>
      <c r="AE43" s="1021">
        <f>SUM(S43:AD43)</f>
        <v>2</v>
      </c>
      <c r="AF43" s="1086">
        <v>0</v>
      </c>
      <c r="AG43" s="1087">
        <v>0</v>
      </c>
      <c r="AH43" s="2177"/>
      <c r="AI43" s="2197">
        <f t="shared" si="3"/>
        <v>0</v>
      </c>
      <c r="AJ43" s="2064"/>
      <c r="AK43" s="2441">
        <v>0</v>
      </c>
      <c r="AL43" s="2452"/>
      <c r="AM43" s="2452">
        <f t="shared" si="4"/>
        <v>0</v>
      </c>
      <c r="AN43" s="2195"/>
      <c r="AO43" s="2193"/>
      <c r="AP43" s="2426" t="s">
        <v>1804</v>
      </c>
      <c r="AQ43" s="2426" t="s">
        <v>1814</v>
      </c>
    </row>
    <row r="44" spans="1:43" ht="216.75">
      <c r="A44" s="3179"/>
      <c r="B44" s="3179"/>
      <c r="C44" s="3174" t="s">
        <v>1343</v>
      </c>
      <c r="D44" s="1076"/>
      <c r="E44" s="977"/>
      <c r="F44" s="1093" t="s">
        <v>1344</v>
      </c>
      <c r="G44" s="1094" t="s">
        <v>1024</v>
      </c>
      <c r="H44" s="977"/>
      <c r="I44" s="977"/>
      <c r="J44" s="1095" t="s">
        <v>1345</v>
      </c>
      <c r="K44" s="983" t="s">
        <v>1346</v>
      </c>
      <c r="L44" s="1020" t="s">
        <v>1347</v>
      </c>
      <c r="M44" s="1096">
        <v>1</v>
      </c>
      <c r="N44" s="1020" t="s">
        <v>1348</v>
      </c>
      <c r="O44" s="984" t="s">
        <v>1349</v>
      </c>
      <c r="P44" s="1016" t="s">
        <v>1350</v>
      </c>
      <c r="Q44" s="1092">
        <v>43101</v>
      </c>
      <c r="R44" s="1092">
        <v>43465</v>
      </c>
      <c r="S44" s="3108">
        <v>1</v>
      </c>
      <c r="T44" s="3109"/>
      <c r="U44" s="3108">
        <v>1</v>
      </c>
      <c r="V44" s="3109"/>
      <c r="W44" s="3108">
        <v>1</v>
      </c>
      <c r="X44" s="3109"/>
      <c r="Y44" s="3108">
        <v>1</v>
      </c>
      <c r="Z44" s="3109"/>
      <c r="AA44" s="3108">
        <v>1</v>
      </c>
      <c r="AB44" s="3109"/>
      <c r="AC44" s="3108">
        <v>1</v>
      </c>
      <c r="AD44" s="3109"/>
      <c r="AE44" s="1097">
        <v>1</v>
      </c>
      <c r="AF44" s="1019">
        <v>0</v>
      </c>
      <c r="AG44" s="987">
        <v>0</v>
      </c>
      <c r="AH44" s="2160"/>
      <c r="AI44" s="2198">
        <f t="shared" si="3"/>
        <v>1</v>
      </c>
      <c r="AJ44" s="2064">
        <f>2/12</f>
        <v>0.16666666666666666</v>
      </c>
      <c r="AK44" s="2442">
        <v>1</v>
      </c>
      <c r="AL44" s="2452">
        <f>+AK44/AI44</f>
        <v>1</v>
      </c>
      <c r="AM44" s="2452">
        <f t="shared" si="4"/>
        <v>1</v>
      </c>
      <c r="AN44" s="2195"/>
      <c r="AO44" s="2193"/>
      <c r="AP44" s="2426" t="s">
        <v>1815</v>
      </c>
      <c r="AQ44" s="2426" t="s">
        <v>289</v>
      </c>
    </row>
    <row r="45" spans="1:43" ht="63.75">
      <c r="A45" s="3179"/>
      <c r="B45" s="3179"/>
      <c r="C45" s="3175"/>
      <c r="D45" s="1098"/>
      <c r="E45" s="984"/>
      <c r="F45" s="1099" t="s">
        <v>1351</v>
      </c>
      <c r="G45" s="1100" t="s">
        <v>1024</v>
      </c>
      <c r="H45" s="984"/>
      <c r="I45" s="984"/>
      <c r="J45" s="1101" t="s">
        <v>1352</v>
      </c>
      <c r="K45" s="983" t="s">
        <v>1353</v>
      </c>
      <c r="L45" s="1020" t="s">
        <v>1354</v>
      </c>
      <c r="M45" s="1020">
        <v>1</v>
      </c>
      <c r="N45" s="1020" t="s">
        <v>1355</v>
      </c>
      <c r="O45" s="1020" t="s">
        <v>1718</v>
      </c>
      <c r="P45" s="1102" t="s">
        <v>1356</v>
      </c>
      <c r="Q45" s="1017">
        <v>43101</v>
      </c>
      <c r="R45" s="1017">
        <v>43281</v>
      </c>
      <c r="S45" s="1989"/>
      <c r="T45" s="1989"/>
      <c r="U45" s="1989"/>
      <c r="V45" s="1989"/>
      <c r="W45" s="1989"/>
      <c r="X45" s="1989">
        <v>1</v>
      </c>
      <c r="Y45" s="1988"/>
      <c r="Z45" s="1988"/>
      <c r="AA45" s="1988"/>
      <c r="AB45" s="1988"/>
      <c r="AC45" s="1988"/>
      <c r="AD45" s="1988"/>
      <c r="AE45" s="1021">
        <f>SUM(S45:AD45)</f>
        <v>1</v>
      </c>
      <c r="AF45" s="1019">
        <v>0</v>
      </c>
      <c r="AG45" s="1103">
        <v>0</v>
      </c>
      <c r="AH45" s="2178"/>
      <c r="AI45" s="2197">
        <f t="shared" si="3"/>
        <v>0</v>
      </c>
      <c r="AJ45" s="2064"/>
      <c r="AK45" s="2441">
        <v>0</v>
      </c>
      <c r="AL45" s="2452"/>
      <c r="AM45" s="2452">
        <f t="shared" si="4"/>
        <v>0</v>
      </c>
      <c r="AN45" s="2195"/>
      <c r="AO45" s="2193"/>
      <c r="AP45" s="2426" t="s">
        <v>1804</v>
      </c>
      <c r="AQ45" s="2426" t="s">
        <v>1805</v>
      </c>
    </row>
    <row r="46" spans="1:43" ht="76.5">
      <c r="A46" s="3179"/>
      <c r="B46" s="3179"/>
      <c r="C46" s="3175"/>
      <c r="D46" s="1098"/>
      <c r="E46" s="984"/>
      <c r="F46" s="1099" t="s">
        <v>1357</v>
      </c>
      <c r="G46" s="1104" t="s">
        <v>1024</v>
      </c>
      <c r="H46" s="984"/>
      <c r="I46" s="984"/>
      <c r="J46" s="1101" t="s">
        <v>1358</v>
      </c>
      <c r="K46" s="983" t="s">
        <v>1359</v>
      </c>
      <c r="L46" s="1020" t="s">
        <v>1339</v>
      </c>
      <c r="M46" s="1020">
        <v>2</v>
      </c>
      <c r="N46" s="1020" t="s">
        <v>1340</v>
      </c>
      <c r="O46" s="1020" t="s">
        <v>1249</v>
      </c>
      <c r="P46" s="1102" t="s">
        <v>1342</v>
      </c>
      <c r="Q46" s="1017">
        <v>43101</v>
      </c>
      <c r="R46" s="1017">
        <v>43404</v>
      </c>
      <c r="S46" s="1992"/>
      <c r="T46" s="1992"/>
      <c r="U46" s="1992">
        <v>1</v>
      </c>
      <c r="V46" s="1992"/>
      <c r="W46" s="1992"/>
      <c r="X46" s="1992">
        <v>1</v>
      </c>
      <c r="Y46" s="1988"/>
      <c r="Z46" s="1988"/>
      <c r="AA46" s="1988"/>
      <c r="AB46" s="1988"/>
      <c r="AC46" s="1988"/>
      <c r="AD46" s="1988"/>
      <c r="AE46" s="1105">
        <f>SUM(S46:AD46)</f>
        <v>2</v>
      </c>
      <c r="AF46" s="1019">
        <v>0</v>
      </c>
      <c r="AG46" s="1103">
        <v>0</v>
      </c>
      <c r="AH46" s="2178"/>
      <c r="AI46" s="2197">
        <f t="shared" si="3"/>
        <v>0</v>
      </c>
      <c r="AJ46" s="2064"/>
      <c r="AK46" s="2441">
        <v>0</v>
      </c>
      <c r="AL46" s="2452"/>
      <c r="AM46" s="2452">
        <f t="shared" si="4"/>
        <v>0</v>
      </c>
      <c r="AN46" s="2195"/>
      <c r="AO46" s="2193"/>
      <c r="AP46" s="2426" t="s">
        <v>1804</v>
      </c>
      <c r="AQ46" s="2426" t="s">
        <v>1814</v>
      </c>
    </row>
    <row r="47" spans="1:43" ht="76.5">
      <c r="A47" s="3179"/>
      <c r="B47" s="3179"/>
      <c r="C47" s="3175"/>
      <c r="D47" s="1098"/>
      <c r="E47" s="984"/>
      <c r="F47" s="1099" t="s">
        <v>1360</v>
      </c>
      <c r="G47" s="1104" t="s">
        <v>1024</v>
      </c>
      <c r="H47" s="984"/>
      <c r="I47" s="984"/>
      <c r="J47" s="1101" t="s">
        <v>1361</v>
      </c>
      <c r="K47" s="983" t="s">
        <v>1362</v>
      </c>
      <c r="L47" s="1020" t="s">
        <v>1339</v>
      </c>
      <c r="M47" s="1020">
        <v>2</v>
      </c>
      <c r="N47" s="1020" t="s">
        <v>1340</v>
      </c>
      <c r="O47" s="1020" t="s">
        <v>1249</v>
      </c>
      <c r="P47" s="1102" t="s">
        <v>1342</v>
      </c>
      <c r="Q47" s="1017">
        <v>43101</v>
      </c>
      <c r="R47" s="1017">
        <v>43404</v>
      </c>
      <c r="S47" s="1992"/>
      <c r="T47" s="1992"/>
      <c r="U47" s="1992">
        <v>1</v>
      </c>
      <c r="V47" s="1992"/>
      <c r="W47" s="1992"/>
      <c r="X47" s="1992">
        <v>1</v>
      </c>
      <c r="Y47" s="1988"/>
      <c r="Z47" s="1988"/>
      <c r="AA47" s="1988"/>
      <c r="AB47" s="1988"/>
      <c r="AC47" s="1988"/>
      <c r="AD47" s="1988"/>
      <c r="AE47" s="1105">
        <f>SUM(S47:AD47)</f>
        <v>2</v>
      </c>
      <c r="AF47" s="1019">
        <v>0</v>
      </c>
      <c r="AG47" s="1103">
        <v>0</v>
      </c>
      <c r="AH47" s="2178"/>
      <c r="AI47" s="2197">
        <f t="shared" si="3"/>
        <v>0</v>
      </c>
      <c r="AJ47" s="2064"/>
      <c r="AK47" s="2441">
        <v>0</v>
      </c>
      <c r="AL47" s="2452"/>
      <c r="AM47" s="2452">
        <f t="shared" si="4"/>
        <v>0</v>
      </c>
      <c r="AN47" s="2195"/>
      <c r="AO47" s="2193"/>
      <c r="AP47" s="2426" t="s">
        <v>1804</v>
      </c>
      <c r="AQ47" s="2426" t="s">
        <v>1814</v>
      </c>
    </row>
    <row r="48" spans="1:43" ht="153.75" thickBot="1">
      <c r="A48" s="3179"/>
      <c r="B48" s="3179"/>
      <c r="C48" s="3176"/>
      <c r="D48" s="1083"/>
      <c r="E48" s="993"/>
      <c r="F48" s="1106" t="s">
        <v>1363</v>
      </c>
      <c r="G48" s="1107" t="s">
        <v>1024</v>
      </c>
      <c r="H48" s="993"/>
      <c r="I48" s="993"/>
      <c r="J48" s="1108" t="s">
        <v>1317</v>
      </c>
      <c r="K48" s="983" t="s">
        <v>1364</v>
      </c>
      <c r="L48" s="1020" t="s">
        <v>274</v>
      </c>
      <c r="M48" s="1020">
        <v>2</v>
      </c>
      <c r="N48" s="1020" t="s">
        <v>1365</v>
      </c>
      <c r="O48" s="1020" t="s">
        <v>1366</v>
      </c>
      <c r="P48" s="1102" t="s">
        <v>1367</v>
      </c>
      <c r="Q48" s="1017">
        <v>43101</v>
      </c>
      <c r="R48" s="1017">
        <v>43465</v>
      </c>
      <c r="S48" s="1993"/>
      <c r="T48" s="1993"/>
      <c r="U48" s="1993"/>
      <c r="V48" s="1993"/>
      <c r="W48" s="1993"/>
      <c r="X48" s="1992">
        <v>1</v>
      </c>
      <c r="Y48" s="1992"/>
      <c r="Z48" s="1992"/>
      <c r="AA48" s="1992"/>
      <c r="AB48" s="1992"/>
      <c r="AC48" s="1992"/>
      <c r="AD48" s="1992">
        <v>1</v>
      </c>
      <c r="AE48" s="1105">
        <f>SUM(S48:AD48)</f>
        <v>2</v>
      </c>
      <c r="AF48" s="1297">
        <v>450000000</v>
      </c>
      <c r="AG48" s="1103">
        <v>450000000</v>
      </c>
      <c r="AH48" s="2178" t="s">
        <v>1027</v>
      </c>
      <c r="AI48" s="2197">
        <f t="shared" si="3"/>
        <v>0</v>
      </c>
      <c r="AJ48" s="2064"/>
      <c r="AK48" s="2441">
        <v>0</v>
      </c>
      <c r="AL48" s="2452"/>
      <c r="AM48" s="2452">
        <f t="shared" si="4"/>
        <v>0</v>
      </c>
      <c r="AN48" s="2195"/>
      <c r="AO48" s="2193"/>
      <c r="AP48" s="2426" t="s">
        <v>1804</v>
      </c>
      <c r="AQ48" s="2426" t="s">
        <v>1805</v>
      </c>
    </row>
    <row r="49" spans="1:43" ht="77.25" thickBot="1">
      <c r="A49" s="3179"/>
      <c r="B49" s="3179"/>
      <c r="C49" s="1109" t="s">
        <v>1368</v>
      </c>
      <c r="D49" s="1110"/>
      <c r="E49" s="1111"/>
      <c r="F49" s="1112" t="s">
        <v>1369</v>
      </c>
      <c r="G49" s="1113" t="s">
        <v>1024</v>
      </c>
      <c r="H49" s="1111"/>
      <c r="I49" s="1111"/>
      <c r="J49" s="1114" t="s">
        <v>1317</v>
      </c>
      <c r="K49" s="1014" t="s">
        <v>1370</v>
      </c>
      <c r="L49" s="1020" t="s">
        <v>419</v>
      </c>
      <c r="M49" s="1020">
        <v>1</v>
      </c>
      <c r="N49" s="1020" t="s">
        <v>1371</v>
      </c>
      <c r="O49" s="1020" t="s">
        <v>1372</v>
      </c>
      <c r="P49" s="1102" t="s">
        <v>1373</v>
      </c>
      <c r="Q49" s="1017">
        <v>43101</v>
      </c>
      <c r="R49" s="1017">
        <v>43465</v>
      </c>
      <c r="S49" s="1994"/>
      <c r="T49" s="1992"/>
      <c r="U49" s="1994"/>
      <c r="V49" s="1992"/>
      <c r="W49" s="1994"/>
      <c r="X49" s="1992">
        <v>1</v>
      </c>
      <c r="Y49" s="1994"/>
      <c r="Z49" s="1992"/>
      <c r="AA49" s="1994"/>
      <c r="AB49" s="1992"/>
      <c r="AC49" s="1994"/>
      <c r="AD49" s="1992"/>
      <c r="AE49" s="1105">
        <f>SUM(S49:AD49)</f>
        <v>1</v>
      </c>
      <c r="AF49" s="1019">
        <v>0</v>
      </c>
      <c r="AG49" s="1103">
        <v>0</v>
      </c>
      <c r="AH49" s="2178"/>
      <c r="AI49" s="2197">
        <f t="shared" si="3"/>
        <v>0</v>
      </c>
      <c r="AJ49" s="2064"/>
      <c r="AK49" s="2441">
        <v>0</v>
      </c>
      <c r="AL49" s="2452"/>
      <c r="AM49" s="2452">
        <f t="shared" si="4"/>
        <v>0</v>
      </c>
      <c r="AN49" s="2195"/>
      <c r="AO49" s="2193"/>
      <c r="AP49" s="2426" t="s">
        <v>1804</v>
      </c>
      <c r="AQ49" s="2426" t="s">
        <v>1805</v>
      </c>
    </row>
    <row r="50" spans="1:43" ht="108.75" customHeight="1" thickBot="1">
      <c r="A50" s="3180"/>
      <c r="B50" s="3180"/>
      <c r="C50" s="1115" t="s">
        <v>1374</v>
      </c>
      <c r="D50" s="1110"/>
      <c r="E50" s="1111"/>
      <c r="F50" s="1116" t="s">
        <v>1375</v>
      </c>
      <c r="G50" s="1039" t="s">
        <v>289</v>
      </c>
      <c r="H50" s="1039" t="s">
        <v>289</v>
      </c>
      <c r="I50" s="1039" t="s">
        <v>289</v>
      </c>
      <c r="J50" s="1114" t="s">
        <v>1317</v>
      </c>
      <c r="K50" s="1024" t="s">
        <v>1376</v>
      </c>
      <c r="L50" s="1025" t="s">
        <v>419</v>
      </c>
      <c r="M50" s="1026">
        <v>1</v>
      </c>
      <c r="N50" s="1025" t="s">
        <v>1377</v>
      </c>
      <c r="O50" s="1025" t="s">
        <v>1719</v>
      </c>
      <c r="P50" s="1117" t="s">
        <v>1378</v>
      </c>
      <c r="Q50" s="1028">
        <v>43101</v>
      </c>
      <c r="R50" s="1028">
        <v>43465</v>
      </c>
      <c r="S50" s="3151">
        <v>1</v>
      </c>
      <c r="T50" s="3152"/>
      <c r="U50" s="3151">
        <v>1</v>
      </c>
      <c r="V50" s="3152"/>
      <c r="W50" s="3151">
        <v>1</v>
      </c>
      <c r="X50" s="3152"/>
      <c r="Y50" s="3151">
        <v>1</v>
      </c>
      <c r="Z50" s="3152"/>
      <c r="AA50" s="3151">
        <v>1</v>
      </c>
      <c r="AB50" s="3152"/>
      <c r="AC50" s="3151">
        <v>1</v>
      </c>
      <c r="AD50" s="3152"/>
      <c r="AE50" s="1118">
        <v>1</v>
      </c>
      <c r="AF50" s="1119">
        <v>0</v>
      </c>
      <c r="AG50" s="1120">
        <v>0</v>
      </c>
      <c r="AH50" s="2179"/>
      <c r="AI50" s="2198">
        <f t="shared" si="3"/>
        <v>1</v>
      </c>
      <c r="AJ50" s="2064">
        <f>2/12</f>
        <v>0.16666666666666666</v>
      </c>
      <c r="AK50" s="2443">
        <v>1</v>
      </c>
      <c r="AL50" s="2452">
        <f>+AK50/AI50</f>
        <v>1</v>
      </c>
      <c r="AM50" s="2452">
        <f t="shared" si="4"/>
        <v>1</v>
      </c>
      <c r="AN50" s="2195"/>
      <c r="AO50" s="2193"/>
      <c r="AP50" s="2427" t="s">
        <v>1816</v>
      </c>
      <c r="AQ50" s="2427" t="s">
        <v>289</v>
      </c>
    </row>
    <row r="51" spans="1:43" ht="15" thickBot="1">
      <c r="A51" s="3200" t="s">
        <v>418</v>
      </c>
      <c r="B51" s="3201"/>
      <c r="C51" s="3201"/>
      <c r="D51" s="997"/>
      <c r="E51" s="997"/>
      <c r="F51" s="997"/>
      <c r="G51" s="997"/>
      <c r="H51" s="997"/>
      <c r="I51" s="997"/>
      <c r="J51" s="997"/>
      <c r="K51" s="1121"/>
      <c r="L51" s="1121"/>
      <c r="M51" s="1121"/>
      <c r="N51" s="1121"/>
      <c r="O51" s="1121"/>
      <c r="P51" s="1121"/>
      <c r="Q51" s="1121"/>
      <c r="R51" s="1122"/>
      <c r="S51" s="1123"/>
      <c r="T51" s="1123"/>
      <c r="U51" s="1123"/>
      <c r="V51" s="1123"/>
      <c r="W51" s="1123"/>
      <c r="X51" s="1123"/>
      <c r="Y51" s="1123"/>
      <c r="Z51" s="1123"/>
      <c r="AA51" s="1123"/>
      <c r="AB51" s="1123"/>
      <c r="AC51" s="1123"/>
      <c r="AD51" s="1123"/>
      <c r="AE51" s="1124"/>
      <c r="AF51" s="1437">
        <f>SUM(AF41:AF50)</f>
        <v>650000000</v>
      </c>
      <c r="AG51" s="1438">
        <f>SUM(AG41:AG50)</f>
        <v>650000000</v>
      </c>
      <c r="AH51" s="2180"/>
      <c r="AI51" s="2190"/>
      <c r="AJ51" s="2180"/>
      <c r="AK51" s="2180"/>
      <c r="AL51" s="2180"/>
      <c r="AM51" s="2180"/>
      <c r="AN51" s="2180"/>
      <c r="AO51" s="2180"/>
      <c r="AP51" s="2180"/>
      <c r="AQ51" s="1125"/>
    </row>
    <row r="52" spans="1:43" ht="102.75" thickBot="1">
      <c r="A52" s="3183">
        <v>5</v>
      </c>
      <c r="B52" s="3185" t="s">
        <v>1379</v>
      </c>
      <c r="C52" s="3098" t="s">
        <v>1380</v>
      </c>
      <c r="D52" s="1126"/>
      <c r="E52" s="1127"/>
      <c r="F52" s="1128" t="s">
        <v>1381</v>
      </c>
      <c r="G52" s="1129" t="s">
        <v>289</v>
      </c>
      <c r="H52" s="1129" t="s">
        <v>289</v>
      </c>
      <c r="I52" s="1129" t="s">
        <v>289</v>
      </c>
      <c r="J52" s="1130" t="s">
        <v>1382</v>
      </c>
      <c r="K52" s="1131" t="s">
        <v>1383</v>
      </c>
      <c r="L52" s="977" t="s">
        <v>1384</v>
      </c>
      <c r="M52" s="1132">
        <v>1</v>
      </c>
      <c r="N52" s="977" t="s">
        <v>1385</v>
      </c>
      <c r="O52" s="1025" t="s">
        <v>1719</v>
      </c>
      <c r="P52" s="1133" t="s">
        <v>1386</v>
      </c>
      <c r="Q52" s="1006">
        <v>43101</v>
      </c>
      <c r="R52" s="1006">
        <v>43465</v>
      </c>
      <c r="S52" s="3172">
        <v>1</v>
      </c>
      <c r="T52" s="3173"/>
      <c r="U52" s="3172">
        <v>1</v>
      </c>
      <c r="V52" s="3173"/>
      <c r="W52" s="3172">
        <v>1</v>
      </c>
      <c r="X52" s="3173"/>
      <c r="Y52" s="3172">
        <v>1</v>
      </c>
      <c r="Z52" s="3173"/>
      <c r="AA52" s="3172">
        <v>1</v>
      </c>
      <c r="AB52" s="3173"/>
      <c r="AC52" s="3172">
        <v>1</v>
      </c>
      <c r="AD52" s="3173"/>
      <c r="AE52" s="1134">
        <v>1</v>
      </c>
      <c r="AF52" s="981">
        <v>0</v>
      </c>
      <c r="AG52" s="981">
        <v>0</v>
      </c>
      <c r="AH52" s="2159"/>
      <c r="AI52" s="2198">
        <f>SUM(S52)</f>
        <v>1</v>
      </c>
      <c r="AJ52" s="2203">
        <f>2/12</f>
        <v>0.16666666666666666</v>
      </c>
      <c r="AK52" s="2447">
        <v>1</v>
      </c>
      <c r="AL52" s="2452">
        <f>+AK52/AI52</f>
        <v>1</v>
      </c>
      <c r="AM52" s="2452">
        <f>+AK52/AE52</f>
        <v>1</v>
      </c>
      <c r="AN52" s="2195"/>
      <c r="AO52" s="2193"/>
      <c r="AP52" s="2428" t="s">
        <v>1817</v>
      </c>
      <c r="AQ52" s="2429" t="s">
        <v>289</v>
      </c>
    </row>
    <row r="53" spans="1:43" ht="78.75">
      <c r="A53" s="3202"/>
      <c r="B53" s="3204"/>
      <c r="C53" s="3206"/>
      <c r="D53" s="1135"/>
      <c r="E53" s="1136"/>
      <c r="F53" s="1137" t="s">
        <v>1381</v>
      </c>
      <c r="G53" s="1138" t="s">
        <v>289</v>
      </c>
      <c r="H53" s="1138" t="s">
        <v>289</v>
      </c>
      <c r="I53" s="1138" t="s">
        <v>289</v>
      </c>
      <c r="J53" s="1139" t="s">
        <v>1387</v>
      </c>
      <c r="K53" s="983" t="s">
        <v>1388</v>
      </c>
      <c r="L53" s="984" t="s">
        <v>417</v>
      </c>
      <c r="M53" s="984">
        <v>12</v>
      </c>
      <c r="N53" s="984" t="s">
        <v>1389</v>
      </c>
      <c r="O53" s="984" t="s">
        <v>1390</v>
      </c>
      <c r="P53" s="1140" t="s">
        <v>1391</v>
      </c>
      <c r="Q53" s="1017">
        <v>43101</v>
      </c>
      <c r="R53" s="1017">
        <v>43465</v>
      </c>
      <c r="S53" s="1995">
        <v>1</v>
      </c>
      <c r="T53" s="1995">
        <v>1</v>
      </c>
      <c r="U53" s="1995">
        <v>1</v>
      </c>
      <c r="V53" s="1995">
        <v>1</v>
      </c>
      <c r="W53" s="1995">
        <v>1</v>
      </c>
      <c r="X53" s="1995">
        <v>1</v>
      </c>
      <c r="Y53" s="1995">
        <v>1</v>
      </c>
      <c r="Z53" s="1995">
        <v>1</v>
      </c>
      <c r="AA53" s="1995">
        <v>1</v>
      </c>
      <c r="AB53" s="1995">
        <v>1</v>
      </c>
      <c r="AC53" s="1995">
        <v>1</v>
      </c>
      <c r="AD53" s="1995">
        <v>1</v>
      </c>
      <c r="AE53" s="1141">
        <f>SUM(S53:AD53)</f>
        <v>12</v>
      </c>
      <c r="AF53" s="987">
        <v>0</v>
      </c>
      <c r="AG53" s="987">
        <v>0</v>
      </c>
      <c r="AH53" s="2160"/>
      <c r="AI53" s="2197">
        <f>SUM(S53:T53)</f>
        <v>2</v>
      </c>
      <c r="AJ53" s="2064">
        <f>AI53/AE53</f>
        <v>0.16666666666666666</v>
      </c>
      <c r="AK53" s="2448">
        <v>2</v>
      </c>
      <c r="AL53" s="2452">
        <f>+AK53/AI53</f>
        <v>1</v>
      </c>
      <c r="AM53" s="2452">
        <f>+AK53/AE53</f>
        <v>0.16666666666666666</v>
      </c>
      <c r="AN53" s="2195"/>
      <c r="AO53" s="2193"/>
      <c r="AP53" s="2426" t="s">
        <v>1818</v>
      </c>
      <c r="AQ53" s="2426" t="s">
        <v>289</v>
      </c>
    </row>
    <row r="54" spans="1:43" ht="68.25" thickBot="1">
      <c r="A54" s="3202"/>
      <c r="B54" s="3204"/>
      <c r="C54" s="3099"/>
      <c r="D54" s="1142"/>
      <c r="E54" s="1143"/>
      <c r="F54" s="1144" t="s">
        <v>1381</v>
      </c>
      <c r="G54" s="1145" t="s">
        <v>289</v>
      </c>
      <c r="H54" s="1145" t="s">
        <v>289</v>
      </c>
      <c r="I54" s="1145" t="s">
        <v>289</v>
      </c>
      <c r="J54" s="1146" t="s">
        <v>1392</v>
      </c>
      <c r="K54" s="983" t="s">
        <v>1393</v>
      </c>
      <c r="L54" s="984" t="s">
        <v>1394</v>
      </c>
      <c r="M54" s="984">
        <f>2*365</f>
        <v>730</v>
      </c>
      <c r="N54" s="984" t="s">
        <v>1395</v>
      </c>
      <c r="O54" s="984" t="s">
        <v>1396</v>
      </c>
      <c r="P54" s="1140" t="s">
        <v>1397</v>
      </c>
      <c r="Q54" s="1017">
        <v>43101</v>
      </c>
      <c r="R54" s="1017">
        <v>43465</v>
      </c>
      <c r="S54" s="1995">
        <f>2*31</f>
        <v>62</v>
      </c>
      <c r="T54" s="1995">
        <f>28*2</f>
        <v>56</v>
      </c>
      <c r="U54" s="1995">
        <f>2*31</f>
        <v>62</v>
      </c>
      <c r="V54" s="1995">
        <f>30*2</f>
        <v>60</v>
      </c>
      <c r="W54" s="1995">
        <f>2*31</f>
        <v>62</v>
      </c>
      <c r="X54" s="1995">
        <f>30*2</f>
        <v>60</v>
      </c>
      <c r="Y54" s="1995">
        <f>2*31</f>
        <v>62</v>
      </c>
      <c r="Z54" s="1995">
        <f>2*31</f>
        <v>62</v>
      </c>
      <c r="AA54" s="1995">
        <f>30*2</f>
        <v>60</v>
      </c>
      <c r="AB54" s="1995">
        <f>2*31</f>
        <v>62</v>
      </c>
      <c r="AC54" s="1995">
        <f>30*2</f>
        <v>60</v>
      </c>
      <c r="AD54" s="1995">
        <f>2*31</f>
        <v>62</v>
      </c>
      <c r="AE54" s="1141">
        <f>SUM(S54:AD54)</f>
        <v>730</v>
      </c>
      <c r="AF54" s="987">
        <v>0</v>
      </c>
      <c r="AG54" s="987">
        <v>0</v>
      </c>
      <c r="AH54" s="2160"/>
      <c r="AI54" s="2197">
        <f>SUM(S54:T54)</f>
        <v>118</v>
      </c>
      <c r="AJ54" s="2064">
        <f>AI54/AE54</f>
        <v>0.16164383561643836</v>
      </c>
      <c r="AK54" s="2448">
        <v>118</v>
      </c>
      <c r="AL54" s="2452">
        <f>+AK54/AI54</f>
        <v>1</v>
      </c>
      <c r="AM54" s="2452">
        <f>+AK54/AE54</f>
        <v>0.16164383561643836</v>
      </c>
      <c r="AN54" s="2195"/>
      <c r="AO54" s="2193"/>
      <c r="AP54" s="2426" t="s">
        <v>1819</v>
      </c>
      <c r="AQ54" s="2426" t="s">
        <v>289</v>
      </c>
    </row>
    <row r="55" spans="1:43" ht="102" thickBot="1">
      <c r="A55" s="3203"/>
      <c r="B55" s="3205"/>
      <c r="C55" s="1147" t="s">
        <v>1398</v>
      </c>
      <c r="D55" s="1148"/>
      <c r="E55" s="1149"/>
      <c r="F55" s="1150" t="s">
        <v>1399</v>
      </c>
      <c r="G55" s="1149" t="s">
        <v>289</v>
      </c>
      <c r="H55" s="1149" t="s">
        <v>289</v>
      </c>
      <c r="I55" s="1149" t="s">
        <v>289</v>
      </c>
      <c r="J55" s="1151" t="s">
        <v>1400</v>
      </c>
      <c r="K55" s="1024" t="s">
        <v>1400</v>
      </c>
      <c r="L55" s="993" t="s">
        <v>1401</v>
      </c>
      <c r="M55" s="1152">
        <v>1</v>
      </c>
      <c r="N55" s="993" t="s">
        <v>1402</v>
      </c>
      <c r="O55" s="993" t="s">
        <v>1403</v>
      </c>
      <c r="P55" s="1153" t="s">
        <v>1404</v>
      </c>
      <c r="Q55" s="1028">
        <v>43101</v>
      </c>
      <c r="R55" s="1028">
        <v>43465</v>
      </c>
      <c r="S55" s="3191">
        <v>1</v>
      </c>
      <c r="T55" s="3192"/>
      <c r="U55" s="3191">
        <v>1</v>
      </c>
      <c r="V55" s="3192"/>
      <c r="W55" s="3191">
        <v>1</v>
      </c>
      <c r="X55" s="3192"/>
      <c r="Y55" s="3191">
        <v>1</v>
      </c>
      <c r="Z55" s="3192"/>
      <c r="AA55" s="3191">
        <v>1</v>
      </c>
      <c r="AB55" s="3192"/>
      <c r="AC55" s="3191">
        <v>1</v>
      </c>
      <c r="AD55" s="3192"/>
      <c r="AE55" s="1161">
        <v>1</v>
      </c>
      <c r="AF55" s="1154">
        <v>0</v>
      </c>
      <c r="AG55" s="1154">
        <v>0</v>
      </c>
      <c r="AH55" s="2181"/>
      <c r="AI55" s="2197">
        <f>SUM(S55:T55)</f>
        <v>1</v>
      </c>
      <c r="AJ55" s="2430">
        <f>+AI55/12</f>
        <v>0.08333333333333333</v>
      </c>
      <c r="AK55" s="2443">
        <v>1</v>
      </c>
      <c r="AL55" s="2452">
        <f>+AK55/AI55</f>
        <v>1</v>
      </c>
      <c r="AM55" s="2452">
        <f>+AK55/AE55</f>
        <v>1</v>
      </c>
      <c r="AN55" s="2431"/>
      <c r="AO55" s="2432"/>
      <c r="AP55" s="2427" t="s">
        <v>1820</v>
      </c>
      <c r="AQ55" s="2427" t="s">
        <v>289</v>
      </c>
    </row>
    <row r="56" spans="1:43" ht="15" thickBot="1">
      <c r="A56" s="3181" t="s">
        <v>56</v>
      </c>
      <c r="B56" s="3182"/>
      <c r="C56" s="3182"/>
      <c r="D56" s="998"/>
      <c r="E56" s="998"/>
      <c r="F56" s="998"/>
      <c r="G56" s="998"/>
      <c r="H56" s="998"/>
      <c r="I56" s="998"/>
      <c r="J56" s="998"/>
      <c r="K56" s="998"/>
      <c r="L56" s="998"/>
      <c r="M56" s="998"/>
      <c r="N56" s="998"/>
      <c r="O56" s="998"/>
      <c r="P56" s="998"/>
      <c r="Q56" s="998"/>
      <c r="R56" s="998"/>
      <c r="S56" s="998"/>
      <c r="T56" s="998"/>
      <c r="U56" s="998"/>
      <c r="V56" s="998"/>
      <c r="W56" s="998"/>
      <c r="X56" s="998"/>
      <c r="Y56" s="998"/>
      <c r="Z56" s="998"/>
      <c r="AA56" s="998"/>
      <c r="AB56" s="998"/>
      <c r="AC56" s="998"/>
      <c r="AD56" s="998"/>
      <c r="AE56" s="998"/>
      <c r="AF56" s="1434">
        <f>SUM(AF52:AF55)</f>
        <v>0</v>
      </c>
      <c r="AG56" s="1439">
        <f>SUM(AG52:AG55)</f>
        <v>0</v>
      </c>
      <c r="AH56" s="2182"/>
      <c r="AI56" s="2191"/>
      <c r="AJ56" s="2436"/>
      <c r="AK56" s="2436"/>
      <c r="AL56" s="2436"/>
      <c r="AM56" s="2436"/>
      <c r="AN56" s="2436"/>
      <c r="AO56" s="2437"/>
      <c r="AP56" s="2436"/>
      <c r="AQ56" s="2436"/>
    </row>
    <row r="57" spans="1:43" ht="112.5">
      <c r="A57" s="3183">
        <v>6</v>
      </c>
      <c r="B57" s="3185" t="s">
        <v>1405</v>
      </c>
      <c r="C57" s="3133" t="s">
        <v>1406</v>
      </c>
      <c r="D57" s="1156"/>
      <c r="E57" s="1129"/>
      <c r="F57" s="1128" t="s">
        <v>1407</v>
      </c>
      <c r="G57" s="1129" t="s">
        <v>289</v>
      </c>
      <c r="H57" s="1129" t="s">
        <v>289</v>
      </c>
      <c r="I57" s="1129" t="s">
        <v>289</v>
      </c>
      <c r="J57" s="1157" t="s">
        <v>1408</v>
      </c>
      <c r="K57" s="1158" t="s">
        <v>1409</v>
      </c>
      <c r="L57" s="977" t="s">
        <v>1401</v>
      </c>
      <c r="M57" s="1132">
        <v>1</v>
      </c>
      <c r="N57" s="977" t="s">
        <v>1410</v>
      </c>
      <c r="O57" s="977" t="s">
        <v>1411</v>
      </c>
      <c r="P57" s="1133" t="s">
        <v>1412</v>
      </c>
      <c r="Q57" s="1006">
        <v>43101</v>
      </c>
      <c r="R57" s="1006">
        <v>43465</v>
      </c>
      <c r="S57" s="3172">
        <v>1</v>
      </c>
      <c r="T57" s="3173"/>
      <c r="U57" s="3172">
        <v>1</v>
      </c>
      <c r="V57" s="3173"/>
      <c r="W57" s="3172">
        <v>1</v>
      </c>
      <c r="X57" s="3173"/>
      <c r="Y57" s="3172">
        <v>1</v>
      </c>
      <c r="Z57" s="3173"/>
      <c r="AA57" s="3172">
        <v>1</v>
      </c>
      <c r="AB57" s="3173"/>
      <c r="AC57" s="3172">
        <v>1</v>
      </c>
      <c r="AD57" s="3173"/>
      <c r="AE57" s="1134">
        <v>1</v>
      </c>
      <c r="AF57" s="981">
        <v>0</v>
      </c>
      <c r="AG57" s="981">
        <v>0</v>
      </c>
      <c r="AH57" s="2159"/>
      <c r="AI57" s="2199">
        <v>1</v>
      </c>
      <c r="AJ57" s="2433">
        <f>2/12</f>
        <v>0.16666666666666666</v>
      </c>
      <c r="AK57" s="2449">
        <v>1</v>
      </c>
      <c r="AL57" s="2453">
        <f>+AK57/AI57</f>
        <v>1</v>
      </c>
      <c r="AM57" s="2453">
        <f>+AL57/AE57</f>
        <v>1</v>
      </c>
      <c r="AN57" s="2434"/>
      <c r="AO57" s="2435"/>
      <c r="AP57" s="2425" t="s">
        <v>1821</v>
      </c>
      <c r="AQ57" s="2425" t="s">
        <v>289</v>
      </c>
    </row>
    <row r="58" spans="1:43" ht="153.75" thickBot="1">
      <c r="A58" s="3184"/>
      <c r="B58" s="3186"/>
      <c r="C58" s="3136"/>
      <c r="D58" s="1159"/>
      <c r="E58" s="1145"/>
      <c r="F58" s="1144" t="s">
        <v>1413</v>
      </c>
      <c r="G58" s="1145" t="s">
        <v>289</v>
      </c>
      <c r="H58" s="1145" t="s">
        <v>289</v>
      </c>
      <c r="I58" s="1145" t="s">
        <v>289</v>
      </c>
      <c r="J58" s="1146" t="s">
        <v>1414</v>
      </c>
      <c r="K58" s="1160" t="s">
        <v>1415</v>
      </c>
      <c r="L58" s="993" t="s">
        <v>1416</v>
      </c>
      <c r="M58" s="1152">
        <v>1</v>
      </c>
      <c r="N58" s="993" t="s">
        <v>1417</v>
      </c>
      <c r="O58" s="993" t="s">
        <v>1418</v>
      </c>
      <c r="P58" s="1153" t="s">
        <v>1419</v>
      </c>
      <c r="Q58" s="1028">
        <v>43101</v>
      </c>
      <c r="R58" s="1028">
        <v>43465</v>
      </c>
      <c r="S58" s="3151">
        <v>1</v>
      </c>
      <c r="T58" s="3152"/>
      <c r="U58" s="3151">
        <v>1</v>
      </c>
      <c r="V58" s="3152"/>
      <c r="W58" s="3151">
        <v>1</v>
      </c>
      <c r="X58" s="3152"/>
      <c r="Y58" s="3151">
        <v>1</v>
      </c>
      <c r="Z58" s="3152"/>
      <c r="AA58" s="3151">
        <v>1</v>
      </c>
      <c r="AB58" s="3152"/>
      <c r="AC58" s="3151">
        <v>1</v>
      </c>
      <c r="AD58" s="3152"/>
      <c r="AE58" s="1161">
        <v>1</v>
      </c>
      <c r="AF58" s="1154">
        <v>0</v>
      </c>
      <c r="AG58" s="1154">
        <v>0</v>
      </c>
      <c r="AH58" s="2181"/>
      <c r="AI58" s="2199">
        <v>1</v>
      </c>
      <c r="AJ58" s="2064">
        <f>2/12</f>
        <v>0.16666666666666666</v>
      </c>
      <c r="AK58" s="2442">
        <v>1</v>
      </c>
      <c r="AL58" s="2453">
        <f>+AK58/AI58</f>
        <v>1</v>
      </c>
      <c r="AM58" s="2453">
        <f>+AL58/AE58</f>
        <v>1</v>
      </c>
      <c r="AN58" s="2195"/>
      <c r="AO58" s="2193"/>
      <c r="AP58" s="2426" t="s">
        <v>1822</v>
      </c>
      <c r="AQ58" s="2426" t="s">
        <v>289</v>
      </c>
    </row>
    <row r="59" spans="1:43" ht="15" thickBot="1">
      <c r="A59" s="3181" t="s">
        <v>56</v>
      </c>
      <c r="B59" s="3182"/>
      <c r="C59" s="3182"/>
      <c r="D59" s="998"/>
      <c r="E59" s="998"/>
      <c r="F59" s="998"/>
      <c r="G59" s="998"/>
      <c r="H59" s="998"/>
      <c r="I59" s="998"/>
      <c r="J59" s="999"/>
      <c r="K59" s="1162"/>
      <c r="L59" s="1163"/>
      <c r="M59" s="1163"/>
      <c r="N59" s="1163"/>
      <c r="O59" s="1163"/>
      <c r="P59" s="1163"/>
      <c r="Q59" s="1163"/>
      <c r="R59" s="1163"/>
      <c r="S59" s="1163"/>
      <c r="T59" s="1163"/>
      <c r="U59" s="1163"/>
      <c r="V59" s="1163"/>
      <c r="W59" s="1163"/>
      <c r="X59" s="1163"/>
      <c r="Y59" s="1163"/>
      <c r="Z59" s="1163"/>
      <c r="AA59" s="1163"/>
      <c r="AB59" s="1163"/>
      <c r="AC59" s="1163"/>
      <c r="AD59" s="1164"/>
      <c r="AE59" s="1165"/>
      <c r="AF59" s="1439">
        <f>SUM(AF57:AF58)</f>
        <v>0</v>
      </c>
      <c r="AG59" s="1439">
        <f>SUM(AG57:AG58)</f>
        <v>0</v>
      </c>
      <c r="AH59" s="2182"/>
      <c r="AI59" s="2191"/>
      <c r="AJ59" s="2182"/>
      <c r="AK59" s="2182"/>
      <c r="AL59" s="2182"/>
      <c r="AM59" s="2182"/>
      <c r="AN59" s="2182"/>
      <c r="AO59" s="2182"/>
      <c r="AP59" s="2182"/>
      <c r="AQ59" s="1155"/>
    </row>
    <row r="60" spans="1:43" ht="15" thickBot="1">
      <c r="A60" s="3196" t="s">
        <v>57</v>
      </c>
      <c r="B60" s="3197"/>
      <c r="C60" s="3197"/>
      <c r="D60" s="1166"/>
      <c r="E60" s="1166"/>
      <c r="F60" s="1166"/>
      <c r="G60" s="1166"/>
      <c r="H60" s="1166"/>
      <c r="I60" s="1166"/>
      <c r="J60" s="1166"/>
      <c r="K60" s="1166"/>
      <c r="L60" s="1166"/>
      <c r="M60" s="1166"/>
      <c r="N60" s="1166"/>
      <c r="O60" s="1166"/>
      <c r="P60" s="1166"/>
      <c r="Q60" s="1167"/>
      <c r="R60" s="1168"/>
      <c r="S60" s="1168"/>
      <c r="T60" s="1168"/>
      <c r="U60" s="1168"/>
      <c r="V60" s="1168"/>
      <c r="W60" s="1168"/>
      <c r="X60" s="1168"/>
      <c r="Y60" s="1168"/>
      <c r="Z60" s="1168"/>
      <c r="AA60" s="1168"/>
      <c r="AB60" s="1168"/>
      <c r="AC60" s="1168"/>
      <c r="AD60" s="1168"/>
      <c r="AE60" s="1168"/>
      <c r="AF60" s="1440">
        <f>SUM(AF59+AF56+AF51)</f>
        <v>650000000</v>
      </c>
      <c r="AG60" s="1440">
        <f>SUM(AG59+AG56+AG51)</f>
        <v>650000000</v>
      </c>
      <c r="AH60" s="2183"/>
      <c r="AI60" s="2192"/>
      <c r="AJ60" s="2183"/>
      <c r="AK60" s="2183"/>
      <c r="AL60" s="2183"/>
      <c r="AM60" s="2183"/>
      <c r="AN60" s="2183"/>
      <c r="AO60" s="2183"/>
      <c r="AP60" s="2183"/>
      <c r="AQ60" s="1169"/>
    </row>
    <row r="61" spans="1:34" ht="15.75" thickBot="1">
      <c r="A61" s="1170"/>
      <c r="B61" s="1171"/>
      <c r="C61" s="1172"/>
      <c r="D61" s="1173"/>
      <c r="E61" s="1173"/>
      <c r="F61" s="1173"/>
      <c r="G61" s="1173"/>
      <c r="H61" s="1173"/>
      <c r="I61" s="1173"/>
      <c r="J61" s="1171"/>
      <c r="K61" s="1171"/>
      <c r="L61" s="1171"/>
      <c r="M61" s="1171"/>
      <c r="N61" s="1171"/>
      <c r="O61" s="1171"/>
      <c r="P61" s="1171"/>
      <c r="Q61" s="1174"/>
      <c r="R61" s="1174"/>
      <c r="S61" s="1171"/>
      <c r="T61" s="1171"/>
      <c r="U61" s="1171"/>
      <c r="V61" s="1171"/>
      <c r="W61" s="1171"/>
      <c r="X61" s="1171"/>
      <c r="Y61" s="1171"/>
      <c r="Z61" s="1171"/>
      <c r="AA61" s="1171"/>
      <c r="AB61" s="1171"/>
      <c r="AC61" s="1171"/>
      <c r="AD61" s="1171"/>
      <c r="AE61" s="1175"/>
      <c r="AF61" s="1171"/>
      <c r="AG61" s="1171"/>
      <c r="AH61" s="1176"/>
    </row>
    <row r="62" spans="1:43" ht="15.75" thickBot="1">
      <c r="A62" s="3162" t="s">
        <v>8</v>
      </c>
      <c r="B62" s="3163"/>
      <c r="C62" s="3163"/>
      <c r="D62" s="1177"/>
      <c r="E62" s="1177"/>
      <c r="F62" s="1177"/>
      <c r="G62" s="1177"/>
      <c r="H62" s="1177"/>
      <c r="I62" s="1177"/>
      <c r="J62" s="1178" t="s">
        <v>8</v>
      </c>
      <c r="K62" s="1059"/>
      <c r="L62" s="3198" t="s">
        <v>242</v>
      </c>
      <c r="M62" s="3198"/>
      <c r="N62" s="3198"/>
      <c r="O62" s="3198"/>
      <c r="P62" s="3198"/>
      <c r="Q62" s="3198"/>
      <c r="R62" s="3198"/>
      <c r="S62" s="3198"/>
      <c r="T62" s="3198"/>
      <c r="U62" s="3198"/>
      <c r="V62" s="3198"/>
      <c r="W62" s="3198"/>
      <c r="X62" s="3198"/>
      <c r="Y62" s="3198"/>
      <c r="Z62" s="3198"/>
      <c r="AA62" s="3198"/>
      <c r="AB62" s="3198"/>
      <c r="AC62" s="3198"/>
      <c r="AD62" s="3198"/>
      <c r="AE62" s="3198"/>
      <c r="AF62" s="3198"/>
      <c r="AG62" s="3198"/>
      <c r="AH62" s="3199"/>
      <c r="AI62" s="3061"/>
      <c r="AJ62" s="3061"/>
      <c r="AK62" s="3061"/>
      <c r="AL62" s="3061"/>
      <c r="AM62" s="3061"/>
      <c r="AN62" s="3061"/>
      <c r="AO62" s="3061"/>
      <c r="AP62" s="3061"/>
      <c r="AQ62" s="3061"/>
    </row>
    <row r="63" spans="1:43" ht="34.5" thickBot="1">
      <c r="A63" s="1179" t="s">
        <v>9</v>
      </c>
      <c r="B63" s="1180" t="s">
        <v>10</v>
      </c>
      <c r="C63" s="1180" t="s">
        <v>11</v>
      </c>
      <c r="D63" s="3195" t="s">
        <v>328</v>
      </c>
      <c r="E63" s="3195"/>
      <c r="F63" s="1181" t="s">
        <v>355</v>
      </c>
      <c r="G63" s="1181" t="s">
        <v>354</v>
      </c>
      <c r="H63" s="3195" t="s">
        <v>328</v>
      </c>
      <c r="I63" s="3195"/>
      <c r="J63" s="1182" t="s">
        <v>243</v>
      </c>
      <c r="K63" s="1182" t="s">
        <v>353</v>
      </c>
      <c r="L63" s="1180" t="s">
        <v>13</v>
      </c>
      <c r="M63" s="1180" t="s">
        <v>14</v>
      </c>
      <c r="N63" s="1180" t="s">
        <v>15</v>
      </c>
      <c r="O63" s="1180" t="s">
        <v>16</v>
      </c>
      <c r="P63" s="1180" t="s">
        <v>18</v>
      </c>
      <c r="Q63" s="1180" t="s">
        <v>19</v>
      </c>
      <c r="R63" s="1180" t="s">
        <v>20</v>
      </c>
      <c r="S63" s="1183" t="s">
        <v>21</v>
      </c>
      <c r="T63" s="1183" t="s">
        <v>22</v>
      </c>
      <c r="U63" s="1183" t="s">
        <v>23</v>
      </c>
      <c r="V63" s="1183" t="s">
        <v>24</v>
      </c>
      <c r="W63" s="1183" t="s">
        <v>25</v>
      </c>
      <c r="X63" s="1183" t="s">
        <v>26</v>
      </c>
      <c r="Y63" s="1183" t="s">
        <v>27</v>
      </c>
      <c r="Z63" s="1183" t="s">
        <v>28</v>
      </c>
      <c r="AA63" s="1183" t="s">
        <v>29</v>
      </c>
      <c r="AB63" s="1183" t="s">
        <v>30</v>
      </c>
      <c r="AC63" s="1183" t="s">
        <v>31</v>
      </c>
      <c r="AD63" s="1183" t="s">
        <v>32</v>
      </c>
      <c r="AE63" s="1180" t="s">
        <v>33</v>
      </c>
      <c r="AF63" s="1184" t="s">
        <v>34</v>
      </c>
      <c r="AG63" s="1185" t="s">
        <v>244</v>
      </c>
      <c r="AH63" s="2184"/>
      <c r="AI63" s="2054" t="s">
        <v>36</v>
      </c>
      <c r="AJ63" s="2055" t="s">
        <v>37</v>
      </c>
      <c r="AK63" s="2085" t="s">
        <v>38</v>
      </c>
      <c r="AL63" s="2056" t="s">
        <v>1724</v>
      </c>
      <c r="AM63" s="2056" t="s">
        <v>1725</v>
      </c>
      <c r="AN63" s="2087" t="s">
        <v>42</v>
      </c>
      <c r="AO63" s="2057" t="s">
        <v>43</v>
      </c>
      <c r="AP63" s="2087" t="s">
        <v>44</v>
      </c>
      <c r="AQ63" s="2089" t="s">
        <v>45</v>
      </c>
    </row>
    <row r="64" spans="1:43" s="1188" customFormat="1" ht="78.75">
      <c r="A64" s="2919">
        <v>7</v>
      </c>
      <c r="B64" s="2919" t="s">
        <v>282</v>
      </c>
      <c r="C64" s="2920" t="s">
        <v>286</v>
      </c>
      <c r="D64" s="1186"/>
      <c r="E64" s="1186"/>
      <c r="F64" s="1186"/>
      <c r="G64" s="1186"/>
      <c r="H64" s="1186"/>
      <c r="I64" s="1186"/>
      <c r="J64" s="1187"/>
      <c r="K64" s="472" t="s">
        <v>848</v>
      </c>
      <c r="L64" s="446" t="s">
        <v>296</v>
      </c>
      <c r="M64" s="447">
        <v>12</v>
      </c>
      <c r="N64" s="447" t="s">
        <v>849</v>
      </c>
      <c r="O64" s="447" t="s">
        <v>1420</v>
      </c>
      <c r="P64" s="447" t="s">
        <v>493</v>
      </c>
      <c r="Q64" s="448" t="s">
        <v>255</v>
      </c>
      <c r="R64" s="448">
        <v>43465</v>
      </c>
      <c r="S64" s="3189">
        <v>2</v>
      </c>
      <c r="T64" s="3189"/>
      <c r="U64" s="3189">
        <v>2</v>
      </c>
      <c r="V64" s="3189"/>
      <c r="W64" s="3189">
        <v>2</v>
      </c>
      <c r="X64" s="3189"/>
      <c r="Y64" s="3189">
        <v>2</v>
      </c>
      <c r="Z64" s="3189"/>
      <c r="AA64" s="3189">
        <v>2</v>
      </c>
      <c r="AB64" s="3189"/>
      <c r="AC64" s="3189">
        <v>2</v>
      </c>
      <c r="AD64" s="3189"/>
      <c r="AE64" s="1637">
        <f>SUM(S64:AD64)</f>
        <v>12</v>
      </c>
      <c r="AF64" s="450">
        <v>0</v>
      </c>
      <c r="AG64" s="450">
        <v>0</v>
      </c>
      <c r="AH64" s="2154"/>
      <c r="AI64" s="2200">
        <f>SUM(S64)</f>
        <v>2</v>
      </c>
      <c r="AJ64" s="2064">
        <f>AI64/AE64</f>
        <v>0.16666666666666666</v>
      </c>
      <c r="AK64" s="2450">
        <v>2</v>
      </c>
      <c r="AL64" s="2452">
        <f>+AK64/AI64</f>
        <v>1</v>
      </c>
      <c r="AM64" s="2452">
        <f>+AK64/AE64</f>
        <v>0.16666666666666666</v>
      </c>
      <c r="AN64" s="2195"/>
      <c r="AO64" s="2193"/>
      <c r="AP64" s="2425" t="s">
        <v>1823</v>
      </c>
      <c r="AQ64" s="2425" t="s">
        <v>289</v>
      </c>
    </row>
    <row r="65" spans="1:43" s="1188" customFormat="1" ht="102">
      <c r="A65" s="2837"/>
      <c r="B65" s="2837"/>
      <c r="C65" s="2838"/>
      <c r="D65" s="1189"/>
      <c r="E65" s="1189"/>
      <c r="F65" s="1189"/>
      <c r="G65" s="1189"/>
      <c r="H65" s="1189"/>
      <c r="I65" s="1189"/>
      <c r="J65" s="1190"/>
      <c r="K65" s="474" t="s">
        <v>845</v>
      </c>
      <c r="L65" s="187" t="s">
        <v>846</v>
      </c>
      <c r="M65" s="416">
        <v>4</v>
      </c>
      <c r="N65" s="187" t="s">
        <v>850</v>
      </c>
      <c r="O65" s="451" t="s">
        <v>1420</v>
      </c>
      <c r="P65" s="187" t="s">
        <v>490</v>
      </c>
      <c r="Q65" s="433">
        <v>43160</v>
      </c>
      <c r="R65" s="433">
        <v>43465</v>
      </c>
      <c r="S65" s="434"/>
      <c r="T65" s="434"/>
      <c r="U65" s="434">
        <v>2</v>
      </c>
      <c r="V65" s="434"/>
      <c r="W65" s="434"/>
      <c r="X65" s="434"/>
      <c r="Y65" s="434">
        <v>1</v>
      </c>
      <c r="Z65" s="434"/>
      <c r="AA65" s="434"/>
      <c r="AB65" s="434"/>
      <c r="AC65" s="434"/>
      <c r="AD65" s="434">
        <v>1</v>
      </c>
      <c r="AE65" s="385">
        <f>SUM(S65:AD65)</f>
        <v>4</v>
      </c>
      <c r="AF65" s="452">
        <v>0</v>
      </c>
      <c r="AG65" s="452">
        <v>0</v>
      </c>
      <c r="AH65" s="2062"/>
      <c r="AI65" s="2200">
        <f>SUM(S65)</f>
        <v>0</v>
      </c>
      <c r="AJ65" s="2064"/>
      <c r="AK65" s="2441">
        <v>0</v>
      </c>
      <c r="AL65" s="2452"/>
      <c r="AM65" s="2452">
        <f>+AK65/AE65</f>
        <v>0</v>
      </c>
      <c r="AN65" s="2195"/>
      <c r="AO65" s="2193"/>
      <c r="AP65" s="2426" t="s">
        <v>289</v>
      </c>
      <c r="AQ65" s="2426" t="s">
        <v>1806</v>
      </c>
    </row>
    <row r="66" spans="1:43" s="1188" customFormat="1" ht="113.25" thickBot="1">
      <c r="A66" s="3051"/>
      <c r="B66" s="3051"/>
      <c r="C66" s="2839"/>
      <c r="D66" s="1191"/>
      <c r="E66" s="1191"/>
      <c r="F66" s="1191"/>
      <c r="G66" s="1191"/>
      <c r="H66" s="1191"/>
      <c r="I66" s="1191"/>
      <c r="J66" s="1192"/>
      <c r="K66" s="476" t="s">
        <v>851</v>
      </c>
      <c r="L66" s="454" t="s">
        <v>489</v>
      </c>
      <c r="M66" s="455">
        <v>1</v>
      </c>
      <c r="N66" s="454" t="s">
        <v>852</v>
      </c>
      <c r="O66" s="456" t="s">
        <v>1420</v>
      </c>
      <c r="P66" s="454" t="s">
        <v>294</v>
      </c>
      <c r="Q66" s="457">
        <v>43101</v>
      </c>
      <c r="R66" s="457">
        <v>43465</v>
      </c>
      <c r="S66" s="3190">
        <v>1</v>
      </c>
      <c r="T66" s="3190"/>
      <c r="U66" s="3190">
        <v>1</v>
      </c>
      <c r="V66" s="3190"/>
      <c r="W66" s="3190">
        <v>1</v>
      </c>
      <c r="X66" s="3190"/>
      <c r="Y66" s="3190">
        <v>1</v>
      </c>
      <c r="Z66" s="3190"/>
      <c r="AA66" s="3190">
        <v>1</v>
      </c>
      <c r="AB66" s="3190"/>
      <c r="AC66" s="3190">
        <v>1</v>
      </c>
      <c r="AD66" s="3190"/>
      <c r="AE66" s="458">
        <v>1</v>
      </c>
      <c r="AF66" s="459">
        <v>0</v>
      </c>
      <c r="AG66" s="459">
        <v>0</v>
      </c>
      <c r="AH66" s="2112"/>
      <c r="AI66" s="2201">
        <f>SUM(S66)</f>
        <v>1</v>
      </c>
      <c r="AJ66" s="2064">
        <f>2/12</f>
        <v>0.16666666666666666</v>
      </c>
      <c r="AK66" s="2442">
        <v>1</v>
      </c>
      <c r="AL66" s="2452">
        <f>+AK66/AI66</f>
        <v>1</v>
      </c>
      <c r="AM66" s="2452">
        <f>+AK66/AE66</f>
        <v>1</v>
      </c>
      <c r="AN66" s="2195"/>
      <c r="AO66" s="2193"/>
      <c r="AP66" s="2426" t="s">
        <v>1824</v>
      </c>
      <c r="AQ66" s="2426" t="s">
        <v>289</v>
      </c>
    </row>
    <row r="67" spans="1:43" ht="14.25">
      <c r="A67" s="3193" t="s">
        <v>56</v>
      </c>
      <c r="B67" s="3194"/>
      <c r="C67" s="3194"/>
      <c r="D67" s="1051"/>
      <c r="E67" s="1051"/>
      <c r="F67" s="1051"/>
      <c r="G67" s="1051"/>
      <c r="H67" s="1051"/>
      <c r="I67" s="1051"/>
      <c r="J67" s="1051"/>
      <c r="K67" s="1051"/>
      <c r="L67" s="1193"/>
      <c r="M67" s="1193"/>
      <c r="N67" s="1193"/>
      <c r="O67" s="1193"/>
      <c r="P67" s="1193"/>
      <c r="Q67" s="1193"/>
      <c r="R67" s="1193"/>
      <c r="S67" s="1193"/>
      <c r="T67" s="1193"/>
      <c r="U67" s="1193"/>
      <c r="V67" s="1193"/>
      <c r="W67" s="1193"/>
      <c r="X67" s="1193"/>
      <c r="Y67" s="1193"/>
      <c r="Z67" s="1193"/>
      <c r="AA67" s="1193"/>
      <c r="AB67" s="1193"/>
      <c r="AC67" s="1193"/>
      <c r="AD67" s="1193"/>
      <c r="AE67" s="1193"/>
      <c r="AF67" s="1194">
        <f>SUM(AF64:AF66)</f>
        <v>0</v>
      </c>
      <c r="AG67" s="1194">
        <f>SUM(AG64:AG66)</f>
        <v>0</v>
      </c>
      <c r="AH67" s="2185"/>
      <c r="AI67" s="2188"/>
      <c r="AJ67" s="2187"/>
      <c r="AK67" s="2187"/>
      <c r="AL67" s="2187"/>
      <c r="AM67" s="2187"/>
      <c r="AN67" s="2187"/>
      <c r="AO67" s="2187"/>
      <c r="AP67" s="2187"/>
      <c r="AQ67" s="2189"/>
    </row>
    <row r="68" spans="1:43" ht="15" thickBot="1">
      <c r="A68" s="3158" t="s">
        <v>57</v>
      </c>
      <c r="B68" s="3159"/>
      <c r="C68" s="3159"/>
      <c r="D68" s="1055"/>
      <c r="E68" s="1055"/>
      <c r="F68" s="1055"/>
      <c r="G68" s="1055"/>
      <c r="H68" s="1055"/>
      <c r="I68" s="1055"/>
      <c r="J68" s="1055"/>
      <c r="K68" s="1055"/>
      <c r="L68" s="1055"/>
      <c r="M68" s="1055"/>
      <c r="N68" s="1055"/>
      <c r="O68" s="1055"/>
      <c r="P68" s="1055"/>
      <c r="Q68" s="1055"/>
      <c r="R68" s="1055"/>
      <c r="S68" s="1055"/>
      <c r="T68" s="1055"/>
      <c r="U68" s="1055"/>
      <c r="V68" s="1055"/>
      <c r="W68" s="1055"/>
      <c r="X68" s="1055"/>
      <c r="Y68" s="1055"/>
      <c r="Z68" s="1055"/>
      <c r="AA68" s="1055"/>
      <c r="AB68" s="1055"/>
      <c r="AC68" s="1055"/>
      <c r="AD68" s="1055"/>
      <c r="AE68" s="1055"/>
      <c r="AF68" s="1195">
        <f>+AF67</f>
        <v>0</v>
      </c>
      <c r="AG68" s="1195">
        <f>+AG67</f>
        <v>0</v>
      </c>
      <c r="AH68" s="2172"/>
      <c r="AI68" s="2590"/>
      <c r="AJ68" s="2591"/>
      <c r="AK68" s="2591"/>
      <c r="AL68" s="2591"/>
      <c r="AM68" s="2591"/>
      <c r="AN68" s="2591"/>
      <c r="AO68" s="2591"/>
      <c r="AP68" s="2591"/>
      <c r="AQ68" s="2592"/>
    </row>
    <row r="69" spans="1:43" s="1203" customFormat="1" ht="15.75" thickBot="1">
      <c r="A69" s="3187" t="s">
        <v>347</v>
      </c>
      <c r="B69" s="3188"/>
      <c r="C69" s="3188"/>
      <c r="D69" s="1196"/>
      <c r="E69" s="1196"/>
      <c r="F69" s="1196"/>
      <c r="G69" s="1196"/>
      <c r="H69" s="1196"/>
      <c r="I69" s="1196"/>
      <c r="J69" s="1197"/>
      <c r="K69" s="1197"/>
      <c r="L69" s="1198"/>
      <c r="M69" s="1198"/>
      <c r="N69" s="1199"/>
      <c r="O69" s="1198"/>
      <c r="P69" s="1200"/>
      <c r="Q69" s="1198"/>
      <c r="R69" s="1198"/>
      <c r="S69" s="1198"/>
      <c r="T69" s="1198"/>
      <c r="U69" s="1198"/>
      <c r="V69" s="1198"/>
      <c r="W69" s="1198"/>
      <c r="X69" s="1198"/>
      <c r="Y69" s="1198"/>
      <c r="Z69" s="1198"/>
      <c r="AA69" s="1198"/>
      <c r="AB69" s="1198"/>
      <c r="AC69" s="1198"/>
      <c r="AD69" s="1201"/>
      <c r="AE69" s="1196"/>
      <c r="AF69" s="1202">
        <f>+AF68+AF60+AF36</f>
        <v>3035000000</v>
      </c>
      <c r="AG69" s="1202">
        <f>+AG68+AG60+AG36</f>
        <v>1535000000</v>
      </c>
      <c r="AH69" s="2186"/>
      <c r="AI69" s="2593"/>
      <c r="AJ69" s="2727">
        <f>AVERAGE(AJ16:AJ66)</f>
        <v>0.16035551206784082</v>
      </c>
      <c r="AK69" s="2736"/>
      <c r="AL69" s="2596">
        <f>AVERAGE(AL16:AL66)</f>
        <v>1</v>
      </c>
      <c r="AM69" s="2596">
        <f>AVERAGE(AM16:AM66)</f>
        <v>0.3239345509893455</v>
      </c>
      <c r="AN69" s="2597">
        <f>SUM(AN16:AN68)</f>
        <v>0</v>
      </c>
      <c r="AO69" s="2598">
        <f>+AN69/AG69</f>
        <v>0</v>
      </c>
      <c r="AP69" s="2594"/>
      <c r="AQ69" s="2595"/>
    </row>
    <row r="72" ht="18">
      <c r="J72" s="1206" t="s">
        <v>1421</v>
      </c>
    </row>
    <row r="73" spans="32:33" ht="15">
      <c r="AF73" s="1208"/>
      <c r="AG73" s="1208"/>
    </row>
  </sheetData>
  <sheetProtection/>
  <mergeCells count="167">
    <mergeCell ref="AC55:AD55"/>
    <mergeCell ref="S55:T55"/>
    <mergeCell ref="U55:V55"/>
    <mergeCell ref="W55:X55"/>
    <mergeCell ref="Y55:Z55"/>
    <mergeCell ref="AA55:AB55"/>
    <mergeCell ref="AA41:AB41"/>
    <mergeCell ref="AC41:AD41"/>
    <mergeCell ref="A67:C67"/>
    <mergeCell ref="D63:E63"/>
    <mergeCell ref="H63:I63"/>
    <mergeCell ref="W57:X57"/>
    <mergeCell ref="Y57:Z57"/>
    <mergeCell ref="A59:C59"/>
    <mergeCell ref="A60:C60"/>
    <mergeCell ref="A62:C62"/>
    <mergeCell ref="L62:AH62"/>
    <mergeCell ref="A51:C51"/>
    <mergeCell ref="A52:A55"/>
    <mergeCell ref="B52:B55"/>
    <mergeCell ref="C52:C54"/>
    <mergeCell ref="S52:T52"/>
    <mergeCell ref="U52:V52"/>
    <mergeCell ref="AA57:AB57"/>
    <mergeCell ref="A68:C68"/>
    <mergeCell ref="A69:C69"/>
    <mergeCell ref="Y64:Z64"/>
    <mergeCell ref="AA64:AB64"/>
    <mergeCell ref="AC64:AD64"/>
    <mergeCell ref="S66:T66"/>
    <mergeCell ref="U66:V66"/>
    <mergeCell ref="W66:X66"/>
    <mergeCell ref="Y66:Z66"/>
    <mergeCell ref="AA66:AB66"/>
    <mergeCell ref="AC66:AD66"/>
    <mergeCell ref="A64:A66"/>
    <mergeCell ref="B64:B66"/>
    <mergeCell ref="C64:C66"/>
    <mergeCell ref="S64:T64"/>
    <mergeCell ref="U64:V64"/>
    <mergeCell ref="W64:X64"/>
    <mergeCell ref="AC57:AD57"/>
    <mergeCell ref="S58:T58"/>
    <mergeCell ref="U58:V58"/>
    <mergeCell ref="W58:X58"/>
    <mergeCell ref="Y58:Z58"/>
    <mergeCell ref="AA58:AB58"/>
    <mergeCell ref="AC58:AD58"/>
    <mergeCell ref="A56:C56"/>
    <mergeCell ref="A57:A58"/>
    <mergeCell ref="B57:B58"/>
    <mergeCell ref="C57:C58"/>
    <mergeCell ref="S57:T57"/>
    <mergeCell ref="U57:V57"/>
    <mergeCell ref="AA44:AB44"/>
    <mergeCell ref="AC44:AD44"/>
    <mergeCell ref="S50:T50"/>
    <mergeCell ref="U50:V50"/>
    <mergeCell ref="W50:X50"/>
    <mergeCell ref="Y50:Z50"/>
    <mergeCell ref="AA50:AB50"/>
    <mergeCell ref="AC50:AD50"/>
    <mergeCell ref="W52:X52"/>
    <mergeCell ref="Y52:Z52"/>
    <mergeCell ref="AA52:AB52"/>
    <mergeCell ref="AC52:AD52"/>
    <mergeCell ref="U41:V41"/>
    <mergeCell ref="C44:C48"/>
    <mergeCell ref="S44:T44"/>
    <mergeCell ref="U44:V44"/>
    <mergeCell ref="W44:X44"/>
    <mergeCell ref="Y44:Z44"/>
    <mergeCell ref="D40:E40"/>
    <mergeCell ref="H40:I40"/>
    <mergeCell ref="A41:A50"/>
    <mergeCell ref="B41:B50"/>
    <mergeCell ref="C41:C43"/>
    <mergeCell ref="S41:T41"/>
    <mergeCell ref="W41:X41"/>
    <mergeCell ref="Y41:Z41"/>
    <mergeCell ref="A35:C35"/>
    <mergeCell ref="A36:C36"/>
    <mergeCell ref="A37:AF37"/>
    <mergeCell ref="A38:C38"/>
    <mergeCell ref="L38:AH38"/>
    <mergeCell ref="F27:F31"/>
    <mergeCell ref="G27:G31"/>
    <mergeCell ref="H27:H31"/>
    <mergeCell ref="I27:I31"/>
    <mergeCell ref="C32:C34"/>
    <mergeCell ref="D33:D34"/>
    <mergeCell ref="E33:E34"/>
    <mergeCell ref="F33:F34"/>
    <mergeCell ref="G33:G34"/>
    <mergeCell ref="H33:H34"/>
    <mergeCell ref="A26:C26"/>
    <mergeCell ref="A27:A34"/>
    <mergeCell ref="B27:B34"/>
    <mergeCell ref="C27:C31"/>
    <mergeCell ref="D27:D31"/>
    <mergeCell ref="E27:E31"/>
    <mergeCell ref="AH24:AH25"/>
    <mergeCell ref="S25:T25"/>
    <mergeCell ref="U25:V25"/>
    <mergeCell ref="W25:X25"/>
    <mergeCell ref="Y25:Z25"/>
    <mergeCell ref="AA25:AB25"/>
    <mergeCell ref="AC25:AD25"/>
    <mergeCell ref="G24:G25"/>
    <mergeCell ref="H24:H25"/>
    <mergeCell ref="I24:I25"/>
    <mergeCell ref="J24:J25"/>
    <mergeCell ref="AF24:AF25"/>
    <mergeCell ref="AG24:AG25"/>
    <mergeCell ref="I33:I34"/>
    <mergeCell ref="A19:C19"/>
    <mergeCell ref="A20:A25"/>
    <mergeCell ref="B20:B25"/>
    <mergeCell ref="C20:C23"/>
    <mergeCell ref="Y21:Z21"/>
    <mergeCell ref="AA21:AB21"/>
    <mergeCell ref="C24:C25"/>
    <mergeCell ref="D24:D25"/>
    <mergeCell ref="E24:E25"/>
    <mergeCell ref="F24:F25"/>
    <mergeCell ref="S23:T23"/>
    <mergeCell ref="U23:V23"/>
    <mergeCell ref="W23:X23"/>
    <mergeCell ref="Y23:Z23"/>
    <mergeCell ref="AA23:AB23"/>
    <mergeCell ref="J13:AH13"/>
    <mergeCell ref="AC21:AD21"/>
    <mergeCell ref="D22:D23"/>
    <mergeCell ref="E22:E23"/>
    <mergeCell ref="F22:F23"/>
    <mergeCell ref="G22:G23"/>
    <mergeCell ref="H22:H23"/>
    <mergeCell ref="I22:I23"/>
    <mergeCell ref="J22:J23"/>
    <mergeCell ref="AF22:AF23"/>
    <mergeCell ref="AG22:AG23"/>
    <mergeCell ref="AH22:AH23"/>
    <mergeCell ref="AC23:AD23"/>
    <mergeCell ref="AI5:AQ6"/>
    <mergeCell ref="AI7:AQ9"/>
    <mergeCell ref="AI11:AQ11"/>
    <mergeCell ref="AI13:AQ13"/>
    <mergeCell ref="AI38:AQ38"/>
    <mergeCell ref="AI62:AQ62"/>
    <mergeCell ref="AH1:AH2"/>
    <mergeCell ref="AH3:AH4"/>
    <mergeCell ref="A1:C4"/>
    <mergeCell ref="D1:AF2"/>
    <mergeCell ref="AG1:AG4"/>
    <mergeCell ref="D3:AF4"/>
    <mergeCell ref="A5:AH9"/>
    <mergeCell ref="A14:AF14"/>
    <mergeCell ref="D15:E15"/>
    <mergeCell ref="H15:I15"/>
    <mergeCell ref="A16:A18"/>
    <mergeCell ref="B16:B18"/>
    <mergeCell ref="C16:C17"/>
    <mergeCell ref="A11:C11"/>
    <mergeCell ref="J11:AH11"/>
    <mergeCell ref="A13:C13"/>
    <mergeCell ref="D13:F13"/>
    <mergeCell ref="G13:I13"/>
  </mergeCells>
  <printOptions/>
  <pageMargins left="0.7086614173228347" right="0.7086614173228347" top="0.7480314960629921" bottom="0.7480314960629921" header="0.31496062992125984" footer="0.31496062992125984"/>
  <pageSetup fitToHeight="0" fitToWidth="1" horizontalDpi="600" verticalDpi="600" orientation="landscape" paperSize="132" r:id="rId4"/>
  <rowBreaks count="2" manualBreakCount="2">
    <brk id="36" max="30" man="1"/>
    <brk id="62" max="30" man="1"/>
  </rowBreaks>
  <drawing r:id="rId3"/>
  <legacyDrawing r:id="rId2"/>
</worksheet>
</file>

<file path=xl/worksheets/sheet6.xml><?xml version="1.0" encoding="utf-8"?>
<worksheet xmlns="http://schemas.openxmlformats.org/spreadsheetml/2006/main" xmlns:r="http://schemas.openxmlformats.org/officeDocument/2006/relationships">
  <sheetPr>
    <tabColor theme="7" tint="-0.24997000396251678"/>
    <pageSetUpPr fitToPage="1"/>
  </sheetPr>
  <dimension ref="A1:AQ84"/>
  <sheetViews>
    <sheetView view="pageBreakPreview" zoomScale="80" zoomScaleNormal="70" zoomScaleSheetLayoutView="80" zoomScalePageLayoutView="70" workbookViewId="0" topLeftCell="C16">
      <selection activeCell="K21" sqref="K21"/>
    </sheetView>
  </sheetViews>
  <sheetFormatPr defaultColWidth="11.421875" defaultRowHeight="15"/>
  <cols>
    <col min="1" max="1" width="6.421875" style="226" customWidth="1"/>
    <col min="2" max="2" width="18.8515625" style="229" customWidth="1"/>
    <col min="3" max="3" width="27.28125" style="226" customWidth="1"/>
    <col min="4" max="5" width="6.140625" style="226" hidden="1" customWidth="1"/>
    <col min="6" max="6" width="27.8515625" style="226" hidden="1" customWidth="1"/>
    <col min="7" max="9" width="7.140625" style="226" hidden="1" customWidth="1"/>
    <col min="10" max="10" width="47.28125" style="226" hidden="1" customWidth="1"/>
    <col min="11" max="11" width="47.28125" style="226" customWidth="1"/>
    <col min="12" max="12" width="12.7109375" style="226" customWidth="1"/>
    <col min="13" max="13" width="13.00390625" style="226" customWidth="1"/>
    <col min="14" max="14" width="36.7109375" style="226" customWidth="1"/>
    <col min="15" max="15" width="20.421875" style="226" bestFit="1" customWidth="1"/>
    <col min="16" max="16" width="34.421875" style="226" customWidth="1"/>
    <col min="17" max="17" width="12.7109375" style="226" customWidth="1"/>
    <col min="18" max="18" width="11.28125" style="226" customWidth="1"/>
    <col min="19" max="30" width="4.57421875" style="226" customWidth="1"/>
    <col min="31" max="31" width="9.28125" style="228" bestFit="1" customWidth="1"/>
    <col min="32" max="32" width="24.57421875" style="227" customWidth="1"/>
    <col min="33" max="33" width="22.57421875" style="227" customWidth="1"/>
    <col min="34" max="34" width="22.8515625" style="227" customWidth="1"/>
    <col min="35" max="41" width="17.8515625" style="226" customWidth="1"/>
    <col min="42" max="42" width="29.8515625" style="226" customWidth="1"/>
    <col min="43" max="43" width="17.8515625" style="226" customWidth="1"/>
    <col min="44" max="16384" width="11.421875" style="226" customWidth="1"/>
  </cols>
  <sheetData>
    <row r="1" spans="1:34" s="297" customFormat="1" ht="13.5" customHeight="1" thickBot="1">
      <c r="A1" s="3244"/>
      <c r="B1" s="3245"/>
      <c r="C1" s="3246"/>
      <c r="D1" s="3232" t="s">
        <v>0</v>
      </c>
      <c r="E1" s="3233"/>
      <c r="F1" s="3233"/>
      <c r="G1" s="3233"/>
      <c r="H1" s="3233"/>
      <c r="I1" s="3233"/>
      <c r="J1" s="3233"/>
      <c r="K1" s="3233"/>
      <c r="L1" s="3233"/>
      <c r="M1" s="3233"/>
      <c r="N1" s="3233"/>
      <c r="O1" s="3233"/>
      <c r="P1" s="3233"/>
      <c r="Q1" s="3233"/>
      <c r="R1" s="3233"/>
      <c r="S1" s="3233"/>
      <c r="T1" s="3233"/>
      <c r="U1" s="3233"/>
      <c r="V1" s="3233"/>
      <c r="W1" s="3233"/>
      <c r="X1" s="3233"/>
      <c r="Y1" s="3233"/>
      <c r="Z1" s="3233"/>
      <c r="AA1" s="3233"/>
      <c r="AB1" s="3233"/>
      <c r="AC1" s="3233"/>
      <c r="AD1" s="3233"/>
      <c r="AE1" s="3233"/>
      <c r="AF1" s="3234"/>
      <c r="AG1" s="3226" t="s">
        <v>60</v>
      </c>
      <c r="AH1" s="2756" t="s">
        <v>1727</v>
      </c>
    </row>
    <row r="2" spans="1:34" ht="15.75" customHeight="1" thickBot="1">
      <c r="A2" s="3247"/>
      <c r="B2" s="3248"/>
      <c r="C2" s="3249"/>
      <c r="D2" s="3235"/>
      <c r="E2" s="3236"/>
      <c r="F2" s="3236"/>
      <c r="G2" s="3236"/>
      <c r="H2" s="3236"/>
      <c r="I2" s="3236"/>
      <c r="J2" s="3236"/>
      <c r="K2" s="3236"/>
      <c r="L2" s="3236"/>
      <c r="M2" s="3236"/>
      <c r="N2" s="3236"/>
      <c r="O2" s="3236"/>
      <c r="P2" s="3236"/>
      <c r="Q2" s="3236"/>
      <c r="R2" s="3236"/>
      <c r="S2" s="3236"/>
      <c r="T2" s="3236"/>
      <c r="U2" s="3236"/>
      <c r="V2" s="3236"/>
      <c r="W2" s="3236"/>
      <c r="X2" s="3236"/>
      <c r="Y2" s="3236"/>
      <c r="Z2" s="3236"/>
      <c r="AA2" s="3236"/>
      <c r="AB2" s="3236"/>
      <c r="AC2" s="3236"/>
      <c r="AD2" s="3236"/>
      <c r="AE2" s="3236"/>
      <c r="AF2" s="3237"/>
      <c r="AG2" s="3227"/>
      <c r="AH2" s="2757"/>
    </row>
    <row r="3" spans="1:34" ht="15" customHeight="1">
      <c r="A3" s="3247"/>
      <c r="B3" s="3248"/>
      <c r="C3" s="3249"/>
      <c r="D3" s="3238" t="s">
        <v>1</v>
      </c>
      <c r="E3" s="3239"/>
      <c r="F3" s="3239"/>
      <c r="G3" s="3239"/>
      <c r="H3" s="3239"/>
      <c r="I3" s="3239"/>
      <c r="J3" s="3239"/>
      <c r="K3" s="3239"/>
      <c r="L3" s="3239"/>
      <c r="M3" s="3239"/>
      <c r="N3" s="3239"/>
      <c r="O3" s="3239"/>
      <c r="P3" s="3239"/>
      <c r="Q3" s="3239"/>
      <c r="R3" s="3239"/>
      <c r="S3" s="3239"/>
      <c r="T3" s="3239"/>
      <c r="U3" s="3239"/>
      <c r="V3" s="3239"/>
      <c r="W3" s="3239"/>
      <c r="X3" s="3239"/>
      <c r="Y3" s="3239"/>
      <c r="Z3" s="3239"/>
      <c r="AA3" s="3239"/>
      <c r="AB3" s="3239"/>
      <c r="AC3" s="3239"/>
      <c r="AD3" s="3239"/>
      <c r="AE3" s="3239"/>
      <c r="AF3" s="3240"/>
      <c r="AG3" s="3227"/>
      <c r="AH3" s="2761">
        <v>43153</v>
      </c>
    </row>
    <row r="4" spans="1:34" ht="15.75" customHeight="1" thickBot="1">
      <c r="A4" s="3250"/>
      <c r="B4" s="3251"/>
      <c r="C4" s="3252"/>
      <c r="D4" s="3241"/>
      <c r="E4" s="3242"/>
      <c r="F4" s="3242"/>
      <c r="G4" s="3242"/>
      <c r="H4" s="3242"/>
      <c r="I4" s="3242"/>
      <c r="J4" s="3242"/>
      <c r="K4" s="3242"/>
      <c r="L4" s="3242"/>
      <c r="M4" s="3242"/>
      <c r="N4" s="3242"/>
      <c r="O4" s="3242"/>
      <c r="P4" s="3242"/>
      <c r="Q4" s="3242"/>
      <c r="R4" s="3242"/>
      <c r="S4" s="3242"/>
      <c r="T4" s="3242"/>
      <c r="U4" s="3242"/>
      <c r="V4" s="3242"/>
      <c r="W4" s="3242"/>
      <c r="X4" s="3242"/>
      <c r="Y4" s="3242"/>
      <c r="Z4" s="3242"/>
      <c r="AA4" s="3242"/>
      <c r="AB4" s="3242"/>
      <c r="AC4" s="3242"/>
      <c r="AD4" s="3242"/>
      <c r="AE4" s="3242"/>
      <c r="AF4" s="3243"/>
      <c r="AG4" s="3228"/>
      <c r="AH4" s="2762"/>
    </row>
    <row r="5" spans="1:43" ht="12.75" customHeight="1">
      <c r="A5" s="3229" t="s">
        <v>2</v>
      </c>
      <c r="B5" s="3230"/>
      <c r="C5" s="3230"/>
      <c r="D5" s="3231"/>
      <c r="E5" s="3231"/>
      <c r="F5" s="3231"/>
      <c r="G5" s="3231"/>
      <c r="H5" s="3231"/>
      <c r="I5" s="3231"/>
      <c r="J5" s="3231"/>
      <c r="K5" s="3231"/>
      <c r="L5" s="3231"/>
      <c r="M5" s="3231"/>
      <c r="N5" s="3231"/>
      <c r="O5" s="3231"/>
      <c r="P5" s="3231"/>
      <c r="Q5" s="3231"/>
      <c r="R5" s="3231"/>
      <c r="S5" s="3231"/>
      <c r="T5" s="3231"/>
      <c r="U5" s="3231"/>
      <c r="V5" s="3231"/>
      <c r="W5" s="3231"/>
      <c r="X5" s="3231"/>
      <c r="Y5" s="3231"/>
      <c r="Z5" s="3231"/>
      <c r="AA5" s="3231"/>
      <c r="AB5" s="3231"/>
      <c r="AC5" s="3231"/>
      <c r="AD5" s="3231"/>
      <c r="AE5" s="3231"/>
      <c r="AF5" s="294"/>
      <c r="AG5" s="294"/>
      <c r="AH5" s="293"/>
      <c r="AI5" s="2767" t="s">
        <v>2</v>
      </c>
      <c r="AJ5" s="2768"/>
      <c r="AK5" s="2768"/>
      <c r="AL5" s="2768"/>
      <c r="AM5" s="2768"/>
      <c r="AN5" s="2768"/>
      <c r="AO5" s="2768"/>
      <c r="AP5" s="2768"/>
      <c r="AQ5" s="2769"/>
    </row>
    <row r="6" spans="1:43" ht="13.5" thickBot="1">
      <c r="A6" s="3253" t="s">
        <v>5</v>
      </c>
      <c r="B6" s="3231"/>
      <c r="C6" s="3231"/>
      <c r="D6" s="3231"/>
      <c r="E6" s="3231"/>
      <c r="F6" s="3231"/>
      <c r="G6" s="3231"/>
      <c r="H6" s="3231"/>
      <c r="I6" s="3231"/>
      <c r="J6" s="3231"/>
      <c r="K6" s="3231"/>
      <c r="L6" s="3231"/>
      <c r="M6" s="3231"/>
      <c r="N6" s="3231"/>
      <c r="O6" s="3231"/>
      <c r="P6" s="3231"/>
      <c r="Q6" s="3231"/>
      <c r="R6" s="3231"/>
      <c r="S6" s="3231"/>
      <c r="T6" s="3231"/>
      <c r="U6" s="3231"/>
      <c r="V6" s="3231"/>
      <c r="W6" s="3231"/>
      <c r="X6" s="3231"/>
      <c r="Y6" s="3231"/>
      <c r="Z6" s="3231"/>
      <c r="AA6" s="3231"/>
      <c r="AB6" s="3231"/>
      <c r="AC6" s="3231"/>
      <c r="AD6" s="3231"/>
      <c r="AE6" s="3231"/>
      <c r="AF6" s="294"/>
      <c r="AG6" s="294"/>
      <c r="AH6" s="293"/>
      <c r="AI6" s="2770"/>
      <c r="AJ6" s="2771"/>
      <c r="AK6" s="2771"/>
      <c r="AL6" s="2771"/>
      <c r="AM6" s="2771"/>
      <c r="AN6" s="2771"/>
      <c r="AO6" s="2771"/>
      <c r="AP6" s="2771"/>
      <c r="AQ6" s="2772"/>
    </row>
    <row r="7" spans="1:43" ht="13.5" thickBot="1">
      <c r="A7" s="3253"/>
      <c r="B7" s="3231"/>
      <c r="C7" s="3231"/>
      <c r="D7" s="3231"/>
      <c r="E7" s="3231"/>
      <c r="F7" s="3231"/>
      <c r="G7" s="3231"/>
      <c r="H7" s="3231"/>
      <c r="I7" s="3231"/>
      <c r="J7" s="3231"/>
      <c r="K7" s="3231"/>
      <c r="L7" s="3231"/>
      <c r="M7" s="3231"/>
      <c r="N7" s="3231"/>
      <c r="O7" s="3231"/>
      <c r="P7" s="3231"/>
      <c r="Q7" s="3231"/>
      <c r="R7" s="3231"/>
      <c r="S7" s="3231"/>
      <c r="T7" s="3231"/>
      <c r="U7" s="3231"/>
      <c r="V7" s="3231"/>
      <c r="W7" s="3231"/>
      <c r="X7" s="3231"/>
      <c r="Y7" s="3231"/>
      <c r="Z7" s="3231"/>
      <c r="AA7" s="3231"/>
      <c r="AB7" s="3231"/>
      <c r="AC7" s="3231"/>
      <c r="AD7" s="3231"/>
      <c r="AE7" s="3231"/>
      <c r="AF7" s="294"/>
      <c r="AG7" s="294"/>
      <c r="AH7" s="293"/>
      <c r="AI7" s="2773" t="s">
        <v>1723</v>
      </c>
      <c r="AJ7" s="2774"/>
      <c r="AK7" s="2774"/>
      <c r="AL7" s="2774"/>
      <c r="AM7" s="2774"/>
      <c r="AN7" s="2774"/>
      <c r="AO7" s="2774"/>
      <c r="AP7" s="2774"/>
      <c r="AQ7" s="2775"/>
    </row>
    <row r="8" spans="1:43" ht="12.75">
      <c r="A8" s="3229" t="s">
        <v>6</v>
      </c>
      <c r="B8" s="3230"/>
      <c r="C8" s="3230"/>
      <c r="D8" s="3230"/>
      <c r="E8" s="3230"/>
      <c r="F8" s="3230"/>
      <c r="G8" s="3230"/>
      <c r="H8" s="3230"/>
      <c r="I8" s="3230"/>
      <c r="J8" s="3230"/>
      <c r="K8" s="3230"/>
      <c r="L8" s="3230"/>
      <c r="M8" s="3230"/>
      <c r="N8" s="3230"/>
      <c r="O8" s="3230"/>
      <c r="P8" s="3230"/>
      <c r="Q8" s="3230"/>
      <c r="R8" s="3230"/>
      <c r="S8" s="3230"/>
      <c r="T8" s="3230"/>
      <c r="U8" s="3230"/>
      <c r="V8" s="3230"/>
      <c r="W8" s="3230"/>
      <c r="X8" s="3230"/>
      <c r="Y8" s="3230"/>
      <c r="Z8" s="3230"/>
      <c r="AA8" s="3230"/>
      <c r="AB8" s="3230"/>
      <c r="AC8" s="3230"/>
      <c r="AD8" s="3230"/>
      <c r="AE8" s="3230"/>
      <c r="AF8" s="296"/>
      <c r="AG8" s="296"/>
      <c r="AH8" s="295"/>
      <c r="AI8" s="2776"/>
      <c r="AJ8" s="2777"/>
      <c r="AK8" s="2777"/>
      <c r="AL8" s="2777"/>
      <c r="AM8" s="2777"/>
      <c r="AN8" s="2777"/>
      <c r="AO8" s="2777"/>
      <c r="AP8" s="2777"/>
      <c r="AQ8" s="2778"/>
    </row>
    <row r="9" spans="1:43" ht="13.5" thickBot="1">
      <c r="A9" s="3256" t="s">
        <v>1726</v>
      </c>
      <c r="B9" s="3257"/>
      <c r="C9" s="3257"/>
      <c r="D9" s="3257"/>
      <c r="E9" s="3257"/>
      <c r="F9" s="3257"/>
      <c r="G9" s="3257"/>
      <c r="H9" s="3257"/>
      <c r="I9" s="3257"/>
      <c r="J9" s="3257"/>
      <c r="K9" s="3257"/>
      <c r="L9" s="3257"/>
      <c r="M9" s="3257"/>
      <c r="N9" s="3257"/>
      <c r="O9" s="3257"/>
      <c r="P9" s="3257"/>
      <c r="Q9" s="3257"/>
      <c r="R9" s="3257"/>
      <c r="S9" s="3257"/>
      <c r="T9" s="3257"/>
      <c r="U9" s="3257"/>
      <c r="V9" s="3257"/>
      <c r="W9" s="3257"/>
      <c r="X9" s="3257"/>
      <c r="Y9" s="3257"/>
      <c r="Z9" s="3257"/>
      <c r="AA9" s="3257"/>
      <c r="AB9" s="3257"/>
      <c r="AC9" s="3257"/>
      <c r="AD9" s="3257"/>
      <c r="AE9" s="3257"/>
      <c r="AF9" s="294"/>
      <c r="AG9" s="294"/>
      <c r="AH9" s="293"/>
      <c r="AI9" s="2779"/>
      <c r="AJ9" s="2780"/>
      <c r="AK9" s="2780"/>
      <c r="AL9" s="2780"/>
      <c r="AM9" s="2780"/>
      <c r="AN9" s="2780"/>
      <c r="AO9" s="2780"/>
      <c r="AP9" s="2780"/>
      <c r="AQ9" s="2781"/>
    </row>
    <row r="10" spans="1:34" ht="13.5" thickBot="1">
      <c r="A10" s="288"/>
      <c r="B10" s="148"/>
      <c r="C10" s="157"/>
      <c r="D10" s="157"/>
      <c r="E10" s="157"/>
      <c r="F10" s="157"/>
      <c r="G10" s="157"/>
      <c r="H10" s="157"/>
      <c r="I10" s="157"/>
      <c r="J10" s="157"/>
      <c r="K10" s="157"/>
      <c r="L10" s="157"/>
      <c r="M10" s="287"/>
      <c r="N10" s="157"/>
      <c r="O10" s="157"/>
      <c r="P10" s="157"/>
      <c r="Q10" s="286"/>
      <c r="R10" s="286"/>
      <c r="S10" s="157"/>
      <c r="T10" s="157"/>
      <c r="U10" s="157"/>
      <c r="V10" s="157"/>
      <c r="W10" s="157"/>
      <c r="X10" s="157"/>
      <c r="Y10" s="157"/>
      <c r="Z10" s="157"/>
      <c r="AA10" s="157"/>
      <c r="AB10" s="157"/>
      <c r="AC10" s="157"/>
      <c r="AD10" s="157"/>
      <c r="AE10" s="285"/>
      <c r="AF10" s="284"/>
      <c r="AG10" s="284"/>
      <c r="AH10" s="283"/>
    </row>
    <row r="11" spans="1:43" s="157" customFormat="1" ht="16.5" thickBot="1">
      <c r="A11" s="3259" t="s">
        <v>7</v>
      </c>
      <c r="B11" s="3259"/>
      <c r="C11" s="3260"/>
      <c r="D11" s="292"/>
      <c r="E11" s="291"/>
      <c r="F11" s="291"/>
      <c r="G11" s="291"/>
      <c r="H11" s="291"/>
      <c r="I11" s="290"/>
      <c r="J11" s="3207" t="s">
        <v>411</v>
      </c>
      <c r="K11" s="3207"/>
      <c r="L11" s="3207"/>
      <c r="M11" s="3207"/>
      <c r="N11" s="3207"/>
      <c r="O11" s="3207"/>
      <c r="P11" s="3207"/>
      <c r="Q11" s="3207"/>
      <c r="R11" s="3207"/>
      <c r="S11" s="3207"/>
      <c r="T11" s="3207"/>
      <c r="U11" s="3207"/>
      <c r="V11" s="3207"/>
      <c r="W11" s="3207"/>
      <c r="X11" s="3207"/>
      <c r="Y11" s="3207"/>
      <c r="Z11" s="3207"/>
      <c r="AA11" s="3207"/>
      <c r="AB11" s="3207"/>
      <c r="AC11" s="3207"/>
      <c r="AD11" s="3207"/>
      <c r="AE11" s="3207"/>
      <c r="AF11" s="3207"/>
      <c r="AG11" s="3207"/>
      <c r="AH11" s="3261"/>
      <c r="AI11" s="3207" t="s">
        <v>411</v>
      </c>
      <c r="AJ11" s="3207"/>
      <c r="AK11" s="3207"/>
      <c r="AL11" s="3207"/>
      <c r="AM11" s="3207"/>
      <c r="AN11" s="3207"/>
      <c r="AO11" s="3207"/>
      <c r="AP11" s="3207"/>
      <c r="AQ11" s="3207"/>
    </row>
    <row r="12" spans="1:34" s="157" customFormat="1" ht="13.5" thickBot="1">
      <c r="A12" s="288"/>
      <c r="B12" s="148"/>
      <c r="M12" s="287"/>
      <c r="Q12" s="286"/>
      <c r="R12" s="286"/>
      <c r="AE12" s="285"/>
      <c r="AF12" s="284"/>
      <c r="AG12" s="284"/>
      <c r="AH12" s="283"/>
    </row>
    <row r="13" spans="1:43" s="148" customFormat="1" ht="13.5" thickBot="1">
      <c r="A13" s="3262" t="s">
        <v>8</v>
      </c>
      <c r="B13" s="3263"/>
      <c r="C13" s="3263"/>
      <c r="D13" s="289"/>
      <c r="E13" s="289"/>
      <c r="F13" s="289"/>
      <c r="G13" s="289"/>
      <c r="H13" s="289"/>
      <c r="I13" s="289"/>
      <c r="J13" s="289"/>
      <c r="K13" s="289"/>
      <c r="L13" s="3208" t="s">
        <v>344</v>
      </c>
      <c r="M13" s="3209"/>
      <c r="N13" s="3209"/>
      <c r="O13" s="3209"/>
      <c r="P13" s="3209"/>
      <c r="Q13" s="3209"/>
      <c r="R13" s="3209"/>
      <c r="S13" s="3209"/>
      <c r="T13" s="3209"/>
      <c r="U13" s="3209"/>
      <c r="V13" s="3209"/>
      <c r="W13" s="3209"/>
      <c r="X13" s="3209"/>
      <c r="Y13" s="3209"/>
      <c r="Z13" s="3209"/>
      <c r="AA13" s="3209"/>
      <c r="AB13" s="3209"/>
      <c r="AC13" s="3209"/>
      <c r="AD13" s="3209"/>
      <c r="AE13" s="3209"/>
      <c r="AF13" s="3209"/>
      <c r="AG13" s="3209"/>
      <c r="AH13" s="3258"/>
      <c r="AI13" s="3208"/>
      <c r="AJ13" s="3209"/>
      <c r="AK13" s="3209"/>
      <c r="AL13" s="3209"/>
      <c r="AM13" s="3209"/>
      <c r="AN13" s="3209"/>
      <c r="AO13" s="3209"/>
      <c r="AP13" s="3209"/>
      <c r="AQ13" s="3209"/>
    </row>
    <row r="14" spans="1:34" s="157" customFormat="1" ht="13.5" thickBot="1">
      <c r="A14" s="288"/>
      <c r="B14" s="148"/>
      <c r="M14" s="287"/>
      <c r="Q14" s="286"/>
      <c r="R14" s="286"/>
      <c r="AE14" s="285"/>
      <c r="AF14" s="284"/>
      <c r="AG14" s="284"/>
      <c r="AH14" s="283"/>
    </row>
    <row r="15" spans="1:43" s="157" customFormat="1" ht="54" customHeight="1" thickBot="1">
      <c r="A15" s="257" t="s">
        <v>9</v>
      </c>
      <c r="B15" s="256" t="s">
        <v>10</v>
      </c>
      <c r="C15" s="253" t="s">
        <v>11</v>
      </c>
      <c r="D15" s="3254" t="s">
        <v>328</v>
      </c>
      <c r="E15" s="3255"/>
      <c r="F15" s="255" t="s">
        <v>355</v>
      </c>
      <c r="G15" s="254" t="s">
        <v>354</v>
      </c>
      <c r="H15" s="3254" t="s">
        <v>328</v>
      </c>
      <c r="I15" s="3255"/>
      <c r="J15" s="257" t="s">
        <v>243</v>
      </c>
      <c r="K15" s="257" t="s">
        <v>353</v>
      </c>
      <c r="L15" s="257" t="s">
        <v>410</v>
      </c>
      <c r="M15" s="257" t="s">
        <v>409</v>
      </c>
      <c r="N15" s="257" t="s">
        <v>15</v>
      </c>
      <c r="O15" s="282" t="s">
        <v>16</v>
      </c>
      <c r="P15" s="282" t="s">
        <v>18</v>
      </c>
      <c r="Q15" s="282" t="s">
        <v>20</v>
      </c>
      <c r="R15" s="281" t="s">
        <v>20</v>
      </c>
      <c r="S15" s="280" t="s">
        <v>21</v>
      </c>
      <c r="T15" s="280" t="s">
        <v>22</v>
      </c>
      <c r="U15" s="280" t="s">
        <v>23</v>
      </c>
      <c r="V15" s="280" t="s">
        <v>24</v>
      </c>
      <c r="W15" s="280" t="s">
        <v>25</v>
      </c>
      <c r="X15" s="280" t="s">
        <v>26</v>
      </c>
      <c r="Y15" s="280" t="s">
        <v>27</v>
      </c>
      <c r="Z15" s="280" t="s">
        <v>28</v>
      </c>
      <c r="AA15" s="280" t="s">
        <v>29</v>
      </c>
      <c r="AB15" s="280" t="s">
        <v>30</v>
      </c>
      <c r="AC15" s="280" t="s">
        <v>31</v>
      </c>
      <c r="AD15" s="280" t="s">
        <v>32</v>
      </c>
      <c r="AE15" s="279" t="s">
        <v>33</v>
      </c>
      <c r="AF15" s="7" t="s">
        <v>34</v>
      </c>
      <c r="AG15" s="7" t="s">
        <v>244</v>
      </c>
      <c r="AH15" s="2045" t="s">
        <v>35</v>
      </c>
      <c r="AI15" s="2054" t="s">
        <v>36</v>
      </c>
      <c r="AJ15" s="2055" t="s">
        <v>37</v>
      </c>
      <c r="AK15" s="2085" t="s">
        <v>38</v>
      </c>
      <c r="AL15" s="2056" t="s">
        <v>1724</v>
      </c>
      <c r="AM15" s="2056" t="s">
        <v>1725</v>
      </c>
      <c r="AN15" s="2087" t="s">
        <v>42</v>
      </c>
      <c r="AO15" s="2057" t="s">
        <v>43</v>
      </c>
      <c r="AP15" s="2087" t="s">
        <v>44</v>
      </c>
      <c r="AQ15" s="2089" t="s">
        <v>45</v>
      </c>
    </row>
    <row r="16" spans="1:43" s="232" customFormat="1" ht="57.75" customHeight="1">
      <c r="A16" s="3220">
        <v>1</v>
      </c>
      <c r="B16" s="3222" t="s">
        <v>408</v>
      </c>
      <c r="C16" s="3212" t="s">
        <v>407</v>
      </c>
      <c r="D16" s="247"/>
      <c r="E16" s="248"/>
      <c r="F16" s="247"/>
      <c r="G16" s="248"/>
      <c r="H16" s="247"/>
      <c r="I16" s="246"/>
      <c r="J16" s="278" t="s">
        <v>406</v>
      </c>
      <c r="K16" s="271" t="s">
        <v>405</v>
      </c>
      <c r="L16" s="271" t="s">
        <v>65</v>
      </c>
      <c r="M16" s="271">
        <v>2</v>
      </c>
      <c r="N16" s="271" t="s">
        <v>404</v>
      </c>
      <c r="O16" s="271" t="s">
        <v>348</v>
      </c>
      <c r="P16" s="271" t="s">
        <v>403</v>
      </c>
      <c r="Q16" s="270">
        <v>43101</v>
      </c>
      <c r="R16" s="270">
        <v>43465</v>
      </c>
      <c r="S16" s="1974"/>
      <c r="T16" s="1974"/>
      <c r="U16" s="1974"/>
      <c r="V16" s="1974"/>
      <c r="W16" s="1974"/>
      <c r="X16" s="1974">
        <v>1</v>
      </c>
      <c r="Y16" s="1974"/>
      <c r="Z16" s="1974"/>
      <c r="AA16" s="1975"/>
      <c r="AB16" s="1975"/>
      <c r="AC16" s="1975"/>
      <c r="AD16" s="1975">
        <v>1</v>
      </c>
      <c r="AE16" s="233">
        <f aca="true" t="shared" si="0" ref="AE16:AE29">+SUM(S16:AD16)</f>
        <v>2</v>
      </c>
      <c r="AF16" s="277">
        <v>0</v>
      </c>
      <c r="AG16" s="277">
        <v>0</v>
      </c>
      <c r="AH16" s="276"/>
      <c r="AI16" s="2220">
        <f>SUM(S16:T16)</f>
        <v>0</v>
      </c>
      <c r="AJ16" s="2221"/>
      <c r="AK16" s="2576">
        <v>0</v>
      </c>
      <c r="AL16" s="2578"/>
      <c r="AM16" s="2578">
        <f>+AK16/AE16</f>
        <v>0</v>
      </c>
      <c r="AN16" s="2576">
        <v>0</v>
      </c>
      <c r="AO16" s="2216"/>
      <c r="AP16" s="2576" t="s">
        <v>1929</v>
      </c>
      <c r="AQ16" s="2577" t="s">
        <v>1930</v>
      </c>
    </row>
    <row r="17" spans="1:43" s="232" customFormat="1" ht="54" customHeight="1">
      <c r="A17" s="3220"/>
      <c r="B17" s="3223"/>
      <c r="C17" s="3214"/>
      <c r="D17" s="192"/>
      <c r="E17" s="243"/>
      <c r="F17" s="192"/>
      <c r="G17" s="243"/>
      <c r="H17" s="192"/>
      <c r="I17" s="242"/>
      <c r="J17" s="194" t="s">
        <v>402</v>
      </c>
      <c r="K17" s="187" t="s">
        <v>402</v>
      </c>
      <c r="L17" s="271" t="s">
        <v>65</v>
      </c>
      <c r="M17" s="275">
        <v>1</v>
      </c>
      <c r="N17" s="187" t="s">
        <v>401</v>
      </c>
      <c r="O17" s="271" t="s">
        <v>362</v>
      </c>
      <c r="P17" s="271" t="s">
        <v>400</v>
      </c>
      <c r="Q17" s="270">
        <v>43405</v>
      </c>
      <c r="R17" s="270">
        <v>43434</v>
      </c>
      <c r="S17" s="1970"/>
      <c r="T17" s="1970"/>
      <c r="U17" s="1970"/>
      <c r="V17" s="1970"/>
      <c r="W17" s="1970"/>
      <c r="X17" s="1970"/>
      <c r="Y17" s="1970"/>
      <c r="Z17" s="1970"/>
      <c r="AA17" s="1971"/>
      <c r="AB17" s="1971"/>
      <c r="AC17" s="1971">
        <v>1</v>
      </c>
      <c r="AD17" s="1971"/>
      <c r="AE17" s="233">
        <f t="shared" si="0"/>
        <v>1</v>
      </c>
      <c r="AF17" s="245">
        <v>30000000</v>
      </c>
      <c r="AG17" s="245">
        <v>30000000</v>
      </c>
      <c r="AH17" s="273" t="s">
        <v>1027</v>
      </c>
      <c r="AI17" s="2220">
        <f aca="true" t="shared" si="1" ref="AI17:AI29">SUM(S17:T17)</f>
        <v>0</v>
      </c>
      <c r="AJ17" s="2221"/>
      <c r="AK17" s="2576">
        <v>0</v>
      </c>
      <c r="AL17" s="2578"/>
      <c r="AM17" s="2578">
        <f aca="true" t="shared" si="2" ref="AM17:AM29">+AK17/AE17</f>
        <v>0</v>
      </c>
      <c r="AN17" s="2576">
        <v>0</v>
      </c>
      <c r="AO17" s="2216"/>
      <c r="AP17" s="2576" t="s">
        <v>1931</v>
      </c>
      <c r="AQ17" s="2577" t="s">
        <v>1930</v>
      </c>
    </row>
    <row r="18" spans="1:43" s="232" customFormat="1" ht="93" customHeight="1">
      <c r="A18" s="3220"/>
      <c r="B18" s="3223"/>
      <c r="C18" s="3214"/>
      <c r="D18" s="192"/>
      <c r="E18" s="243"/>
      <c r="F18" s="192"/>
      <c r="G18" s="243"/>
      <c r="H18" s="192"/>
      <c r="I18" s="242"/>
      <c r="J18" s="272" t="s">
        <v>399</v>
      </c>
      <c r="K18" s="271" t="s">
        <v>396</v>
      </c>
      <c r="L18" s="271" t="s">
        <v>65</v>
      </c>
      <c r="M18" s="271">
        <v>3</v>
      </c>
      <c r="N18" s="271" t="s">
        <v>398</v>
      </c>
      <c r="O18" s="271" t="s">
        <v>371</v>
      </c>
      <c r="P18" s="271" t="s">
        <v>397</v>
      </c>
      <c r="Q18" s="270">
        <v>43101</v>
      </c>
      <c r="R18" s="270">
        <v>43465</v>
      </c>
      <c r="S18" s="1970"/>
      <c r="T18" s="1970"/>
      <c r="U18" s="1970"/>
      <c r="V18" s="1970"/>
      <c r="W18" s="1970"/>
      <c r="X18" s="1970"/>
      <c r="Y18" s="1970"/>
      <c r="Z18" s="1970"/>
      <c r="AA18" s="1971"/>
      <c r="AB18" s="1971"/>
      <c r="AC18" s="1971">
        <v>3</v>
      </c>
      <c r="AD18" s="1971"/>
      <c r="AE18" s="233">
        <f t="shared" si="0"/>
        <v>3</v>
      </c>
      <c r="AF18" s="245">
        <v>0</v>
      </c>
      <c r="AG18" s="245">
        <v>0</v>
      </c>
      <c r="AH18" s="273"/>
      <c r="AI18" s="2220">
        <f t="shared" si="1"/>
        <v>0</v>
      </c>
      <c r="AJ18" s="2221"/>
      <c r="AK18" s="2576">
        <v>0</v>
      </c>
      <c r="AL18" s="2578"/>
      <c r="AM18" s="2578">
        <f t="shared" si="2"/>
        <v>0</v>
      </c>
      <c r="AN18" s="2576">
        <v>0</v>
      </c>
      <c r="AO18" s="2216"/>
      <c r="AP18" s="2576" t="s">
        <v>1932</v>
      </c>
      <c r="AQ18" s="2577" t="s">
        <v>1930</v>
      </c>
    </row>
    <row r="19" spans="1:43" s="232" customFormat="1" ht="38.25">
      <c r="A19" s="3220"/>
      <c r="B19" s="3223"/>
      <c r="C19" s="3214"/>
      <c r="D19" s="192"/>
      <c r="E19" s="243"/>
      <c r="F19" s="192"/>
      <c r="G19" s="243"/>
      <c r="H19" s="192"/>
      <c r="I19" s="242"/>
      <c r="J19" s="272" t="s">
        <v>396</v>
      </c>
      <c r="K19" s="271" t="s">
        <v>393</v>
      </c>
      <c r="L19" s="271" t="s">
        <v>65</v>
      </c>
      <c r="M19" s="271">
        <v>3</v>
      </c>
      <c r="N19" s="271" t="s">
        <v>395</v>
      </c>
      <c r="O19" s="271" t="s">
        <v>371</v>
      </c>
      <c r="P19" s="271" t="s">
        <v>394</v>
      </c>
      <c r="Q19" s="270">
        <v>43101</v>
      </c>
      <c r="R19" s="270">
        <v>43465</v>
      </c>
      <c r="S19" s="1970"/>
      <c r="T19" s="1970"/>
      <c r="U19" s="1970"/>
      <c r="V19" s="1970"/>
      <c r="W19" s="1970"/>
      <c r="X19" s="1970"/>
      <c r="Y19" s="1970"/>
      <c r="Z19" s="1970"/>
      <c r="AA19" s="1971"/>
      <c r="AB19" s="1971"/>
      <c r="AC19" s="1971">
        <v>3</v>
      </c>
      <c r="AD19" s="1971"/>
      <c r="AE19" s="233">
        <f t="shared" si="0"/>
        <v>3</v>
      </c>
      <c r="AF19" s="245">
        <v>0</v>
      </c>
      <c r="AG19" s="245">
        <v>0</v>
      </c>
      <c r="AH19" s="244"/>
      <c r="AI19" s="2220">
        <f t="shared" si="1"/>
        <v>0</v>
      </c>
      <c r="AJ19" s="2221"/>
      <c r="AK19" s="2576">
        <v>5</v>
      </c>
      <c r="AL19" s="2578"/>
      <c r="AM19" s="2578">
        <f t="shared" si="2"/>
        <v>1.6666666666666667</v>
      </c>
      <c r="AN19" s="2576">
        <v>0</v>
      </c>
      <c r="AO19" s="2216"/>
      <c r="AP19" s="2576" t="s">
        <v>1933</v>
      </c>
      <c r="AQ19" s="2577" t="s">
        <v>1930</v>
      </c>
    </row>
    <row r="20" spans="1:43" s="232" customFormat="1" ht="63" customHeight="1">
      <c r="A20" s="3220"/>
      <c r="B20" s="3223"/>
      <c r="C20" s="3214"/>
      <c r="D20" s="192"/>
      <c r="E20" s="243"/>
      <c r="F20" s="192"/>
      <c r="G20" s="243"/>
      <c r="H20" s="192"/>
      <c r="I20" s="242"/>
      <c r="J20" s="272" t="s">
        <v>393</v>
      </c>
      <c r="K20" s="271" t="s">
        <v>389</v>
      </c>
      <c r="L20" s="271" t="s">
        <v>65</v>
      </c>
      <c r="M20" s="271">
        <v>30</v>
      </c>
      <c r="N20" s="271" t="s">
        <v>392</v>
      </c>
      <c r="O20" s="271" t="s">
        <v>391</v>
      </c>
      <c r="P20" s="271" t="s">
        <v>390</v>
      </c>
      <c r="Q20" s="270">
        <v>43101</v>
      </c>
      <c r="R20" s="270">
        <v>43465</v>
      </c>
      <c r="S20" s="1970"/>
      <c r="T20" s="1970"/>
      <c r="U20" s="1970"/>
      <c r="V20" s="1970">
        <v>10</v>
      </c>
      <c r="W20" s="1970"/>
      <c r="X20" s="1970"/>
      <c r="Y20" s="1970"/>
      <c r="Z20" s="1970">
        <v>10</v>
      </c>
      <c r="AA20" s="1971"/>
      <c r="AB20" s="1971"/>
      <c r="AC20" s="1971"/>
      <c r="AD20" s="1971">
        <v>10</v>
      </c>
      <c r="AE20" s="233">
        <f t="shared" si="0"/>
        <v>30</v>
      </c>
      <c r="AF20" s="245">
        <v>0</v>
      </c>
      <c r="AG20" s="245">
        <v>0</v>
      </c>
      <c r="AH20" s="244"/>
      <c r="AI20" s="2220">
        <f t="shared" si="1"/>
        <v>0</v>
      </c>
      <c r="AJ20" s="2221"/>
      <c r="AK20" s="2576">
        <v>1</v>
      </c>
      <c r="AL20" s="2578"/>
      <c r="AM20" s="2578">
        <f t="shared" si="2"/>
        <v>0.03333333333333333</v>
      </c>
      <c r="AN20" s="2576">
        <v>0</v>
      </c>
      <c r="AO20" s="2216"/>
      <c r="AP20" s="2576" t="s">
        <v>1934</v>
      </c>
      <c r="AQ20" s="2577" t="s">
        <v>1930</v>
      </c>
    </row>
    <row r="21" spans="1:43" s="232" customFormat="1" ht="52.5" customHeight="1">
      <c r="A21" s="3220"/>
      <c r="B21" s="3223"/>
      <c r="C21" s="3214"/>
      <c r="D21" s="192"/>
      <c r="E21" s="243"/>
      <c r="F21" s="192"/>
      <c r="G21" s="243"/>
      <c r="H21" s="192"/>
      <c r="I21" s="242"/>
      <c r="J21" s="272" t="s">
        <v>389</v>
      </c>
      <c r="K21" s="271" t="s">
        <v>385</v>
      </c>
      <c r="L21" s="271" t="s">
        <v>65</v>
      </c>
      <c r="M21" s="271">
        <v>2</v>
      </c>
      <c r="N21" s="271" t="s">
        <v>388</v>
      </c>
      <c r="O21" s="271" t="s">
        <v>379</v>
      </c>
      <c r="P21" s="271" t="s">
        <v>387</v>
      </c>
      <c r="Q21" s="270">
        <v>43132</v>
      </c>
      <c r="R21" s="270" t="s">
        <v>386</v>
      </c>
      <c r="S21" s="1970"/>
      <c r="T21" s="1970">
        <v>1</v>
      </c>
      <c r="U21" s="1970"/>
      <c r="V21" s="1970"/>
      <c r="W21" s="1970">
        <v>1</v>
      </c>
      <c r="X21" s="1970"/>
      <c r="Y21" s="1970"/>
      <c r="Z21" s="1970"/>
      <c r="AA21" s="1971"/>
      <c r="AB21" s="1971"/>
      <c r="AC21" s="1971"/>
      <c r="AD21" s="1971"/>
      <c r="AE21" s="233">
        <f t="shared" si="0"/>
        <v>2</v>
      </c>
      <c r="AF21" s="245">
        <v>0</v>
      </c>
      <c r="AG21" s="245">
        <v>0</v>
      </c>
      <c r="AH21" s="244"/>
      <c r="AI21" s="2220">
        <f t="shared" si="1"/>
        <v>1</v>
      </c>
      <c r="AJ21" s="2221">
        <f>AI21/AE21</f>
        <v>0.5</v>
      </c>
      <c r="AK21" s="2576">
        <v>0</v>
      </c>
      <c r="AL21" s="2578">
        <f>+AK21/AI21</f>
        <v>0</v>
      </c>
      <c r="AM21" s="2578">
        <f t="shared" si="2"/>
        <v>0</v>
      </c>
      <c r="AN21" s="2576">
        <v>0</v>
      </c>
      <c r="AO21" s="2216"/>
      <c r="AP21" s="2576" t="s">
        <v>1935</v>
      </c>
      <c r="AQ21" s="2577" t="s">
        <v>1936</v>
      </c>
    </row>
    <row r="22" spans="1:43" s="232" customFormat="1" ht="63.75">
      <c r="A22" s="3220"/>
      <c r="B22" s="3223"/>
      <c r="C22" s="3214"/>
      <c r="D22" s="192"/>
      <c r="E22" s="243"/>
      <c r="F22" s="192"/>
      <c r="G22" s="243"/>
      <c r="H22" s="192"/>
      <c r="I22" s="242"/>
      <c r="J22" s="272" t="s">
        <v>385</v>
      </c>
      <c r="K22" s="271" t="s">
        <v>382</v>
      </c>
      <c r="L22" s="271" t="s">
        <v>65</v>
      </c>
      <c r="M22" s="271">
        <v>1</v>
      </c>
      <c r="N22" s="271" t="s">
        <v>384</v>
      </c>
      <c r="O22" s="271" t="s">
        <v>379</v>
      </c>
      <c r="P22" s="271" t="s">
        <v>383</v>
      </c>
      <c r="Q22" s="270">
        <v>43101</v>
      </c>
      <c r="R22" s="270">
        <v>43465</v>
      </c>
      <c r="S22" s="1970"/>
      <c r="T22" s="1970"/>
      <c r="U22" s="1970"/>
      <c r="V22" s="1970"/>
      <c r="W22" s="1970"/>
      <c r="X22" s="1970"/>
      <c r="Y22" s="1970"/>
      <c r="Z22" s="1970"/>
      <c r="AA22" s="1971"/>
      <c r="AB22" s="1971"/>
      <c r="AC22" s="1971">
        <v>1</v>
      </c>
      <c r="AD22" s="1971"/>
      <c r="AE22" s="233">
        <f t="shared" si="0"/>
        <v>1</v>
      </c>
      <c r="AF22" s="245">
        <v>0</v>
      </c>
      <c r="AG22" s="245">
        <v>0</v>
      </c>
      <c r="AH22" s="244"/>
      <c r="AI22" s="2220">
        <f t="shared" si="1"/>
        <v>0</v>
      </c>
      <c r="AJ22" s="2221"/>
      <c r="AK22" s="2576">
        <v>0</v>
      </c>
      <c r="AL22" s="2578"/>
      <c r="AM22" s="2578">
        <f t="shared" si="2"/>
        <v>0</v>
      </c>
      <c r="AN22" s="2576">
        <v>0</v>
      </c>
      <c r="AO22" s="2216"/>
      <c r="AP22" s="2576" t="s">
        <v>1937</v>
      </c>
      <c r="AQ22" s="2577" t="s">
        <v>1930</v>
      </c>
    </row>
    <row r="23" spans="1:43" s="232" customFormat="1" ht="63.75">
      <c r="A23" s="3220"/>
      <c r="B23" s="3223"/>
      <c r="C23" s="3214"/>
      <c r="D23" s="192"/>
      <c r="E23" s="243"/>
      <c r="F23" s="192"/>
      <c r="G23" s="243"/>
      <c r="H23" s="192"/>
      <c r="I23" s="242"/>
      <c r="J23" s="272" t="s">
        <v>382</v>
      </c>
      <c r="K23" s="271" t="s">
        <v>381</v>
      </c>
      <c r="L23" s="271" t="s">
        <v>65</v>
      </c>
      <c r="M23" s="271">
        <v>1</v>
      </c>
      <c r="N23" s="271" t="s">
        <v>380</v>
      </c>
      <c r="O23" s="271" t="s">
        <v>379</v>
      </c>
      <c r="P23" s="274" t="s">
        <v>378</v>
      </c>
      <c r="Q23" s="270">
        <v>43252</v>
      </c>
      <c r="R23" s="270">
        <v>43281</v>
      </c>
      <c r="S23" s="1970"/>
      <c r="T23" s="1970"/>
      <c r="U23" s="1970"/>
      <c r="V23" s="1970"/>
      <c r="W23" s="1970"/>
      <c r="X23" s="1970">
        <v>1</v>
      </c>
      <c r="Y23" s="1970"/>
      <c r="Z23" s="1970"/>
      <c r="AA23" s="1971"/>
      <c r="AB23" s="1971"/>
      <c r="AC23" s="1971"/>
      <c r="AD23" s="1971"/>
      <c r="AE23" s="233">
        <f t="shared" si="0"/>
        <v>1</v>
      </c>
      <c r="AF23" s="245">
        <v>0</v>
      </c>
      <c r="AG23" s="245">
        <v>0</v>
      </c>
      <c r="AH23" s="244"/>
      <c r="AI23" s="2220">
        <f t="shared" si="1"/>
        <v>0</v>
      </c>
      <c r="AJ23" s="2221"/>
      <c r="AK23" s="2576">
        <v>0</v>
      </c>
      <c r="AL23" s="2578"/>
      <c r="AM23" s="2578">
        <f t="shared" si="2"/>
        <v>0</v>
      </c>
      <c r="AN23" s="2576">
        <v>0</v>
      </c>
      <c r="AO23" s="2216"/>
      <c r="AP23" s="2576" t="s">
        <v>1938</v>
      </c>
      <c r="AQ23" s="2577" t="s">
        <v>1930</v>
      </c>
    </row>
    <row r="24" spans="1:43" s="232" customFormat="1" ht="72" customHeight="1">
      <c r="A24" s="3220"/>
      <c r="B24" s="3223"/>
      <c r="C24" s="3214"/>
      <c r="D24" s="192"/>
      <c r="E24" s="243"/>
      <c r="F24" s="192"/>
      <c r="G24" s="243"/>
      <c r="H24" s="192"/>
      <c r="I24" s="242"/>
      <c r="J24" s="272" t="s">
        <v>377</v>
      </c>
      <c r="K24" s="271" t="s">
        <v>374</v>
      </c>
      <c r="L24" s="271" t="s">
        <v>65</v>
      </c>
      <c r="M24" s="271">
        <v>3</v>
      </c>
      <c r="N24" s="271" t="s">
        <v>376</v>
      </c>
      <c r="O24" s="271" t="s">
        <v>371</v>
      </c>
      <c r="P24" s="274" t="s">
        <v>375</v>
      </c>
      <c r="Q24" s="270">
        <v>43101</v>
      </c>
      <c r="R24" s="270">
        <v>43465</v>
      </c>
      <c r="S24" s="1970"/>
      <c r="T24" s="1970"/>
      <c r="U24" s="1970"/>
      <c r="V24" s="1970"/>
      <c r="W24" s="1970"/>
      <c r="X24" s="1970">
        <v>2</v>
      </c>
      <c r="Y24" s="1970"/>
      <c r="Z24" s="1970"/>
      <c r="AA24" s="1971"/>
      <c r="AB24" s="1971"/>
      <c r="AC24" s="1971">
        <v>1</v>
      </c>
      <c r="AD24" s="1971"/>
      <c r="AE24" s="233">
        <f t="shared" si="0"/>
        <v>3</v>
      </c>
      <c r="AF24" s="245">
        <v>0</v>
      </c>
      <c r="AG24" s="245">
        <v>0</v>
      </c>
      <c r="AH24" s="244"/>
      <c r="AI24" s="2220">
        <f t="shared" si="1"/>
        <v>0</v>
      </c>
      <c r="AJ24" s="2221"/>
      <c r="AK24" s="2576">
        <v>1</v>
      </c>
      <c r="AL24" s="2578"/>
      <c r="AM24" s="2578">
        <f t="shared" si="2"/>
        <v>0.3333333333333333</v>
      </c>
      <c r="AN24" s="2576">
        <v>0</v>
      </c>
      <c r="AO24" s="2216"/>
      <c r="AP24" s="2576" t="s">
        <v>1939</v>
      </c>
      <c r="AQ24" s="2577" t="s">
        <v>1930</v>
      </c>
    </row>
    <row r="25" spans="1:43" s="232" customFormat="1" ht="63.75">
      <c r="A25" s="3220"/>
      <c r="B25" s="3223"/>
      <c r="C25" s="3214"/>
      <c r="D25" s="192"/>
      <c r="E25" s="243"/>
      <c r="F25" s="192"/>
      <c r="G25" s="243"/>
      <c r="H25" s="192"/>
      <c r="I25" s="242"/>
      <c r="J25" s="272" t="s">
        <v>374</v>
      </c>
      <c r="K25" s="271" t="s">
        <v>373</v>
      </c>
      <c r="L25" s="271" t="s">
        <v>65</v>
      </c>
      <c r="M25" s="271">
        <v>5</v>
      </c>
      <c r="N25" s="271" t="s">
        <v>372</v>
      </c>
      <c r="O25" s="271" t="s">
        <v>371</v>
      </c>
      <c r="P25" s="271" t="s">
        <v>370</v>
      </c>
      <c r="Q25" s="270">
        <v>43101</v>
      </c>
      <c r="R25" s="270">
        <v>43465</v>
      </c>
      <c r="S25" s="1970"/>
      <c r="T25" s="1970"/>
      <c r="U25" s="1970"/>
      <c r="V25" s="1970">
        <v>2</v>
      </c>
      <c r="W25" s="1970"/>
      <c r="X25" s="1970"/>
      <c r="Y25" s="1970"/>
      <c r="Z25" s="1970">
        <v>2</v>
      </c>
      <c r="AA25" s="1971"/>
      <c r="AB25" s="1971"/>
      <c r="AC25" s="1971"/>
      <c r="AD25" s="1971">
        <v>1</v>
      </c>
      <c r="AE25" s="233">
        <f t="shared" si="0"/>
        <v>5</v>
      </c>
      <c r="AF25" s="245">
        <v>0</v>
      </c>
      <c r="AG25" s="245">
        <v>0</v>
      </c>
      <c r="AH25" s="273"/>
      <c r="AI25" s="2220">
        <f t="shared" si="1"/>
        <v>0</v>
      </c>
      <c r="AJ25" s="2221"/>
      <c r="AK25" s="2576">
        <v>1</v>
      </c>
      <c r="AL25" s="2578"/>
      <c r="AM25" s="2578">
        <f t="shared" si="2"/>
        <v>0.2</v>
      </c>
      <c r="AN25" s="2576">
        <v>0</v>
      </c>
      <c r="AO25" s="2216"/>
      <c r="AP25" s="2576" t="s">
        <v>1940</v>
      </c>
      <c r="AQ25" s="2577" t="s">
        <v>1930</v>
      </c>
    </row>
    <row r="26" spans="1:43" s="232" customFormat="1" ht="48.75" customHeight="1" thickBot="1">
      <c r="A26" s="3220"/>
      <c r="B26" s="3223"/>
      <c r="C26" s="3214"/>
      <c r="D26" s="239"/>
      <c r="E26" s="240"/>
      <c r="F26" s="239"/>
      <c r="G26" s="240"/>
      <c r="H26" s="239"/>
      <c r="I26" s="238"/>
      <c r="J26" s="272" t="s">
        <v>369</v>
      </c>
      <c r="K26" s="271" t="s">
        <v>368</v>
      </c>
      <c r="L26" s="271" t="s">
        <v>65</v>
      </c>
      <c r="M26" s="271">
        <v>1</v>
      </c>
      <c r="N26" s="271" t="s">
        <v>367</v>
      </c>
      <c r="O26" s="271" t="s">
        <v>366</v>
      </c>
      <c r="P26" s="271" t="s">
        <v>361</v>
      </c>
      <c r="Q26" s="270">
        <v>43101</v>
      </c>
      <c r="R26" s="270">
        <v>43281</v>
      </c>
      <c r="S26" s="1970"/>
      <c r="T26" s="1970"/>
      <c r="U26" s="1970"/>
      <c r="V26" s="1970"/>
      <c r="W26" s="1970"/>
      <c r="X26" s="1970">
        <v>1</v>
      </c>
      <c r="Y26" s="1970"/>
      <c r="Z26" s="1970"/>
      <c r="AA26" s="1971"/>
      <c r="AB26" s="1971"/>
      <c r="AC26" s="1971"/>
      <c r="AD26" s="1971"/>
      <c r="AE26" s="233">
        <f t="shared" si="0"/>
        <v>1</v>
      </c>
      <c r="AF26" s="245">
        <v>0</v>
      </c>
      <c r="AG26" s="245">
        <v>0</v>
      </c>
      <c r="AH26" s="273"/>
      <c r="AI26" s="2220">
        <f t="shared" si="1"/>
        <v>0</v>
      </c>
      <c r="AJ26" s="2221"/>
      <c r="AK26" s="2576">
        <v>0</v>
      </c>
      <c r="AL26" s="2578"/>
      <c r="AM26" s="2578">
        <f t="shared" si="2"/>
        <v>0</v>
      </c>
      <c r="AN26" s="2576">
        <v>0</v>
      </c>
      <c r="AO26" s="2216"/>
      <c r="AP26" s="2576" t="s">
        <v>1941</v>
      </c>
      <c r="AQ26" s="2577" t="s">
        <v>1930</v>
      </c>
    </row>
    <row r="27" spans="1:43" s="232" customFormat="1" ht="48.75" customHeight="1" thickBot="1">
      <c r="A27" s="3220"/>
      <c r="B27" s="3224"/>
      <c r="C27" s="3213"/>
      <c r="D27" s="1287"/>
      <c r="E27" s="243"/>
      <c r="F27" s="1287"/>
      <c r="G27" s="243"/>
      <c r="H27" s="1287"/>
      <c r="I27" s="242"/>
      <c r="J27" s="272"/>
      <c r="K27" s="271" t="s">
        <v>1669</v>
      </c>
      <c r="L27" s="271" t="s">
        <v>1670</v>
      </c>
      <c r="M27" s="1359">
        <v>1</v>
      </c>
      <c r="N27" s="271" t="s">
        <v>1671</v>
      </c>
      <c r="O27" s="271" t="s">
        <v>366</v>
      </c>
      <c r="P27" s="271"/>
      <c r="Q27" s="270">
        <v>43101</v>
      </c>
      <c r="R27" s="270">
        <v>43465</v>
      </c>
      <c r="S27" s="3215">
        <v>1</v>
      </c>
      <c r="T27" s="3216"/>
      <c r="U27" s="3215">
        <v>1</v>
      </c>
      <c r="V27" s="3216"/>
      <c r="W27" s="3215">
        <v>1</v>
      </c>
      <c r="X27" s="3216"/>
      <c r="Y27" s="3215">
        <v>1</v>
      </c>
      <c r="Z27" s="3216"/>
      <c r="AA27" s="3215">
        <v>1</v>
      </c>
      <c r="AB27" s="3216"/>
      <c r="AC27" s="3215">
        <v>1</v>
      </c>
      <c r="AD27" s="3216"/>
      <c r="AE27" s="1360">
        <v>1</v>
      </c>
      <c r="AF27" s="245">
        <v>45000000</v>
      </c>
      <c r="AG27" s="245">
        <v>45000000</v>
      </c>
      <c r="AH27" s="273" t="s">
        <v>1027</v>
      </c>
      <c r="AI27" s="2220">
        <f t="shared" si="1"/>
        <v>1</v>
      </c>
      <c r="AJ27" s="2221">
        <f>2/12</f>
        <v>0.16666666666666666</v>
      </c>
      <c r="AK27" s="2576">
        <v>1</v>
      </c>
      <c r="AL27" s="2578">
        <f>+AK27/AI27</f>
        <v>1</v>
      </c>
      <c r="AM27" s="2578">
        <f t="shared" si="2"/>
        <v>1</v>
      </c>
      <c r="AN27" s="2576">
        <v>0</v>
      </c>
      <c r="AO27" s="2216"/>
      <c r="AP27" s="2576" t="s">
        <v>1942</v>
      </c>
      <c r="AQ27" s="2577" t="s">
        <v>1930</v>
      </c>
    </row>
    <row r="28" spans="1:43" s="232" customFormat="1" ht="63.75">
      <c r="A28" s="3220"/>
      <c r="B28" s="3223"/>
      <c r="C28" s="3212" t="s">
        <v>365</v>
      </c>
      <c r="D28" s="192"/>
      <c r="E28" s="243"/>
      <c r="F28" s="192"/>
      <c r="G28" s="243"/>
      <c r="H28" s="192"/>
      <c r="I28" s="242"/>
      <c r="J28" s="272" t="s">
        <v>359</v>
      </c>
      <c r="K28" s="271" t="s">
        <v>364</v>
      </c>
      <c r="L28" s="271" t="s">
        <v>65</v>
      </c>
      <c r="M28" s="271">
        <v>1</v>
      </c>
      <c r="N28" s="271" t="s">
        <v>363</v>
      </c>
      <c r="O28" s="271" t="s">
        <v>362</v>
      </c>
      <c r="P28" s="271" t="s">
        <v>361</v>
      </c>
      <c r="Q28" s="270">
        <v>43101</v>
      </c>
      <c r="R28" s="270">
        <v>43190</v>
      </c>
      <c r="S28" s="1970"/>
      <c r="T28" s="1970"/>
      <c r="U28" s="1970">
        <v>1</v>
      </c>
      <c r="V28" s="1970"/>
      <c r="W28" s="1970"/>
      <c r="X28" s="1970"/>
      <c r="Y28" s="1970"/>
      <c r="Z28" s="1970"/>
      <c r="AA28" s="1971"/>
      <c r="AB28" s="1971"/>
      <c r="AC28" s="1971"/>
      <c r="AD28" s="1971"/>
      <c r="AE28" s="233">
        <f t="shared" si="0"/>
        <v>1</v>
      </c>
      <c r="AF28" s="245">
        <v>0</v>
      </c>
      <c r="AG28" s="245">
        <v>0</v>
      </c>
      <c r="AH28" s="244"/>
      <c r="AI28" s="2220">
        <f t="shared" si="1"/>
        <v>0</v>
      </c>
      <c r="AJ28" s="2221"/>
      <c r="AK28" s="2576">
        <v>0</v>
      </c>
      <c r="AL28" s="2578"/>
      <c r="AM28" s="2578">
        <f t="shared" si="2"/>
        <v>0</v>
      </c>
      <c r="AN28" s="2576">
        <v>0</v>
      </c>
      <c r="AO28" s="2216"/>
      <c r="AP28" s="2576" t="s">
        <v>1943</v>
      </c>
      <c r="AQ28" s="2577" t="s">
        <v>1930</v>
      </c>
    </row>
    <row r="29" spans="1:43" s="232" customFormat="1" ht="47.25" customHeight="1" thickBot="1">
      <c r="A29" s="3221"/>
      <c r="B29" s="3225"/>
      <c r="C29" s="3213"/>
      <c r="D29" s="239"/>
      <c r="E29" s="240"/>
      <c r="F29" s="239"/>
      <c r="G29" s="240"/>
      <c r="H29" s="239"/>
      <c r="I29" s="238"/>
      <c r="J29" s="272" t="s">
        <v>360</v>
      </c>
      <c r="K29" s="271" t="s">
        <v>359</v>
      </c>
      <c r="L29" s="271" t="s">
        <v>65</v>
      </c>
      <c r="M29" s="271">
        <v>8</v>
      </c>
      <c r="N29" s="271" t="s">
        <v>358</v>
      </c>
      <c r="O29" s="271" t="s">
        <v>348</v>
      </c>
      <c r="P29" s="271" t="s">
        <v>357</v>
      </c>
      <c r="Q29" s="270">
        <v>43101</v>
      </c>
      <c r="R29" s="270">
        <v>43465</v>
      </c>
      <c r="S29" s="1970"/>
      <c r="T29" s="1970"/>
      <c r="U29" s="1970"/>
      <c r="V29" s="1970"/>
      <c r="W29" s="1970">
        <v>3</v>
      </c>
      <c r="X29" s="1970"/>
      <c r="Y29" s="1970"/>
      <c r="Z29" s="1970">
        <v>3</v>
      </c>
      <c r="AA29" s="1971"/>
      <c r="AB29" s="1971"/>
      <c r="AC29" s="1971"/>
      <c r="AD29" s="1971">
        <v>2</v>
      </c>
      <c r="AE29" s="233">
        <f t="shared" si="0"/>
        <v>8</v>
      </c>
      <c r="AF29" s="245">
        <v>0</v>
      </c>
      <c r="AG29" s="245">
        <v>0</v>
      </c>
      <c r="AH29" s="244"/>
      <c r="AI29" s="2220">
        <f t="shared" si="1"/>
        <v>0</v>
      </c>
      <c r="AJ29" s="2221"/>
      <c r="AK29" s="2576">
        <v>2</v>
      </c>
      <c r="AL29" s="2578"/>
      <c r="AM29" s="2578">
        <f t="shared" si="2"/>
        <v>0.25</v>
      </c>
      <c r="AN29" s="2576">
        <v>0</v>
      </c>
      <c r="AO29" s="2216"/>
      <c r="AP29" s="2576" t="s">
        <v>1944</v>
      </c>
      <c r="AQ29" s="2577" t="s">
        <v>1930</v>
      </c>
    </row>
    <row r="30" spans="1:43" s="148" customFormat="1" ht="13.5" thickBot="1">
      <c r="A30" s="3217" t="s">
        <v>56</v>
      </c>
      <c r="B30" s="3218"/>
      <c r="C30" s="3219"/>
      <c r="D30" s="145"/>
      <c r="E30" s="145"/>
      <c r="F30" s="145"/>
      <c r="G30" s="145"/>
      <c r="H30" s="145"/>
      <c r="I30" s="145"/>
      <c r="J30" s="145"/>
      <c r="K30" s="145"/>
      <c r="L30" s="145"/>
      <c r="M30" s="145"/>
      <c r="N30" s="145"/>
      <c r="O30" s="145"/>
      <c r="P30" s="145"/>
      <c r="Q30" s="145"/>
      <c r="R30" s="145"/>
      <c r="S30" s="145"/>
      <c r="T30" s="145"/>
      <c r="U30" s="145"/>
      <c r="V30" s="145"/>
      <c r="W30" s="145"/>
      <c r="X30" s="145"/>
      <c r="Y30" s="145"/>
      <c r="Z30" s="145"/>
      <c r="AA30" s="145"/>
      <c r="AB30" s="145"/>
      <c r="AC30" s="145"/>
      <c r="AD30" s="145"/>
      <c r="AE30" s="146">
        <f>SUM(AE16:AE29)</f>
        <v>62</v>
      </c>
      <c r="AF30" s="235">
        <f>SUM(AF16:AF29)</f>
        <v>75000000</v>
      </c>
      <c r="AG30" s="235">
        <f>SUM(AG16:AG29)</f>
        <v>75000000</v>
      </c>
      <c r="AH30" s="147"/>
      <c r="AI30" s="147"/>
      <c r="AJ30" s="147"/>
      <c r="AK30" s="147"/>
      <c r="AL30" s="147"/>
      <c r="AM30" s="147"/>
      <c r="AN30" s="147"/>
      <c r="AO30" s="147"/>
      <c r="AP30" s="147"/>
      <c r="AQ30" s="147"/>
    </row>
    <row r="31" spans="1:43" s="148" customFormat="1" ht="13.5" thickBot="1">
      <c r="A31" s="3210" t="s">
        <v>57</v>
      </c>
      <c r="B31" s="3211"/>
      <c r="C31" s="3211"/>
      <c r="D31" s="269"/>
      <c r="E31" s="269"/>
      <c r="F31" s="269"/>
      <c r="G31" s="269"/>
      <c r="H31" s="269"/>
      <c r="I31" s="269"/>
      <c r="J31" s="269"/>
      <c r="K31" s="269"/>
      <c r="L31" s="268"/>
      <c r="M31" s="268"/>
      <c r="N31" s="268"/>
      <c r="O31" s="267"/>
      <c r="P31" s="267"/>
      <c r="Q31" s="267"/>
      <c r="R31" s="267"/>
      <c r="S31" s="267"/>
      <c r="T31" s="267"/>
      <c r="U31" s="267"/>
      <c r="V31" s="267"/>
      <c r="W31" s="267"/>
      <c r="X31" s="267"/>
      <c r="Y31" s="267"/>
      <c r="Z31" s="267"/>
      <c r="AA31" s="267"/>
      <c r="AB31" s="267"/>
      <c r="AC31" s="267"/>
      <c r="AD31" s="267"/>
      <c r="AE31" s="266">
        <f>SUM(AE30)</f>
        <v>62</v>
      </c>
      <c r="AF31" s="1449"/>
      <c r="AG31" s="1450"/>
      <c r="AH31" s="2204"/>
      <c r="AI31" s="2204"/>
      <c r="AJ31" s="2204"/>
      <c r="AK31" s="2204"/>
      <c r="AL31" s="2204"/>
      <c r="AM31" s="2204"/>
      <c r="AN31" s="2204"/>
      <c r="AO31" s="2204"/>
      <c r="AP31" s="2204"/>
      <c r="AQ31" s="2204"/>
    </row>
    <row r="32" spans="1:34" s="157" customFormat="1" ht="13.5" thickBot="1">
      <c r="A32" s="265"/>
      <c r="B32" s="264"/>
      <c r="C32" s="261"/>
      <c r="D32" s="261"/>
      <c r="E32" s="261"/>
      <c r="F32" s="261"/>
      <c r="G32" s="261"/>
      <c r="H32" s="261"/>
      <c r="I32" s="261"/>
      <c r="J32" s="261"/>
      <c r="K32" s="261"/>
      <c r="L32" s="261"/>
      <c r="M32" s="263"/>
      <c r="N32" s="261"/>
      <c r="O32" s="261"/>
      <c r="P32" s="261"/>
      <c r="Q32" s="262"/>
      <c r="R32" s="262"/>
      <c r="S32" s="261"/>
      <c r="T32" s="261"/>
      <c r="U32" s="261"/>
      <c r="V32" s="261"/>
      <c r="W32" s="261"/>
      <c r="X32" s="261"/>
      <c r="Y32" s="261"/>
      <c r="Z32" s="261"/>
      <c r="AA32" s="261"/>
      <c r="AB32" s="261"/>
      <c r="AC32" s="261"/>
      <c r="AD32" s="261"/>
      <c r="AE32" s="260"/>
      <c r="AF32" s="1451"/>
      <c r="AG32" s="1451"/>
      <c r="AH32" s="259"/>
    </row>
    <row r="33" spans="1:43" s="148" customFormat="1" ht="13.5" thickBot="1">
      <c r="A33" s="3266" t="s">
        <v>8</v>
      </c>
      <c r="B33" s="3267"/>
      <c r="C33" s="3267"/>
      <c r="D33" s="258"/>
      <c r="E33" s="258"/>
      <c r="F33" s="258"/>
      <c r="G33" s="258"/>
      <c r="H33" s="258"/>
      <c r="I33" s="258"/>
      <c r="J33" s="258"/>
      <c r="K33" s="258"/>
      <c r="L33" s="3268" t="s">
        <v>356</v>
      </c>
      <c r="M33" s="3269"/>
      <c r="N33" s="3269"/>
      <c r="O33" s="3269"/>
      <c r="P33" s="3269"/>
      <c r="Q33" s="3269"/>
      <c r="R33" s="3269"/>
      <c r="S33" s="3269"/>
      <c r="T33" s="3269"/>
      <c r="U33" s="3269"/>
      <c r="V33" s="3269"/>
      <c r="W33" s="3269"/>
      <c r="X33" s="3269"/>
      <c r="Y33" s="3269"/>
      <c r="Z33" s="3269"/>
      <c r="AA33" s="3269"/>
      <c r="AB33" s="3269"/>
      <c r="AC33" s="3269"/>
      <c r="AD33" s="3269"/>
      <c r="AE33" s="3269"/>
      <c r="AF33" s="1452"/>
      <c r="AG33" s="1453"/>
      <c r="AH33" s="1445"/>
      <c r="AI33" s="1445"/>
      <c r="AJ33" s="1445"/>
      <c r="AK33" s="1445"/>
      <c r="AL33" s="1445"/>
      <c r="AM33" s="1445"/>
      <c r="AN33" s="1445"/>
      <c r="AO33" s="1445"/>
      <c r="AP33" s="1445"/>
      <c r="AQ33" s="1445"/>
    </row>
    <row r="34" spans="1:43" s="157" customFormat="1" ht="39" thickBot="1">
      <c r="A34" s="257" t="s">
        <v>9</v>
      </c>
      <c r="B34" s="256" t="s">
        <v>10</v>
      </c>
      <c r="C34" s="253" t="s">
        <v>11</v>
      </c>
      <c r="D34" s="3275" t="s">
        <v>328</v>
      </c>
      <c r="E34" s="3276"/>
      <c r="F34" s="460" t="s">
        <v>355</v>
      </c>
      <c r="G34" s="8" t="s">
        <v>354</v>
      </c>
      <c r="H34" s="3275" t="s">
        <v>328</v>
      </c>
      <c r="I34" s="3276"/>
      <c r="J34" s="253" t="s">
        <v>243</v>
      </c>
      <c r="K34" s="253" t="s">
        <v>353</v>
      </c>
      <c r="L34" s="252" t="s">
        <v>13</v>
      </c>
      <c r="M34" s="251" t="s">
        <v>14</v>
      </c>
      <c r="N34" s="250" t="s">
        <v>15</v>
      </c>
      <c r="O34" s="250" t="s">
        <v>16</v>
      </c>
      <c r="P34" s="250" t="s">
        <v>18</v>
      </c>
      <c r="Q34" s="250" t="s">
        <v>19</v>
      </c>
      <c r="R34" s="250" t="s">
        <v>20</v>
      </c>
      <c r="S34" s="249" t="s">
        <v>21</v>
      </c>
      <c r="T34" s="249" t="s">
        <v>22</v>
      </c>
      <c r="U34" s="249" t="s">
        <v>23</v>
      </c>
      <c r="V34" s="249" t="s">
        <v>24</v>
      </c>
      <c r="W34" s="249" t="s">
        <v>25</v>
      </c>
      <c r="X34" s="249" t="s">
        <v>26</v>
      </c>
      <c r="Y34" s="249" t="s">
        <v>27</v>
      </c>
      <c r="Z34" s="249" t="s">
        <v>28</v>
      </c>
      <c r="AA34" s="249" t="s">
        <v>29</v>
      </c>
      <c r="AB34" s="249" t="s">
        <v>30</v>
      </c>
      <c r="AC34" s="249" t="s">
        <v>31</v>
      </c>
      <c r="AD34" s="249" t="s">
        <v>32</v>
      </c>
      <c r="AE34" s="1441" t="s">
        <v>33</v>
      </c>
      <c r="AF34" s="1454" t="s">
        <v>34</v>
      </c>
      <c r="AG34" s="1454" t="s">
        <v>244</v>
      </c>
      <c r="AH34" s="7" t="s">
        <v>35</v>
      </c>
      <c r="AI34" s="2145" t="s">
        <v>36</v>
      </c>
      <c r="AJ34" s="2146" t="s">
        <v>37</v>
      </c>
      <c r="AK34" s="2147" t="s">
        <v>38</v>
      </c>
      <c r="AL34" s="2148" t="s">
        <v>1724</v>
      </c>
      <c r="AM34" s="2148" t="s">
        <v>1725</v>
      </c>
      <c r="AN34" s="2149" t="s">
        <v>42</v>
      </c>
      <c r="AO34" s="2150" t="s">
        <v>43</v>
      </c>
      <c r="AP34" s="2149" t="s">
        <v>44</v>
      </c>
      <c r="AQ34" s="2151" t="s">
        <v>45</v>
      </c>
    </row>
    <row r="35" spans="1:43" s="232" customFormat="1" ht="51">
      <c r="A35" s="3270">
        <v>2</v>
      </c>
      <c r="B35" s="3270" t="s">
        <v>282</v>
      </c>
      <c r="C35" s="3271" t="s">
        <v>286</v>
      </c>
      <c r="D35" s="415"/>
      <c r="E35" s="415"/>
      <c r="F35" s="243"/>
      <c r="G35" s="415"/>
      <c r="H35" s="415"/>
      <c r="I35" s="242"/>
      <c r="J35" s="461" t="s">
        <v>351</v>
      </c>
      <c r="K35" s="461" t="s">
        <v>848</v>
      </c>
      <c r="L35" s="397" t="s">
        <v>296</v>
      </c>
      <c r="M35" s="462">
        <v>12</v>
      </c>
      <c r="N35" s="462" t="s">
        <v>849</v>
      </c>
      <c r="O35" s="1298" t="s">
        <v>348</v>
      </c>
      <c r="P35" s="462" t="s">
        <v>493</v>
      </c>
      <c r="Q35" s="463" t="s">
        <v>255</v>
      </c>
      <c r="R35" s="463">
        <v>43465</v>
      </c>
      <c r="S35" s="2845">
        <v>2</v>
      </c>
      <c r="T35" s="2846"/>
      <c r="U35" s="2845">
        <v>2</v>
      </c>
      <c r="V35" s="2846"/>
      <c r="W35" s="2845">
        <v>2</v>
      </c>
      <c r="X35" s="2846"/>
      <c r="Y35" s="2845">
        <v>2</v>
      </c>
      <c r="Z35" s="2846"/>
      <c r="AA35" s="2845">
        <v>2</v>
      </c>
      <c r="AB35" s="2846"/>
      <c r="AC35" s="2845">
        <v>2</v>
      </c>
      <c r="AD35" s="2846"/>
      <c r="AE35" s="1442">
        <f>SUM(S35:AD35)</f>
        <v>12</v>
      </c>
      <c r="AF35" s="1446">
        <v>0</v>
      </c>
      <c r="AG35" s="939">
        <v>0</v>
      </c>
      <c r="AH35" s="2062"/>
      <c r="AI35" s="2579">
        <f>SUM(S35)</f>
        <v>2</v>
      </c>
      <c r="AJ35" s="2580">
        <f>AI35/AE35</f>
        <v>0.16666666666666666</v>
      </c>
      <c r="AK35" s="2584">
        <v>2</v>
      </c>
      <c r="AL35" s="2586">
        <f>+AK35/AI35</f>
        <v>1</v>
      </c>
      <c r="AM35" s="2586">
        <f>+AK35/AE35</f>
        <v>0.16666666666666666</v>
      </c>
      <c r="AN35" s="2219"/>
      <c r="AO35" s="2218"/>
      <c r="AP35" s="2584" t="s">
        <v>1945</v>
      </c>
      <c r="AQ35" s="2585" t="s">
        <v>1930</v>
      </c>
    </row>
    <row r="36" spans="1:43" s="232" customFormat="1" ht="72" customHeight="1">
      <c r="A36" s="3270"/>
      <c r="B36" s="3270"/>
      <c r="C36" s="3272"/>
      <c r="D36" s="192"/>
      <c r="E36" s="192"/>
      <c r="F36" s="243"/>
      <c r="G36" s="192"/>
      <c r="H36" s="192"/>
      <c r="I36" s="242"/>
      <c r="J36" s="194" t="s">
        <v>350</v>
      </c>
      <c r="K36" s="194" t="s">
        <v>845</v>
      </c>
      <c r="L36" s="187" t="s">
        <v>846</v>
      </c>
      <c r="M36" s="416">
        <v>4</v>
      </c>
      <c r="N36" s="187" t="s">
        <v>850</v>
      </c>
      <c r="O36" s="271" t="s">
        <v>348</v>
      </c>
      <c r="P36" s="187" t="s">
        <v>490</v>
      </c>
      <c r="Q36" s="433">
        <v>43160</v>
      </c>
      <c r="R36" s="433">
        <v>43465</v>
      </c>
      <c r="S36" s="434"/>
      <c r="T36" s="434"/>
      <c r="U36" s="434">
        <v>2</v>
      </c>
      <c r="V36" s="434"/>
      <c r="W36" s="434"/>
      <c r="X36" s="434"/>
      <c r="Y36" s="434">
        <v>1</v>
      </c>
      <c r="Z36" s="434"/>
      <c r="AA36" s="434"/>
      <c r="AB36" s="434"/>
      <c r="AC36" s="434"/>
      <c r="AD36" s="434">
        <v>1</v>
      </c>
      <c r="AE36" s="1443">
        <f>SUM(S36:AD36)</f>
        <v>4</v>
      </c>
      <c r="AF36" s="1447">
        <v>0</v>
      </c>
      <c r="AG36" s="452">
        <v>0</v>
      </c>
      <c r="AH36" s="2062"/>
      <c r="AI36" s="2583">
        <f>SUM(S36)</f>
        <v>0</v>
      </c>
      <c r="AJ36" s="2221"/>
      <c r="AK36" s="2576">
        <v>1</v>
      </c>
      <c r="AL36" s="2578"/>
      <c r="AM36" s="2578">
        <f>+AK36/AE36</f>
        <v>0.25</v>
      </c>
      <c r="AN36" s="2217"/>
      <c r="AO36" s="2216"/>
      <c r="AP36" s="2576" t="s">
        <v>1946</v>
      </c>
      <c r="AQ36" s="2577" t="s">
        <v>1930</v>
      </c>
    </row>
    <row r="37" spans="1:43" s="232" customFormat="1" ht="102.75" thickBot="1">
      <c r="A37" s="3270"/>
      <c r="B37" s="3270"/>
      <c r="C37" s="3272"/>
      <c r="D37" s="192"/>
      <c r="E37" s="192"/>
      <c r="F37" s="243"/>
      <c r="G37" s="192"/>
      <c r="H37" s="192"/>
      <c r="I37" s="242"/>
      <c r="J37" s="241" t="s">
        <v>349</v>
      </c>
      <c r="K37" s="453" t="s">
        <v>851</v>
      </c>
      <c r="L37" s="454" t="s">
        <v>489</v>
      </c>
      <c r="M37" s="455">
        <v>1</v>
      </c>
      <c r="N37" s="454" t="s">
        <v>852</v>
      </c>
      <c r="O37" s="1299" t="s">
        <v>348</v>
      </c>
      <c r="P37" s="454" t="s">
        <v>294</v>
      </c>
      <c r="Q37" s="457">
        <v>43101</v>
      </c>
      <c r="R37" s="457">
        <v>43465</v>
      </c>
      <c r="S37" s="2925">
        <v>1</v>
      </c>
      <c r="T37" s="2926"/>
      <c r="U37" s="2925">
        <v>1</v>
      </c>
      <c r="V37" s="2926"/>
      <c r="W37" s="2925">
        <v>1</v>
      </c>
      <c r="X37" s="2926"/>
      <c r="Y37" s="2925">
        <v>1</v>
      </c>
      <c r="Z37" s="2926"/>
      <c r="AA37" s="2925">
        <v>1</v>
      </c>
      <c r="AB37" s="2926"/>
      <c r="AC37" s="2925">
        <v>1</v>
      </c>
      <c r="AD37" s="2926"/>
      <c r="AE37" s="1444">
        <v>1</v>
      </c>
      <c r="AF37" s="1448">
        <v>0</v>
      </c>
      <c r="AG37" s="459">
        <v>0</v>
      </c>
      <c r="AH37" s="2112"/>
      <c r="AI37" s="2581">
        <f>SUM(S37)</f>
        <v>1</v>
      </c>
      <c r="AJ37" s="2582">
        <f>2/12</f>
        <v>0.16666666666666666</v>
      </c>
      <c r="AK37" s="2576">
        <v>1</v>
      </c>
      <c r="AL37" s="2578">
        <f>+AK37/AI37</f>
        <v>1</v>
      </c>
      <c r="AM37" s="2578">
        <f>+AK37/AE37</f>
        <v>1</v>
      </c>
      <c r="AN37" s="2217"/>
      <c r="AO37" s="2216"/>
      <c r="AP37" s="2576" t="s">
        <v>1947</v>
      </c>
      <c r="AQ37" s="2577" t="s">
        <v>1930</v>
      </c>
    </row>
    <row r="38" spans="1:43" s="148" customFormat="1" ht="13.5" thickBot="1">
      <c r="A38" s="3217" t="s">
        <v>56</v>
      </c>
      <c r="B38" s="3218"/>
      <c r="C38" s="3218"/>
      <c r="D38" s="236"/>
      <c r="E38" s="236"/>
      <c r="F38" s="236"/>
      <c r="G38" s="236"/>
      <c r="H38" s="236"/>
      <c r="I38" s="236"/>
      <c r="J38" s="236"/>
      <c r="K38" s="236"/>
      <c r="L38" s="236"/>
      <c r="M38" s="236"/>
      <c r="N38" s="236"/>
      <c r="O38" s="237"/>
      <c r="P38" s="236"/>
      <c r="Q38" s="236"/>
      <c r="R38" s="236"/>
      <c r="S38" s="236"/>
      <c r="T38" s="236"/>
      <c r="U38" s="236"/>
      <c r="V38" s="236"/>
      <c r="W38" s="236"/>
      <c r="X38" s="236"/>
      <c r="Y38" s="236"/>
      <c r="Z38" s="236"/>
      <c r="AA38" s="236"/>
      <c r="AB38" s="236"/>
      <c r="AC38" s="236"/>
      <c r="AD38" s="236"/>
      <c r="AE38" s="147"/>
      <c r="AF38" s="235">
        <f>SUM(AF35:AF37)</f>
        <v>0</v>
      </c>
      <c r="AG38" s="235"/>
      <c r="AH38" s="147"/>
      <c r="AI38" s="2209"/>
      <c r="AJ38" s="2207"/>
      <c r="AK38" s="2207"/>
      <c r="AL38" s="2207"/>
      <c r="AM38" s="2207"/>
      <c r="AN38" s="2207"/>
      <c r="AO38" s="2207"/>
      <c r="AP38" s="2207"/>
      <c r="AQ38" s="2210"/>
    </row>
    <row r="39" spans="1:43" s="148" customFormat="1" ht="13.5" thickBot="1">
      <c r="A39" s="3273" t="s">
        <v>57</v>
      </c>
      <c r="B39" s="3274"/>
      <c r="C39" s="3274"/>
      <c r="D39" s="149"/>
      <c r="E39" s="149"/>
      <c r="F39" s="149"/>
      <c r="G39" s="149"/>
      <c r="H39" s="149"/>
      <c r="I39" s="149"/>
      <c r="J39" s="149"/>
      <c r="K39" s="149"/>
      <c r="L39" s="150"/>
      <c r="M39" s="149"/>
      <c r="N39" s="149"/>
      <c r="O39" s="149"/>
      <c r="P39" s="149"/>
      <c r="Q39" s="149"/>
      <c r="R39" s="149"/>
      <c r="S39" s="149"/>
      <c r="T39" s="149"/>
      <c r="U39" s="149"/>
      <c r="V39" s="149"/>
      <c r="W39" s="149"/>
      <c r="X39" s="149"/>
      <c r="Y39" s="149"/>
      <c r="Z39" s="149"/>
      <c r="AA39" s="149"/>
      <c r="AB39" s="149"/>
      <c r="AC39" s="149"/>
      <c r="AD39" s="149"/>
      <c r="AE39" s="151"/>
      <c r="AF39" s="1455">
        <v>0</v>
      </c>
      <c r="AG39" s="1455"/>
      <c r="AH39" s="2205"/>
      <c r="AI39" s="2211"/>
      <c r="AJ39" s="2208"/>
      <c r="AK39" s="2208"/>
      <c r="AL39" s="2208"/>
      <c r="AM39" s="2208"/>
      <c r="AN39" s="2208"/>
      <c r="AO39" s="2208"/>
      <c r="AP39" s="2208"/>
      <c r="AQ39" s="2212"/>
    </row>
    <row r="40" spans="1:43" s="157" customFormat="1" ht="24" customHeight="1" thickBot="1">
      <c r="A40" s="3264" t="s">
        <v>347</v>
      </c>
      <c r="B40" s="3265"/>
      <c r="C40" s="3265"/>
      <c r="D40" s="231"/>
      <c r="E40" s="231"/>
      <c r="F40" s="231"/>
      <c r="G40" s="231"/>
      <c r="H40" s="231"/>
      <c r="I40" s="231"/>
      <c r="J40" s="152"/>
      <c r="K40" s="152"/>
      <c r="L40" s="152"/>
      <c r="M40" s="153"/>
      <c r="N40" s="152"/>
      <c r="O40" s="152"/>
      <c r="P40" s="152"/>
      <c r="Q40" s="154"/>
      <c r="R40" s="154"/>
      <c r="S40" s="152"/>
      <c r="T40" s="152"/>
      <c r="U40" s="152"/>
      <c r="V40" s="152"/>
      <c r="W40" s="152"/>
      <c r="X40" s="152"/>
      <c r="Y40" s="152"/>
      <c r="Z40" s="152"/>
      <c r="AA40" s="152"/>
      <c r="AB40" s="152"/>
      <c r="AC40" s="152"/>
      <c r="AD40" s="152"/>
      <c r="AE40" s="155"/>
      <c r="AF40" s="156">
        <f>SUM(AF39+AF30)</f>
        <v>75000000</v>
      </c>
      <c r="AG40" s="156">
        <f>AG30+AG38</f>
        <v>75000000</v>
      </c>
      <c r="AH40" s="2206"/>
      <c r="AI40" s="2213"/>
      <c r="AJ40" s="2600">
        <f>AVERAGE(AJ16:AJ37)</f>
        <v>0.24999999999999997</v>
      </c>
      <c r="AK40" s="2599"/>
      <c r="AL40" s="2600">
        <f>AVERAGE(AL16:AL37)</f>
        <v>0.75</v>
      </c>
      <c r="AM40" s="2600">
        <f>AVERAGE(AM16:AM37)</f>
        <v>0.2882352941176471</v>
      </c>
      <c r="AN40" s="2601">
        <f>SUM(AN16:AN37)</f>
        <v>0</v>
      </c>
      <c r="AO40" s="2600">
        <f>+AN40/AG40</f>
        <v>0</v>
      </c>
      <c r="AP40" s="2214"/>
      <c r="AQ40" s="2215"/>
    </row>
    <row r="49" spans="2:34" ht="12.75">
      <c r="B49" s="226"/>
      <c r="AE49" s="230"/>
      <c r="AF49" s="226"/>
      <c r="AG49" s="226"/>
      <c r="AH49" s="226"/>
    </row>
    <row r="65" spans="2:34" ht="12.75">
      <c r="B65" s="226"/>
      <c r="AE65" s="230"/>
      <c r="AF65" s="226"/>
      <c r="AG65" s="226"/>
      <c r="AH65" s="226"/>
    </row>
    <row r="66" spans="2:34" ht="12.75">
      <c r="B66" s="226"/>
      <c r="AE66" s="230"/>
      <c r="AF66" s="226"/>
      <c r="AG66" s="226"/>
      <c r="AH66" s="226"/>
    </row>
    <row r="67" spans="2:34" ht="12.75">
      <c r="B67" s="226"/>
      <c r="AE67" s="230"/>
      <c r="AF67" s="226"/>
      <c r="AG67" s="226"/>
      <c r="AH67" s="226"/>
    </row>
    <row r="68" spans="2:34" ht="12.75">
      <c r="B68" s="226"/>
      <c r="AE68" s="230"/>
      <c r="AF68" s="226"/>
      <c r="AG68" s="226"/>
      <c r="AH68" s="226"/>
    </row>
    <row r="69" spans="2:34" ht="12.75">
      <c r="B69" s="226"/>
      <c r="AE69" s="230"/>
      <c r="AF69" s="226"/>
      <c r="AG69" s="226"/>
      <c r="AH69" s="226"/>
    </row>
    <row r="70" spans="2:34" ht="12.75">
      <c r="B70" s="226"/>
      <c r="AE70" s="230"/>
      <c r="AF70" s="226"/>
      <c r="AG70" s="226"/>
      <c r="AH70" s="226"/>
    </row>
    <row r="71" spans="2:34" ht="12.75">
      <c r="B71" s="226"/>
      <c r="AE71" s="230"/>
      <c r="AF71" s="226"/>
      <c r="AG71" s="226"/>
      <c r="AH71" s="226"/>
    </row>
    <row r="72" spans="2:34" ht="12.75">
      <c r="B72" s="226"/>
      <c r="AE72" s="230"/>
      <c r="AF72" s="226"/>
      <c r="AG72" s="226"/>
      <c r="AH72" s="226"/>
    </row>
    <row r="79" spans="2:34" ht="12.75">
      <c r="B79" s="226"/>
      <c r="AE79" s="230"/>
      <c r="AF79" s="226"/>
      <c r="AG79" s="226"/>
      <c r="AH79" s="226"/>
    </row>
    <row r="82" spans="2:34" ht="12.75">
      <c r="B82" s="226"/>
      <c r="AE82" s="230"/>
      <c r="AF82" s="226"/>
      <c r="AG82" s="226"/>
      <c r="AH82" s="226"/>
    </row>
    <row r="83" spans="2:34" ht="12.75">
      <c r="B83" s="226"/>
      <c r="AE83" s="230"/>
      <c r="AF83" s="226"/>
      <c r="AG83" s="226"/>
      <c r="AH83" s="226"/>
    </row>
    <row r="84" spans="2:34" ht="12.75">
      <c r="B84" s="226"/>
      <c r="AE84" s="230"/>
      <c r="AF84" s="226"/>
      <c r="AG84" s="226"/>
      <c r="AH84" s="226"/>
    </row>
  </sheetData>
  <sheetProtection/>
  <mergeCells count="55">
    <mergeCell ref="A40:C40"/>
    <mergeCell ref="A33:C33"/>
    <mergeCell ref="L33:AE33"/>
    <mergeCell ref="A35:A37"/>
    <mergeCell ref="B35:B37"/>
    <mergeCell ref="C35:C37"/>
    <mergeCell ref="S35:T35"/>
    <mergeCell ref="U35:V35"/>
    <mergeCell ref="W35:X35"/>
    <mergeCell ref="A38:C38"/>
    <mergeCell ref="A39:C39"/>
    <mergeCell ref="D34:E34"/>
    <mergeCell ref="AC35:AD35"/>
    <mergeCell ref="H34:I34"/>
    <mergeCell ref="A6:AE6"/>
    <mergeCell ref="A7:AE7"/>
    <mergeCell ref="A8:AE8"/>
    <mergeCell ref="D15:E15"/>
    <mergeCell ref="H15:I15"/>
    <mergeCell ref="A9:AE9"/>
    <mergeCell ref="L13:AH13"/>
    <mergeCell ref="A11:C11"/>
    <mergeCell ref="J11:AH11"/>
    <mergeCell ref="A13:C13"/>
    <mergeCell ref="AG1:AG4"/>
    <mergeCell ref="A5:AE5"/>
    <mergeCell ref="D1:AF2"/>
    <mergeCell ref="D3:AF4"/>
    <mergeCell ref="A1:C4"/>
    <mergeCell ref="AC27:AD27"/>
    <mergeCell ref="AC37:AD37"/>
    <mergeCell ref="S37:T37"/>
    <mergeCell ref="U37:V37"/>
    <mergeCell ref="W37:X37"/>
    <mergeCell ref="Y37:Z37"/>
    <mergeCell ref="AA37:AB37"/>
    <mergeCell ref="AA35:AB35"/>
    <mergeCell ref="Y35:Z35"/>
    <mergeCell ref="AA27:AB27"/>
    <mergeCell ref="W27:X27"/>
    <mergeCell ref="Y27:Z27"/>
    <mergeCell ref="A31:C31"/>
    <mergeCell ref="C28:C29"/>
    <mergeCell ref="C16:C27"/>
    <mergeCell ref="S27:T27"/>
    <mergeCell ref="U27:V27"/>
    <mergeCell ref="A30:C30"/>
    <mergeCell ref="A16:A29"/>
    <mergeCell ref="B16:B29"/>
    <mergeCell ref="AI5:AQ6"/>
    <mergeCell ref="AI7:AQ9"/>
    <mergeCell ref="AI11:AQ11"/>
    <mergeCell ref="AI13:AQ13"/>
    <mergeCell ref="AH1:AH2"/>
    <mergeCell ref="AH3:AH4"/>
  </mergeCells>
  <printOptions/>
  <pageMargins left="0.7" right="0.7" top="0.75" bottom="0.75" header="0.3" footer="0.3"/>
  <pageSetup fitToHeight="1" fitToWidth="1" horizontalDpi="600" verticalDpi="600" orientation="landscape" paperSize="9" scale="23" r:id="rId4"/>
  <drawing r:id="rId3"/>
  <legacyDrawing r:id="rId2"/>
</worksheet>
</file>

<file path=xl/worksheets/sheet7.xml><?xml version="1.0" encoding="utf-8"?>
<worksheet xmlns="http://schemas.openxmlformats.org/spreadsheetml/2006/main" xmlns:r="http://schemas.openxmlformats.org/officeDocument/2006/relationships">
  <sheetPr>
    <tabColor rgb="FF00B050"/>
  </sheetPr>
  <dimension ref="A1:AJ31"/>
  <sheetViews>
    <sheetView view="pageBreakPreview" zoomScale="80" zoomScaleNormal="55" zoomScaleSheetLayoutView="80" zoomScalePageLayoutView="80" workbookViewId="0" topLeftCell="O26">
      <selection activeCell="AC31" sqref="AC31:AG31"/>
    </sheetView>
  </sheetViews>
  <sheetFormatPr defaultColWidth="12.421875" defaultRowHeight="15"/>
  <cols>
    <col min="1" max="1" width="6.28125" style="111" customWidth="1"/>
    <col min="2" max="2" width="20.8515625" style="111" customWidth="1"/>
    <col min="3" max="3" width="20.28125" style="111" customWidth="1"/>
    <col min="4" max="4" width="37.8515625" style="111" customWidth="1"/>
    <col min="5" max="5" width="14.57421875" style="111" customWidth="1"/>
    <col min="6" max="6" width="8.7109375" style="111" customWidth="1"/>
    <col min="7" max="7" width="27.57421875" style="111" customWidth="1"/>
    <col min="8" max="8" width="18.7109375" style="111" customWidth="1"/>
    <col min="9" max="9" width="19.28125" style="111" customWidth="1"/>
    <col min="10" max="10" width="11.421875" style="111" customWidth="1"/>
    <col min="11" max="11" width="11.00390625" style="111" customWidth="1"/>
    <col min="12" max="22" width="5.8515625" style="111" bestFit="1" customWidth="1"/>
    <col min="23" max="23" width="6.8515625" style="111" bestFit="1" customWidth="1"/>
    <col min="24" max="24" width="15.421875" style="158" customWidth="1"/>
    <col min="25" max="25" width="22.8515625" style="111" customWidth="1"/>
    <col min="26" max="26" width="19.28125" style="111" customWidth="1"/>
    <col min="27" max="27" width="20.140625" style="111" customWidth="1"/>
    <col min="28" max="31" width="17.28125" style="111" customWidth="1"/>
    <col min="32" max="32" width="22.140625" style="111" customWidth="1"/>
    <col min="33" max="36" width="17.28125" style="111" customWidth="1"/>
    <col min="37" max="150" width="12.421875" style="111" customWidth="1"/>
    <col min="151" max="151" width="7.140625" style="111" customWidth="1"/>
    <col min="152" max="152" width="37.140625" style="111" customWidth="1"/>
    <col min="153" max="153" width="27.140625" style="111" customWidth="1"/>
    <col min="154" max="154" width="37.28125" style="111" customWidth="1"/>
    <col min="155" max="155" width="15.7109375" style="111" customWidth="1"/>
    <col min="156" max="156" width="14.00390625" style="111" customWidth="1"/>
    <col min="157" max="157" width="18.28125" style="111" customWidth="1"/>
    <col min="158" max="158" width="19.8515625" style="111" customWidth="1"/>
    <col min="159" max="159" width="12.8515625" style="111" customWidth="1"/>
    <col min="160" max="160" width="43.140625" style="111" customWidth="1"/>
    <col min="161" max="161" width="11.8515625" style="111" customWidth="1"/>
    <col min="162" max="162" width="12.421875" style="111" customWidth="1"/>
    <col min="163" max="174" width="5.00390625" style="111" customWidth="1"/>
    <col min="175" max="175" width="14.140625" style="111" customWidth="1"/>
    <col min="176" max="176" width="22.8515625" style="111" customWidth="1"/>
    <col min="177" max="177" width="24.421875" style="111" customWidth="1"/>
    <col min="178" max="253" width="12.421875" style="111" customWidth="1"/>
    <col min="254" max="254" width="6.28125" style="111" customWidth="1"/>
    <col min="255" max="255" width="20.8515625" style="111" customWidth="1"/>
    <col min="256" max="16384" width="20.28125" style="111" customWidth="1"/>
  </cols>
  <sheetData>
    <row r="1" spans="1:27" ht="15.75" customHeight="1" thickBot="1">
      <c r="A1" s="3312"/>
      <c r="B1" s="3312"/>
      <c r="C1" s="3312"/>
      <c r="D1" s="3315" t="s">
        <v>0</v>
      </c>
      <c r="E1" s="3316"/>
      <c r="F1" s="3316"/>
      <c r="G1" s="3316"/>
      <c r="H1" s="3316"/>
      <c r="I1" s="3316"/>
      <c r="J1" s="3316"/>
      <c r="K1" s="3316"/>
      <c r="L1" s="3316"/>
      <c r="M1" s="3316"/>
      <c r="N1" s="3316"/>
      <c r="O1" s="3316"/>
      <c r="P1" s="3316"/>
      <c r="Q1" s="3316"/>
      <c r="R1" s="3316"/>
      <c r="S1" s="3316"/>
      <c r="T1" s="3316"/>
      <c r="U1" s="3316"/>
      <c r="V1" s="3316"/>
      <c r="W1" s="3316"/>
      <c r="X1" s="3316"/>
      <c r="Y1" s="3317"/>
      <c r="Z1" s="3226" t="s">
        <v>60</v>
      </c>
      <c r="AA1" s="2756" t="s">
        <v>1727</v>
      </c>
    </row>
    <row r="2" spans="1:27" ht="15.75" customHeight="1" thickBot="1">
      <c r="A2" s="3312"/>
      <c r="B2" s="3312"/>
      <c r="C2" s="3312"/>
      <c r="D2" s="3318"/>
      <c r="E2" s="3319"/>
      <c r="F2" s="3319"/>
      <c r="G2" s="3319"/>
      <c r="H2" s="3319"/>
      <c r="I2" s="3319"/>
      <c r="J2" s="3319"/>
      <c r="K2" s="3319"/>
      <c r="L2" s="3319"/>
      <c r="M2" s="3319"/>
      <c r="N2" s="3319"/>
      <c r="O2" s="3319"/>
      <c r="P2" s="3319"/>
      <c r="Q2" s="3319"/>
      <c r="R2" s="3319"/>
      <c r="S2" s="3319"/>
      <c r="T2" s="3319"/>
      <c r="U2" s="3319"/>
      <c r="V2" s="3319"/>
      <c r="W2" s="3319"/>
      <c r="X2" s="3319"/>
      <c r="Y2" s="3320"/>
      <c r="Z2" s="3313"/>
      <c r="AA2" s="2757"/>
    </row>
    <row r="3" spans="1:27" ht="15.75" customHeight="1" thickBot="1">
      <c r="A3" s="3312"/>
      <c r="B3" s="3312"/>
      <c r="C3" s="3312"/>
      <c r="D3" s="3321" t="s">
        <v>240</v>
      </c>
      <c r="E3" s="3322"/>
      <c r="F3" s="3322"/>
      <c r="G3" s="3322"/>
      <c r="H3" s="3322"/>
      <c r="I3" s="3322"/>
      <c r="J3" s="3322"/>
      <c r="K3" s="3322"/>
      <c r="L3" s="3322"/>
      <c r="M3" s="3322"/>
      <c r="N3" s="3322"/>
      <c r="O3" s="3322"/>
      <c r="P3" s="3322"/>
      <c r="Q3" s="3322"/>
      <c r="R3" s="3322"/>
      <c r="S3" s="3322"/>
      <c r="T3" s="3322"/>
      <c r="U3" s="3322"/>
      <c r="V3" s="3322"/>
      <c r="W3" s="3322"/>
      <c r="X3" s="3322"/>
      <c r="Y3" s="3323"/>
      <c r="Z3" s="3313"/>
      <c r="AA3" s="2761">
        <v>43153</v>
      </c>
    </row>
    <row r="4" spans="1:27" ht="15.75" customHeight="1" thickBot="1">
      <c r="A4" s="3312"/>
      <c r="B4" s="3312"/>
      <c r="C4" s="3312"/>
      <c r="D4" s="3318"/>
      <c r="E4" s="3319"/>
      <c r="F4" s="3319"/>
      <c r="G4" s="3319"/>
      <c r="H4" s="3319"/>
      <c r="I4" s="3319"/>
      <c r="J4" s="3319"/>
      <c r="K4" s="3319"/>
      <c r="L4" s="3319"/>
      <c r="M4" s="3319"/>
      <c r="N4" s="3319"/>
      <c r="O4" s="3319"/>
      <c r="P4" s="3319"/>
      <c r="Q4" s="3319"/>
      <c r="R4" s="3319"/>
      <c r="S4" s="3319"/>
      <c r="T4" s="3319"/>
      <c r="U4" s="3319"/>
      <c r="V4" s="3319"/>
      <c r="W4" s="3319"/>
      <c r="X4" s="3319"/>
      <c r="Y4" s="3320"/>
      <c r="Z4" s="3314"/>
      <c r="AA4" s="2762"/>
    </row>
    <row r="5" spans="1:36" ht="21" customHeight="1">
      <c r="A5" s="3309" t="s">
        <v>2</v>
      </c>
      <c r="B5" s="3310"/>
      <c r="C5" s="3310"/>
      <c r="D5" s="3310"/>
      <c r="E5" s="3310"/>
      <c r="F5" s="3310"/>
      <c r="G5" s="3310"/>
      <c r="H5" s="3310"/>
      <c r="I5" s="3310"/>
      <c r="J5" s="3310"/>
      <c r="K5" s="3310"/>
      <c r="L5" s="3310"/>
      <c r="M5" s="3310"/>
      <c r="N5" s="3310"/>
      <c r="O5" s="3310"/>
      <c r="P5" s="3310"/>
      <c r="Q5" s="3310"/>
      <c r="R5" s="3310"/>
      <c r="S5" s="3310"/>
      <c r="T5" s="3310"/>
      <c r="U5" s="3310"/>
      <c r="V5" s="3310"/>
      <c r="W5" s="3310"/>
      <c r="X5" s="3310"/>
      <c r="Y5" s="3310"/>
      <c r="Z5" s="3310"/>
      <c r="AA5" s="3311"/>
      <c r="AB5" s="2767" t="s">
        <v>2</v>
      </c>
      <c r="AC5" s="2768"/>
      <c r="AD5" s="2768"/>
      <c r="AE5" s="2768"/>
      <c r="AF5" s="2768"/>
      <c r="AG5" s="2768"/>
      <c r="AH5" s="2768"/>
      <c r="AI5" s="2768"/>
      <c r="AJ5" s="2769"/>
    </row>
    <row r="6" spans="1:36" ht="15.75" customHeight="1" thickBot="1">
      <c r="A6" s="3281" t="s">
        <v>5</v>
      </c>
      <c r="B6" s="3282"/>
      <c r="C6" s="3282"/>
      <c r="D6" s="3282"/>
      <c r="E6" s="3282"/>
      <c r="F6" s="3282"/>
      <c r="G6" s="3282"/>
      <c r="H6" s="3282"/>
      <c r="I6" s="3282"/>
      <c r="J6" s="3282"/>
      <c r="K6" s="3282"/>
      <c r="L6" s="3282"/>
      <c r="M6" s="3282"/>
      <c r="N6" s="3282"/>
      <c r="O6" s="3282"/>
      <c r="P6" s="3282"/>
      <c r="Q6" s="3282"/>
      <c r="R6" s="3282"/>
      <c r="S6" s="3282"/>
      <c r="T6" s="3282"/>
      <c r="U6" s="3282"/>
      <c r="V6" s="3282"/>
      <c r="W6" s="3282"/>
      <c r="X6" s="3282"/>
      <c r="Y6" s="3282"/>
      <c r="Z6" s="3282"/>
      <c r="AA6" s="3283"/>
      <c r="AB6" s="2770"/>
      <c r="AC6" s="2771"/>
      <c r="AD6" s="2771"/>
      <c r="AE6" s="2771"/>
      <c r="AF6" s="2771"/>
      <c r="AG6" s="2771"/>
      <c r="AH6" s="2771"/>
      <c r="AI6" s="2771"/>
      <c r="AJ6" s="2772"/>
    </row>
    <row r="7" spans="1:36" ht="16.5" customHeight="1">
      <c r="A7" s="3281"/>
      <c r="B7" s="3282"/>
      <c r="C7" s="3282"/>
      <c r="D7" s="3282"/>
      <c r="E7" s="3282"/>
      <c r="F7" s="3282"/>
      <c r="G7" s="3282"/>
      <c r="H7" s="3282"/>
      <c r="I7" s="3282"/>
      <c r="J7" s="3282"/>
      <c r="K7" s="3282"/>
      <c r="L7" s="3282"/>
      <c r="M7" s="3282"/>
      <c r="N7" s="3282"/>
      <c r="O7" s="3282"/>
      <c r="P7" s="3282"/>
      <c r="Q7" s="3282"/>
      <c r="R7" s="3282"/>
      <c r="S7" s="3282"/>
      <c r="T7" s="3282"/>
      <c r="U7" s="3282"/>
      <c r="V7" s="3282"/>
      <c r="W7" s="3282"/>
      <c r="X7" s="3282"/>
      <c r="Y7" s="3282"/>
      <c r="Z7" s="3282"/>
      <c r="AA7" s="3283"/>
      <c r="AB7" s="2773" t="s">
        <v>1723</v>
      </c>
      <c r="AC7" s="2774"/>
      <c r="AD7" s="2774"/>
      <c r="AE7" s="2774"/>
      <c r="AF7" s="2774"/>
      <c r="AG7" s="2774"/>
      <c r="AH7" s="2774"/>
      <c r="AI7" s="2774"/>
      <c r="AJ7" s="2775"/>
    </row>
    <row r="8" spans="1:36" ht="16.5" customHeight="1">
      <c r="A8" s="3281" t="s">
        <v>6</v>
      </c>
      <c r="B8" s="3282"/>
      <c r="C8" s="3282"/>
      <c r="D8" s="3282"/>
      <c r="E8" s="3282"/>
      <c r="F8" s="3282"/>
      <c r="G8" s="3282"/>
      <c r="H8" s="3282"/>
      <c r="I8" s="3282"/>
      <c r="J8" s="3282"/>
      <c r="K8" s="3282"/>
      <c r="L8" s="3282"/>
      <c r="M8" s="3282"/>
      <c r="N8" s="3282"/>
      <c r="O8" s="3282"/>
      <c r="P8" s="3282"/>
      <c r="Q8" s="3282"/>
      <c r="R8" s="3282"/>
      <c r="S8" s="3282"/>
      <c r="T8" s="3282"/>
      <c r="U8" s="3282"/>
      <c r="V8" s="3282"/>
      <c r="W8" s="3282"/>
      <c r="X8" s="3282"/>
      <c r="Y8" s="3282"/>
      <c r="Z8" s="3282"/>
      <c r="AA8" s="3283"/>
      <c r="AB8" s="2776"/>
      <c r="AC8" s="2777"/>
      <c r="AD8" s="2777"/>
      <c r="AE8" s="2777"/>
      <c r="AF8" s="2777"/>
      <c r="AG8" s="2777"/>
      <c r="AH8" s="2777"/>
      <c r="AI8" s="2777"/>
      <c r="AJ8" s="2778"/>
    </row>
    <row r="9" spans="1:36" ht="16.5" customHeight="1" thickBot="1">
      <c r="A9" s="3284" t="s">
        <v>1726</v>
      </c>
      <c r="B9" s="3285"/>
      <c r="C9" s="3285"/>
      <c r="D9" s="3285"/>
      <c r="E9" s="3285"/>
      <c r="F9" s="3285"/>
      <c r="G9" s="3285"/>
      <c r="H9" s="3285"/>
      <c r="I9" s="3285"/>
      <c r="J9" s="3285"/>
      <c r="K9" s="3285"/>
      <c r="L9" s="3285"/>
      <c r="M9" s="3285"/>
      <c r="N9" s="3285"/>
      <c r="O9" s="3285"/>
      <c r="P9" s="3285"/>
      <c r="Q9" s="3285"/>
      <c r="R9" s="3285"/>
      <c r="S9" s="3285"/>
      <c r="T9" s="3285"/>
      <c r="U9" s="3285"/>
      <c r="V9" s="3285"/>
      <c r="W9" s="3285"/>
      <c r="X9" s="3285"/>
      <c r="Y9" s="3285"/>
      <c r="Z9" s="3285"/>
      <c r="AA9" s="3286"/>
      <c r="AB9" s="2779"/>
      <c r="AC9" s="2780"/>
      <c r="AD9" s="2780"/>
      <c r="AE9" s="2780"/>
      <c r="AF9" s="2780"/>
      <c r="AG9" s="2780"/>
      <c r="AH9" s="2780"/>
      <c r="AI9" s="2780"/>
      <c r="AJ9" s="2781"/>
    </row>
    <row r="10" spans="1:27" ht="9" customHeight="1" thickBot="1">
      <c r="A10" s="112"/>
      <c r="B10" s="113"/>
      <c r="C10" s="114"/>
      <c r="D10" s="114"/>
      <c r="E10" s="114"/>
      <c r="F10" s="115"/>
      <c r="G10" s="114"/>
      <c r="H10" s="114"/>
      <c r="I10" s="114"/>
      <c r="J10" s="116"/>
      <c r="K10" s="116"/>
      <c r="L10" s="114"/>
      <c r="M10" s="114"/>
      <c r="N10" s="114"/>
      <c r="O10" s="114"/>
      <c r="P10" s="114"/>
      <c r="Q10" s="114"/>
      <c r="R10" s="114"/>
      <c r="S10" s="114"/>
      <c r="T10" s="114"/>
      <c r="U10" s="114"/>
      <c r="V10" s="114"/>
      <c r="W10" s="114"/>
      <c r="X10" s="117"/>
      <c r="Y10" s="118"/>
      <c r="Z10" s="118"/>
      <c r="AA10" s="119"/>
    </row>
    <row r="11" spans="1:36" ht="24" customHeight="1" thickBot="1">
      <c r="A11" s="3287" t="s">
        <v>7</v>
      </c>
      <c r="B11" s="3288"/>
      <c r="C11" s="3288"/>
      <c r="D11" s="120"/>
      <c r="E11" s="3289" t="s">
        <v>241</v>
      </c>
      <c r="F11" s="3290"/>
      <c r="G11" s="3290"/>
      <c r="H11" s="3290"/>
      <c r="I11" s="3290"/>
      <c r="J11" s="3290"/>
      <c r="K11" s="3290"/>
      <c r="L11" s="3290"/>
      <c r="M11" s="3290"/>
      <c r="N11" s="3290"/>
      <c r="O11" s="3290"/>
      <c r="P11" s="3290"/>
      <c r="Q11" s="3290"/>
      <c r="R11" s="3290"/>
      <c r="S11" s="3290"/>
      <c r="T11" s="3290"/>
      <c r="U11" s="3290"/>
      <c r="V11" s="3290"/>
      <c r="W11" s="3290"/>
      <c r="X11" s="3290"/>
      <c r="Y11" s="3290"/>
      <c r="Z11" s="3290"/>
      <c r="AA11" s="3291"/>
      <c r="AB11" s="3289" t="s">
        <v>241</v>
      </c>
      <c r="AC11" s="3290"/>
      <c r="AD11" s="3290"/>
      <c r="AE11" s="3290"/>
      <c r="AF11" s="3290"/>
      <c r="AG11" s="3290"/>
      <c r="AH11" s="3290"/>
      <c r="AI11" s="3290"/>
      <c r="AJ11" s="3290"/>
    </row>
    <row r="12" spans="1:27" ht="9" customHeight="1" thickBot="1">
      <c r="A12" s="112"/>
      <c r="B12" s="113"/>
      <c r="C12" s="114"/>
      <c r="D12" s="114"/>
      <c r="E12" s="114"/>
      <c r="F12" s="115"/>
      <c r="G12" s="114"/>
      <c r="H12" s="114"/>
      <c r="I12" s="114"/>
      <c r="J12" s="116"/>
      <c r="K12" s="116"/>
      <c r="L12" s="114"/>
      <c r="M12" s="114"/>
      <c r="N12" s="114"/>
      <c r="O12" s="114"/>
      <c r="P12" s="114"/>
      <c r="Q12" s="114"/>
      <c r="R12" s="114"/>
      <c r="S12" s="114"/>
      <c r="T12" s="114"/>
      <c r="U12" s="114"/>
      <c r="V12" s="114"/>
      <c r="W12" s="114"/>
      <c r="X12" s="117"/>
      <c r="Y12" s="118"/>
      <c r="Z12" s="118"/>
      <c r="AA12" s="119"/>
    </row>
    <row r="13" spans="1:36" ht="24" customHeight="1" thickBot="1">
      <c r="A13" s="3292" t="s">
        <v>8</v>
      </c>
      <c r="B13" s="3293"/>
      <c r="C13" s="3293"/>
      <c r="D13" s="121"/>
      <c r="E13" s="3292" t="s">
        <v>242</v>
      </c>
      <c r="F13" s="3293"/>
      <c r="G13" s="3293"/>
      <c r="H13" s="3293"/>
      <c r="I13" s="3293"/>
      <c r="J13" s="3293"/>
      <c r="K13" s="3293"/>
      <c r="L13" s="3293"/>
      <c r="M13" s="3293"/>
      <c r="N13" s="3293"/>
      <c r="O13" s="3293"/>
      <c r="P13" s="3293"/>
      <c r="Q13" s="3293"/>
      <c r="R13" s="3293"/>
      <c r="S13" s="3293"/>
      <c r="T13" s="3293"/>
      <c r="U13" s="3293"/>
      <c r="V13" s="3293"/>
      <c r="W13" s="3293"/>
      <c r="X13" s="3293"/>
      <c r="Y13" s="3293"/>
      <c r="Z13" s="3293"/>
      <c r="AA13" s="3294"/>
      <c r="AB13" s="3292"/>
      <c r="AC13" s="3293"/>
      <c r="AD13" s="3293"/>
      <c r="AE13" s="3293"/>
      <c r="AF13" s="3293"/>
      <c r="AG13" s="3293"/>
      <c r="AH13" s="3293"/>
      <c r="AI13" s="3293"/>
      <c r="AJ13" s="3293"/>
    </row>
    <row r="14" spans="1:27" ht="9" customHeight="1" thickBot="1">
      <c r="A14" s="112"/>
      <c r="B14" s="113"/>
      <c r="C14" s="114"/>
      <c r="D14" s="114"/>
      <c r="E14" s="114"/>
      <c r="F14" s="115"/>
      <c r="G14" s="114"/>
      <c r="H14" s="114"/>
      <c r="I14" s="114"/>
      <c r="J14" s="116"/>
      <c r="K14" s="116"/>
      <c r="L14" s="114"/>
      <c r="M14" s="114"/>
      <c r="N14" s="114"/>
      <c r="O14" s="114"/>
      <c r="P14" s="114"/>
      <c r="Q14" s="114"/>
      <c r="R14" s="114"/>
      <c r="S14" s="114"/>
      <c r="T14" s="114"/>
      <c r="U14" s="114"/>
      <c r="V14" s="114"/>
      <c r="W14" s="114"/>
      <c r="X14" s="117"/>
      <c r="Y14" s="118"/>
      <c r="Z14" s="118"/>
      <c r="AA14" s="119"/>
    </row>
    <row r="15" spans="1:36" ht="36" customHeight="1" thickBot="1">
      <c r="A15" s="1606" t="s">
        <v>9</v>
      </c>
      <c r="B15" s="1606" t="s">
        <v>10</v>
      </c>
      <c r="C15" s="1606" t="s">
        <v>11</v>
      </c>
      <c r="D15" s="1606" t="s">
        <v>353</v>
      </c>
      <c r="E15" s="1606" t="s">
        <v>13</v>
      </c>
      <c r="F15" s="1606" t="s">
        <v>14</v>
      </c>
      <c r="G15" s="1606" t="s">
        <v>15</v>
      </c>
      <c r="H15" s="1606" t="s">
        <v>16</v>
      </c>
      <c r="I15" s="1606" t="s">
        <v>18</v>
      </c>
      <c r="J15" s="1606" t="s">
        <v>19</v>
      </c>
      <c r="K15" s="1606" t="s">
        <v>20</v>
      </c>
      <c r="L15" s="1607" t="s">
        <v>21</v>
      </c>
      <c r="M15" s="1607" t="s">
        <v>22</v>
      </c>
      <c r="N15" s="1607" t="s">
        <v>23</v>
      </c>
      <c r="O15" s="1607" t="s">
        <v>24</v>
      </c>
      <c r="P15" s="1607" t="s">
        <v>25</v>
      </c>
      <c r="Q15" s="1607" t="s">
        <v>26</v>
      </c>
      <c r="R15" s="1607" t="s">
        <v>27</v>
      </c>
      <c r="S15" s="1607" t="s">
        <v>28</v>
      </c>
      <c r="T15" s="1607" t="s">
        <v>29</v>
      </c>
      <c r="U15" s="1607" t="s">
        <v>30</v>
      </c>
      <c r="V15" s="1607" t="s">
        <v>31</v>
      </c>
      <c r="W15" s="1607" t="s">
        <v>32</v>
      </c>
      <c r="X15" s="1606" t="s">
        <v>33</v>
      </c>
      <c r="Y15" s="1606" t="s">
        <v>34</v>
      </c>
      <c r="Z15" s="1606" t="s">
        <v>244</v>
      </c>
      <c r="AA15" s="1606" t="s">
        <v>35</v>
      </c>
      <c r="AB15" s="2145" t="s">
        <v>36</v>
      </c>
      <c r="AC15" s="2146" t="s">
        <v>37</v>
      </c>
      <c r="AD15" s="2147" t="s">
        <v>38</v>
      </c>
      <c r="AE15" s="2148" t="s">
        <v>1724</v>
      </c>
      <c r="AF15" s="2148" t="s">
        <v>1725</v>
      </c>
      <c r="AG15" s="2149" t="s">
        <v>42</v>
      </c>
      <c r="AH15" s="2150" t="s">
        <v>43</v>
      </c>
      <c r="AI15" s="2149" t="s">
        <v>44</v>
      </c>
      <c r="AJ15" s="2151" t="s">
        <v>45</v>
      </c>
    </row>
    <row r="16" spans="1:36" ht="114.75" customHeight="1">
      <c r="A16" s="3295">
        <v>1</v>
      </c>
      <c r="B16" s="3295" t="s">
        <v>245</v>
      </c>
      <c r="C16" s="3297" t="s">
        <v>246</v>
      </c>
      <c r="D16" s="122" t="s">
        <v>247</v>
      </c>
      <c r="E16" s="123" t="s">
        <v>65</v>
      </c>
      <c r="F16" s="123">
        <v>1</v>
      </c>
      <c r="G16" s="124" t="s">
        <v>248</v>
      </c>
      <c r="H16" s="124" t="s">
        <v>249</v>
      </c>
      <c r="I16" s="124" t="s">
        <v>250</v>
      </c>
      <c r="J16" s="125">
        <v>43101</v>
      </c>
      <c r="K16" s="125">
        <v>43465</v>
      </c>
      <c r="L16" s="1970"/>
      <c r="M16" s="1970"/>
      <c r="N16" s="1970"/>
      <c r="O16" s="1970"/>
      <c r="P16" s="1970"/>
      <c r="Q16" s="1970">
        <v>1</v>
      </c>
      <c r="R16" s="1970"/>
      <c r="S16" s="1970"/>
      <c r="T16" s="1971"/>
      <c r="U16" s="1971"/>
      <c r="V16" s="1971"/>
      <c r="W16" s="1971">
        <v>1</v>
      </c>
      <c r="X16" s="126">
        <f>SUM(L16:W16)</f>
        <v>2</v>
      </c>
      <c r="Y16" s="1456">
        <v>0</v>
      </c>
      <c r="Z16" s="1456">
        <v>0</v>
      </c>
      <c r="AA16" s="127"/>
      <c r="AB16" s="2602">
        <f>SUM(L16:M16)</f>
        <v>0</v>
      </c>
      <c r="AC16" s="2157"/>
      <c r="AD16" s="2459">
        <v>0</v>
      </c>
      <c r="AE16" s="2615"/>
      <c r="AF16" s="2615">
        <f>+AD16/X16</f>
        <v>0</v>
      </c>
      <c r="AG16" s="2459"/>
      <c r="AH16" s="2609"/>
      <c r="AI16" s="2459" t="s">
        <v>1948</v>
      </c>
      <c r="AJ16" s="2459" t="s">
        <v>289</v>
      </c>
    </row>
    <row r="17" spans="1:36" ht="231.75" customHeight="1">
      <c r="A17" s="3296"/>
      <c r="B17" s="3296"/>
      <c r="C17" s="3298"/>
      <c r="D17" s="122" t="s">
        <v>251</v>
      </c>
      <c r="E17" s="123" t="s">
        <v>69</v>
      </c>
      <c r="F17" s="128">
        <v>0.9</v>
      </c>
      <c r="G17" s="124" t="s">
        <v>252</v>
      </c>
      <c r="H17" s="124" t="s">
        <v>253</v>
      </c>
      <c r="I17" s="124" t="s">
        <v>254</v>
      </c>
      <c r="J17" s="125" t="s">
        <v>255</v>
      </c>
      <c r="K17" s="125">
        <v>43465</v>
      </c>
      <c r="L17" s="3300">
        <v>0.9</v>
      </c>
      <c r="M17" s="3301"/>
      <c r="N17" s="3300">
        <v>0.9</v>
      </c>
      <c r="O17" s="3301"/>
      <c r="P17" s="3300">
        <v>0.9</v>
      </c>
      <c r="Q17" s="3301"/>
      <c r="R17" s="3300">
        <v>0.9</v>
      </c>
      <c r="S17" s="3301"/>
      <c r="T17" s="3300">
        <v>0.9</v>
      </c>
      <c r="U17" s="3301"/>
      <c r="V17" s="3300">
        <v>0.9</v>
      </c>
      <c r="W17" s="3301"/>
      <c r="X17" s="129">
        <v>0.9</v>
      </c>
      <c r="Y17" s="1456">
        <v>0</v>
      </c>
      <c r="Z17" s="1456">
        <v>0</v>
      </c>
      <c r="AA17" s="127"/>
      <c r="AB17" s="2603">
        <v>0.9</v>
      </c>
      <c r="AC17" s="2157">
        <f>AB17/X17</f>
        <v>1</v>
      </c>
      <c r="AD17" s="2619">
        <v>0.9</v>
      </c>
      <c r="AE17" s="2615">
        <f>+AD17/AB17</f>
        <v>1</v>
      </c>
      <c r="AF17" s="2615">
        <f aca="true" t="shared" si="0" ref="AF17:AF23">+AD17/X17</f>
        <v>1</v>
      </c>
      <c r="AG17" s="2459"/>
      <c r="AH17" s="2609"/>
      <c r="AI17" s="2459" t="s">
        <v>1949</v>
      </c>
      <c r="AJ17" s="2459" t="s">
        <v>289</v>
      </c>
    </row>
    <row r="18" spans="1:36" ht="218.25" customHeight="1">
      <c r="A18" s="3296"/>
      <c r="B18" s="3296"/>
      <c r="C18" s="3298"/>
      <c r="D18" s="122" t="s">
        <v>256</v>
      </c>
      <c r="E18" s="123" t="s">
        <v>69</v>
      </c>
      <c r="F18" s="128">
        <v>0.9</v>
      </c>
      <c r="G18" s="124" t="s">
        <v>257</v>
      </c>
      <c r="H18" s="124" t="s">
        <v>258</v>
      </c>
      <c r="I18" s="124" t="s">
        <v>259</v>
      </c>
      <c r="J18" s="125" t="s">
        <v>255</v>
      </c>
      <c r="K18" s="125">
        <v>43465</v>
      </c>
      <c r="L18" s="3300">
        <v>0.9</v>
      </c>
      <c r="M18" s="3301"/>
      <c r="N18" s="3300">
        <v>0.9</v>
      </c>
      <c r="O18" s="3301"/>
      <c r="P18" s="3300">
        <v>0.9</v>
      </c>
      <c r="Q18" s="3301"/>
      <c r="R18" s="3300">
        <v>0.9</v>
      </c>
      <c r="S18" s="3301"/>
      <c r="T18" s="3300">
        <v>0.9</v>
      </c>
      <c r="U18" s="3301"/>
      <c r="V18" s="3300">
        <v>0.9</v>
      </c>
      <c r="W18" s="3301"/>
      <c r="X18" s="129">
        <v>0.9</v>
      </c>
      <c r="Y18" s="1456">
        <v>0</v>
      </c>
      <c r="Z18" s="1456">
        <v>0</v>
      </c>
      <c r="AA18" s="127"/>
      <c r="AB18" s="2603">
        <v>0.9</v>
      </c>
      <c r="AC18" s="2157">
        <f>AB18/X18</f>
        <v>1</v>
      </c>
      <c r="AD18" s="2619">
        <v>0.9</v>
      </c>
      <c r="AE18" s="2615">
        <f>+AD18/AB18</f>
        <v>1</v>
      </c>
      <c r="AF18" s="2615">
        <f t="shared" si="0"/>
        <v>1</v>
      </c>
      <c r="AG18" s="2459"/>
      <c r="AH18" s="2609"/>
      <c r="AI18" s="2459" t="s">
        <v>1950</v>
      </c>
      <c r="AJ18" s="2459" t="s">
        <v>289</v>
      </c>
    </row>
    <row r="19" spans="1:36" ht="89.25">
      <c r="A19" s="3296"/>
      <c r="B19" s="3296"/>
      <c r="C19" s="3298"/>
      <c r="D19" s="122" t="s">
        <v>261</v>
      </c>
      <c r="E19" s="123" t="s">
        <v>65</v>
      </c>
      <c r="F19" s="123">
        <v>2</v>
      </c>
      <c r="G19" s="124" t="s">
        <v>262</v>
      </c>
      <c r="H19" s="124" t="s">
        <v>263</v>
      </c>
      <c r="I19" s="124" t="s">
        <v>264</v>
      </c>
      <c r="J19" s="125" t="s">
        <v>260</v>
      </c>
      <c r="K19" s="125">
        <v>43100</v>
      </c>
      <c r="L19" s="1972"/>
      <c r="M19" s="1972"/>
      <c r="N19" s="1972"/>
      <c r="O19" s="1972"/>
      <c r="P19" s="1972"/>
      <c r="Q19" s="1972">
        <v>1</v>
      </c>
      <c r="R19" s="1972"/>
      <c r="S19" s="1972"/>
      <c r="T19" s="1973"/>
      <c r="U19" s="1973"/>
      <c r="V19" s="1973"/>
      <c r="W19" s="1973">
        <v>1</v>
      </c>
      <c r="X19" s="126">
        <f>SUM(L19:W19)</f>
        <v>2</v>
      </c>
      <c r="Y19" s="1456">
        <v>0</v>
      </c>
      <c r="Z19" s="1456">
        <v>0</v>
      </c>
      <c r="AA19" s="127"/>
      <c r="AB19" s="2602">
        <f>SUM(L19:M19)</f>
        <v>0</v>
      </c>
      <c r="AC19" s="2157"/>
      <c r="AD19" s="2459">
        <v>0</v>
      </c>
      <c r="AE19" s="2615"/>
      <c r="AF19" s="2615">
        <f t="shared" si="0"/>
        <v>0</v>
      </c>
      <c r="AG19" s="2459"/>
      <c r="AH19" s="2609"/>
      <c r="AI19" s="2459" t="s">
        <v>1951</v>
      </c>
      <c r="AJ19" s="2459" t="s">
        <v>289</v>
      </c>
    </row>
    <row r="20" spans="1:36" ht="178.5" customHeight="1">
      <c r="A20" s="3296"/>
      <c r="B20" s="3296"/>
      <c r="C20" s="3298"/>
      <c r="D20" s="130" t="s">
        <v>265</v>
      </c>
      <c r="E20" s="123" t="s">
        <v>69</v>
      </c>
      <c r="F20" s="128">
        <v>0.9</v>
      </c>
      <c r="G20" s="124" t="s">
        <v>266</v>
      </c>
      <c r="H20" s="124" t="s">
        <v>253</v>
      </c>
      <c r="I20" s="124" t="s">
        <v>259</v>
      </c>
      <c r="J20" s="125" t="s">
        <v>255</v>
      </c>
      <c r="K20" s="125">
        <v>43465</v>
      </c>
      <c r="L20" s="3300">
        <v>0.9</v>
      </c>
      <c r="M20" s="3301"/>
      <c r="N20" s="3300">
        <v>0.9</v>
      </c>
      <c r="O20" s="3301"/>
      <c r="P20" s="3300">
        <v>0.9</v>
      </c>
      <c r="Q20" s="3301"/>
      <c r="R20" s="3300">
        <v>0.9</v>
      </c>
      <c r="S20" s="3301"/>
      <c r="T20" s="3300">
        <v>0.9</v>
      </c>
      <c r="U20" s="3301"/>
      <c r="V20" s="3300">
        <v>0.9</v>
      </c>
      <c r="W20" s="3301"/>
      <c r="X20" s="129">
        <v>0.9</v>
      </c>
      <c r="Y20" s="1456">
        <v>0</v>
      </c>
      <c r="Z20" s="1456">
        <v>0</v>
      </c>
      <c r="AA20" s="127"/>
      <c r="AB20" s="2603">
        <v>0.9</v>
      </c>
      <c r="AC20" s="2157">
        <f>AB20/X20</f>
        <v>1</v>
      </c>
      <c r="AD20" s="2620">
        <v>0.9</v>
      </c>
      <c r="AE20" s="2615">
        <f>+AD20/AB20</f>
        <v>1</v>
      </c>
      <c r="AF20" s="2615">
        <f t="shared" si="0"/>
        <v>1</v>
      </c>
      <c r="AG20" s="2459"/>
      <c r="AH20" s="2609"/>
      <c r="AI20" s="2459" t="s">
        <v>1952</v>
      </c>
      <c r="AJ20" s="2459" t="s">
        <v>289</v>
      </c>
    </row>
    <row r="21" spans="1:36" ht="214.5" customHeight="1">
      <c r="A21" s="3296"/>
      <c r="B21" s="3296"/>
      <c r="C21" s="3298"/>
      <c r="D21" s="130" t="s">
        <v>267</v>
      </c>
      <c r="E21" s="123" t="s">
        <v>69</v>
      </c>
      <c r="F21" s="128">
        <v>0.9</v>
      </c>
      <c r="G21" s="124" t="s">
        <v>268</v>
      </c>
      <c r="H21" s="124" t="s">
        <v>253</v>
      </c>
      <c r="I21" s="124" t="s">
        <v>264</v>
      </c>
      <c r="J21" s="125" t="s">
        <v>260</v>
      </c>
      <c r="K21" s="125">
        <v>43100</v>
      </c>
      <c r="L21" s="3300">
        <v>0.9</v>
      </c>
      <c r="M21" s="3301"/>
      <c r="N21" s="3300">
        <v>0.9</v>
      </c>
      <c r="O21" s="3301"/>
      <c r="P21" s="3300">
        <v>0.9</v>
      </c>
      <c r="Q21" s="3301"/>
      <c r="R21" s="3300">
        <v>0.9</v>
      </c>
      <c r="S21" s="3301"/>
      <c r="T21" s="3300">
        <v>0.9</v>
      </c>
      <c r="U21" s="3301"/>
      <c r="V21" s="3300">
        <v>0.9</v>
      </c>
      <c r="W21" s="3301"/>
      <c r="X21" s="129">
        <v>0.9</v>
      </c>
      <c r="Y21" s="1456">
        <v>0</v>
      </c>
      <c r="Z21" s="1456">
        <v>0</v>
      </c>
      <c r="AA21" s="127"/>
      <c r="AB21" s="2603">
        <v>0.9</v>
      </c>
      <c r="AC21" s="2157">
        <f>AB21/X21</f>
        <v>1</v>
      </c>
      <c r="AD21" s="2620">
        <v>0.9</v>
      </c>
      <c r="AE21" s="2615">
        <f>+AD21/AB21</f>
        <v>1</v>
      </c>
      <c r="AF21" s="2615">
        <f t="shared" si="0"/>
        <v>1</v>
      </c>
      <c r="AG21" s="2459"/>
      <c r="AH21" s="2609"/>
      <c r="AI21" s="2459" t="s">
        <v>1953</v>
      </c>
      <c r="AJ21" s="2459" t="s">
        <v>289</v>
      </c>
    </row>
    <row r="22" spans="1:36" ht="102" customHeight="1" thickBot="1">
      <c r="A22" s="3296"/>
      <c r="B22" s="3296"/>
      <c r="C22" s="3299"/>
      <c r="D22" s="130" t="s">
        <v>269</v>
      </c>
      <c r="E22" s="123" t="s">
        <v>65</v>
      </c>
      <c r="F22" s="123">
        <v>4</v>
      </c>
      <c r="G22" s="124" t="s">
        <v>270</v>
      </c>
      <c r="H22" s="124" t="s">
        <v>271</v>
      </c>
      <c r="I22" s="124" t="s">
        <v>264</v>
      </c>
      <c r="J22" s="125" t="s">
        <v>255</v>
      </c>
      <c r="K22" s="125">
        <v>43465</v>
      </c>
      <c r="L22" s="1972"/>
      <c r="M22" s="1972"/>
      <c r="N22" s="1972">
        <v>1</v>
      </c>
      <c r="O22" s="1972"/>
      <c r="P22" s="1972"/>
      <c r="Q22" s="1972">
        <v>1</v>
      </c>
      <c r="R22" s="1972"/>
      <c r="S22" s="1972"/>
      <c r="T22" s="1973">
        <v>1</v>
      </c>
      <c r="U22" s="1973"/>
      <c r="V22" s="1973"/>
      <c r="W22" s="1973">
        <v>1</v>
      </c>
      <c r="X22" s="126">
        <f>SUM(L22:W22)</f>
        <v>4</v>
      </c>
      <c r="Y22" s="1457">
        <v>0</v>
      </c>
      <c r="Z22" s="1457">
        <v>0</v>
      </c>
      <c r="AA22" s="131"/>
      <c r="AB22" s="2602">
        <f>SUM(L22:M22)</f>
        <v>0</v>
      </c>
      <c r="AC22" s="2157"/>
      <c r="AD22" s="2459">
        <v>0</v>
      </c>
      <c r="AE22" s="2615"/>
      <c r="AF22" s="2615">
        <f t="shared" si="0"/>
        <v>0</v>
      </c>
      <c r="AG22" s="2459"/>
      <c r="AH22" s="2609"/>
      <c r="AI22" s="2459" t="s">
        <v>1954</v>
      </c>
      <c r="AJ22" s="2459" t="s">
        <v>289</v>
      </c>
    </row>
    <row r="23" spans="1:36" ht="187.5" customHeight="1">
      <c r="A23" s="3296"/>
      <c r="B23" s="3296"/>
      <c r="C23" s="132" t="s">
        <v>272</v>
      </c>
      <c r="D23" s="133" t="s">
        <v>273</v>
      </c>
      <c r="E23" s="123" t="s">
        <v>274</v>
      </c>
      <c r="F23" s="123">
        <v>3</v>
      </c>
      <c r="G23" s="124" t="s">
        <v>275</v>
      </c>
      <c r="H23" s="124" t="s">
        <v>276</v>
      </c>
      <c r="I23" s="124" t="s">
        <v>277</v>
      </c>
      <c r="J23" s="125" t="s">
        <v>255</v>
      </c>
      <c r="K23" s="125">
        <v>43465</v>
      </c>
      <c r="L23" s="1972"/>
      <c r="M23" s="1972"/>
      <c r="N23" s="1972">
        <v>1</v>
      </c>
      <c r="O23" s="1972"/>
      <c r="P23" s="1972"/>
      <c r="Q23" s="1972">
        <v>1</v>
      </c>
      <c r="R23" s="1972"/>
      <c r="S23" s="1972"/>
      <c r="T23" s="1973">
        <v>1</v>
      </c>
      <c r="U23" s="1973"/>
      <c r="V23" s="1973"/>
      <c r="W23" s="1973">
        <v>1</v>
      </c>
      <c r="X23" s="126">
        <f>SUM(L23:W23)</f>
        <v>4</v>
      </c>
      <c r="Y23" s="1456">
        <v>0</v>
      </c>
      <c r="Z23" s="1456">
        <v>0</v>
      </c>
      <c r="AA23" s="127"/>
      <c r="AB23" s="2602">
        <f>SUM(L23:M23)</f>
        <v>0</v>
      </c>
      <c r="AC23" s="2157"/>
      <c r="AD23" s="2459">
        <v>0</v>
      </c>
      <c r="AE23" s="2615"/>
      <c r="AF23" s="2615">
        <f t="shared" si="0"/>
        <v>0</v>
      </c>
      <c r="AG23" s="2459"/>
      <c r="AH23" s="2609"/>
      <c r="AI23" s="2459" t="s">
        <v>1955</v>
      </c>
      <c r="AJ23" s="2459" t="s">
        <v>289</v>
      </c>
    </row>
    <row r="24" spans="1:36" ht="18.75" thickBot="1">
      <c r="A24" s="3279" t="s">
        <v>56</v>
      </c>
      <c r="B24" s="3280"/>
      <c r="C24" s="3280"/>
      <c r="D24" s="134"/>
      <c r="E24" s="135"/>
      <c r="F24" s="135"/>
      <c r="G24" s="136"/>
      <c r="H24" s="136"/>
      <c r="I24" s="136"/>
      <c r="J24" s="135"/>
      <c r="K24" s="135"/>
      <c r="L24" s="135"/>
      <c r="M24" s="135"/>
      <c r="N24" s="135"/>
      <c r="O24" s="135"/>
      <c r="P24" s="135"/>
      <c r="Q24" s="135"/>
      <c r="R24" s="135"/>
      <c r="S24" s="135"/>
      <c r="T24" s="135"/>
      <c r="U24" s="135"/>
      <c r="V24" s="135"/>
      <c r="W24" s="135"/>
      <c r="X24" s="137"/>
      <c r="Y24" s="1609">
        <f>SUM(Y16:Y23)</f>
        <v>0</v>
      </c>
      <c r="Z24" s="1609">
        <f>SUM(Z16:Z23)</f>
        <v>0</v>
      </c>
      <c r="AA24" s="2066"/>
      <c r="AB24" s="2066"/>
      <c r="AC24" s="2066"/>
      <c r="AD24" s="2066"/>
      <c r="AE24" s="2066"/>
      <c r="AF24" s="2066"/>
      <c r="AG24" s="2066"/>
      <c r="AH24" s="2066"/>
      <c r="AI24" s="2066"/>
      <c r="AJ24" s="2066"/>
    </row>
    <row r="25" spans="1:36" ht="36" customHeight="1" thickBot="1">
      <c r="A25" s="1606" t="s">
        <v>9</v>
      </c>
      <c r="B25" s="1606" t="s">
        <v>10</v>
      </c>
      <c r="C25" s="1606" t="s">
        <v>11</v>
      </c>
      <c r="D25" s="1606" t="s">
        <v>353</v>
      </c>
      <c r="E25" s="1606" t="s">
        <v>13</v>
      </c>
      <c r="F25" s="1606" t="s">
        <v>14</v>
      </c>
      <c r="G25" s="1606" t="s">
        <v>15</v>
      </c>
      <c r="H25" s="1606" t="s">
        <v>16</v>
      </c>
      <c r="I25" s="1606" t="s">
        <v>18</v>
      </c>
      <c r="J25" s="1606" t="s">
        <v>19</v>
      </c>
      <c r="K25" s="1606" t="s">
        <v>20</v>
      </c>
      <c r="L25" s="1607" t="s">
        <v>21</v>
      </c>
      <c r="M25" s="1607" t="s">
        <v>22</v>
      </c>
      <c r="N25" s="1607" t="s">
        <v>23</v>
      </c>
      <c r="O25" s="1607" t="s">
        <v>24</v>
      </c>
      <c r="P25" s="1607" t="s">
        <v>25</v>
      </c>
      <c r="Q25" s="1607" t="s">
        <v>26</v>
      </c>
      <c r="R25" s="1607" t="s">
        <v>27</v>
      </c>
      <c r="S25" s="1607" t="s">
        <v>28</v>
      </c>
      <c r="T25" s="1607" t="s">
        <v>29</v>
      </c>
      <c r="U25" s="1607" t="s">
        <v>30</v>
      </c>
      <c r="V25" s="1607" t="s">
        <v>31</v>
      </c>
      <c r="W25" s="1607" t="s">
        <v>32</v>
      </c>
      <c r="X25" s="1606" t="s">
        <v>33</v>
      </c>
      <c r="Y25" s="1606" t="s">
        <v>34</v>
      </c>
      <c r="Z25" s="1606" t="s">
        <v>244</v>
      </c>
      <c r="AA25" s="2222" t="s">
        <v>35</v>
      </c>
      <c r="AB25" s="2145" t="s">
        <v>36</v>
      </c>
      <c r="AC25" s="2146" t="s">
        <v>37</v>
      </c>
      <c r="AD25" s="2147" t="s">
        <v>38</v>
      </c>
      <c r="AE25" s="2148" t="s">
        <v>1724</v>
      </c>
      <c r="AF25" s="2148" t="s">
        <v>1725</v>
      </c>
      <c r="AG25" s="2149" t="s">
        <v>42</v>
      </c>
      <c r="AH25" s="2150" t="s">
        <v>43</v>
      </c>
      <c r="AI25" s="2149" t="s">
        <v>44</v>
      </c>
      <c r="AJ25" s="2151" t="s">
        <v>45</v>
      </c>
    </row>
    <row r="26" spans="1:36" ht="72.75" customHeight="1">
      <c r="A26" s="3304">
        <v>2</v>
      </c>
      <c r="B26" s="3304" t="s">
        <v>282</v>
      </c>
      <c r="C26" s="3297" t="s">
        <v>286</v>
      </c>
      <c r="D26" s="445" t="s">
        <v>848</v>
      </c>
      <c r="E26" s="446" t="s">
        <v>296</v>
      </c>
      <c r="F26" s="447">
        <v>12</v>
      </c>
      <c r="G26" s="447" t="s">
        <v>849</v>
      </c>
      <c r="H26" s="447" t="s">
        <v>855</v>
      </c>
      <c r="I26" s="447" t="s">
        <v>493</v>
      </c>
      <c r="J26" s="448" t="s">
        <v>255</v>
      </c>
      <c r="K26" s="448">
        <v>43465</v>
      </c>
      <c r="L26" s="3052">
        <v>2</v>
      </c>
      <c r="M26" s="3053"/>
      <c r="N26" s="3052">
        <v>2</v>
      </c>
      <c r="O26" s="3053"/>
      <c r="P26" s="3052">
        <v>2</v>
      </c>
      <c r="Q26" s="3053"/>
      <c r="R26" s="3052">
        <v>2</v>
      </c>
      <c r="S26" s="3053"/>
      <c r="T26" s="3052">
        <v>2</v>
      </c>
      <c r="U26" s="3053"/>
      <c r="V26" s="3052">
        <v>2</v>
      </c>
      <c r="W26" s="3053"/>
      <c r="X26" s="449">
        <f>SUM(L26:W26)</f>
        <v>12</v>
      </c>
      <c r="Y26" s="450">
        <v>0</v>
      </c>
      <c r="Z26" s="450">
        <v>0</v>
      </c>
      <c r="AA26" s="2154"/>
      <c r="AB26" s="2617">
        <f>SUM(L26)</f>
        <v>2</v>
      </c>
      <c r="AC26" s="2615">
        <f>AB26/X26</f>
        <v>0.16666666666666666</v>
      </c>
      <c r="AD26" s="2459">
        <v>2</v>
      </c>
      <c r="AE26" s="2615">
        <f>+AD26/AB26</f>
        <v>1</v>
      </c>
      <c r="AF26" s="2615">
        <f>+AD26/X26</f>
        <v>0.16666666666666666</v>
      </c>
      <c r="AG26" s="2606"/>
      <c r="AH26" s="2605"/>
      <c r="AI26" s="2459" t="s">
        <v>1956</v>
      </c>
      <c r="AJ26" s="2610" t="s">
        <v>289</v>
      </c>
    </row>
    <row r="27" spans="1:36" ht="96" customHeight="1">
      <c r="A27" s="3305"/>
      <c r="B27" s="3305"/>
      <c r="C27" s="3307"/>
      <c r="D27" s="194" t="s">
        <v>845</v>
      </c>
      <c r="E27" s="187" t="s">
        <v>846</v>
      </c>
      <c r="F27" s="416">
        <v>4</v>
      </c>
      <c r="G27" s="187" t="s">
        <v>850</v>
      </c>
      <c r="H27" s="451" t="s">
        <v>854</v>
      </c>
      <c r="I27" s="187" t="s">
        <v>490</v>
      </c>
      <c r="J27" s="433">
        <v>43160</v>
      </c>
      <c r="K27" s="433">
        <v>43465</v>
      </c>
      <c r="L27" s="434"/>
      <c r="M27" s="434"/>
      <c r="N27" s="434">
        <v>2</v>
      </c>
      <c r="O27" s="434"/>
      <c r="P27" s="434"/>
      <c r="Q27" s="434"/>
      <c r="R27" s="434">
        <v>1</v>
      </c>
      <c r="S27" s="434"/>
      <c r="T27" s="434"/>
      <c r="U27" s="434"/>
      <c r="V27" s="434"/>
      <c r="W27" s="434">
        <v>1</v>
      </c>
      <c r="X27" s="385">
        <f>SUM(L27:W27)</f>
        <v>4</v>
      </c>
      <c r="Y27" s="452">
        <v>0</v>
      </c>
      <c r="Z27" s="452">
        <v>0</v>
      </c>
      <c r="AA27" s="2062"/>
      <c r="AB27" s="2617">
        <f>SUM(L27)</f>
        <v>0</v>
      </c>
      <c r="AC27" s="2615"/>
      <c r="AD27" s="2459">
        <v>0</v>
      </c>
      <c r="AE27" s="2615"/>
      <c r="AF27" s="2615">
        <f>+AD27/X27</f>
        <v>0</v>
      </c>
      <c r="AG27" s="2606"/>
      <c r="AH27" s="2605"/>
      <c r="AI27" s="2459" t="s">
        <v>1957</v>
      </c>
      <c r="AJ27" s="2610" t="s">
        <v>289</v>
      </c>
    </row>
    <row r="28" spans="1:36" ht="93.75" customHeight="1" thickBot="1">
      <c r="A28" s="3306"/>
      <c r="B28" s="3306"/>
      <c r="C28" s="3299"/>
      <c r="D28" s="1264" t="s">
        <v>851</v>
      </c>
      <c r="E28" s="1361" t="s">
        <v>489</v>
      </c>
      <c r="F28" s="1613">
        <v>1</v>
      </c>
      <c r="G28" s="1361" t="s">
        <v>852</v>
      </c>
      <c r="H28" s="1614" t="s">
        <v>855</v>
      </c>
      <c r="I28" s="1361" t="s">
        <v>294</v>
      </c>
      <c r="J28" s="1488">
        <v>43101</v>
      </c>
      <c r="K28" s="1488">
        <v>43465</v>
      </c>
      <c r="L28" s="3277">
        <v>1</v>
      </c>
      <c r="M28" s="3278"/>
      <c r="N28" s="3277">
        <v>1</v>
      </c>
      <c r="O28" s="3278"/>
      <c r="P28" s="3277">
        <v>1</v>
      </c>
      <c r="Q28" s="3278"/>
      <c r="R28" s="3277">
        <v>1</v>
      </c>
      <c r="S28" s="3278"/>
      <c r="T28" s="3277">
        <v>1</v>
      </c>
      <c r="U28" s="3278"/>
      <c r="V28" s="3277">
        <v>1</v>
      </c>
      <c r="W28" s="3278"/>
      <c r="X28" s="1615">
        <v>1</v>
      </c>
      <c r="Y28" s="1463">
        <v>0</v>
      </c>
      <c r="Z28" s="1463">
        <v>0</v>
      </c>
      <c r="AA28" s="2059"/>
      <c r="AB28" s="2618">
        <f>SUM(L28)</f>
        <v>1</v>
      </c>
      <c r="AC28" s="2615">
        <f>2/12</f>
        <v>0.16666666666666666</v>
      </c>
      <c r="AD28" s="2616">
        <v>1</v>
      </c>
      <c r="AE28" s="2615">
        <f>+AD28/AB28</f>
        <v>1</v>
      </c>
      <c r="AF28" s="2615">
        <f>+AD28/X28</f>
        <v>1</v>
      </c>
      <c r="AG28" s="2613"/>
      <c r="AH28" s="2614"/>
      <c r="AI28" s="2611" t="s">
        <v>1958</v>
      </c>
      <c r="AJ28" s="2612" t="s">
        <v>289</v>
      </c>
    </row>
    <row r="29" spans="1:36" s="148" customFormat="1" ht="13.5" thickBot="1">
      <c r="A29" s="3308" t="s">
        <v>56</v>
      </c>
      <c r="B29" s="3219"/>
      <c r="C29" s="3219"/>
      <c r="D29" s="1362"/>
      <c r="E29" s="1363"/>
      <c r="F29" s="1363"/>
      <c r="G29" s="1363"/>
      <c r="H29" s="1363"/>
      <c r="I29" s="1363"/>
      <c r="J29" s="1363"/>
      <c r="K29" s="1363"/>
      <c r="L29" s="1363"/>
      <c r="M29" s="1363"/>
      <c r="N29" s="1363"/>
      <c r="O29" s="1363"/>
      <c r="P29" s="1363"/>
      <c r="Q29" s="1363"/>
      <c r="R29" s="1363"/>
      <c r="S29" s="1363"/>
      <c r="T29" s="1363"/>
      <c r="U29" s="1363"/>
      <c r="V29" s="1363"/>
      <c r="W29" s="1363"/>
      <c r="X29" s="1618"/>
      <c r="Y29" s="1619">
        <f>SUM(Y16:Y28)</f>
        <v>0</v>
      </c>
      <c r="Z29" s="1619">
        <v>0</v>
      </c>
      <c r="AA29" s="1618"/>
      <c r="AB29" s="2224"/>
      <c r="AC29" s="2225"/>
      <c r="AD29" s="2225"/>
      <c r="AE29" s="2225"/>
      <c r="AF29" s="2225"/>
      <c r="AG29" s="2225"/>
      <c r="AH29" s="2225"/>
      <c r="AI29" s="2225"/>
      <c r="AJ29" s="2226"/>
    </row>
    <row r="30" spans="1:36" s="148" customFormat="1" ht="15.75" thickBot="1">
      <c r="A30" s="3302" t="s">
        <v>57</v>
      </c>
      <c r="B30" s="3303"/>
      <c r="C30" s="3303"/>
      <c r="D30" s="1616"/>
      <c r="E30" s="1617"/>
      <c r="F30" s="1616"/>
      <c r="G30" s="1616"/>
      <c r="H30" s="1616"/>
      <c r="I30" s="1616"/>
      <c r="J30" s="1616"/>
      <c r="K30" s="1616"/>
      <c r="L30" s="1616"/>
      <c r="M30" s="1616"/>
      <c r="N30" s="1616"/>
      <c r="O30" s="1616"/>
      <c r="P30" s="1616"/>
      <c r="Q30" s="1616"/>
      <c r="R30" s="1616"/>
      <c r="S30" s="1616"/>
      <c r="T30" s="1616"/>
      <c r="U30" s="1616"/>
      <c r="V30" s="1616"/>
      <c r="W30" s="1616"/>
      <c r="X30" s="1608"/>
      <c r="Y30" s="1610">
        <f>+Y29</f>
        <v>0</v>
      </c>
      <c r="Z30" s="1611">
        <v>0</v>
      </c>
      <c r="AA30" s="1608"/>
      <c r="AB30" s="2227"/>
      <c r="AC30" s="2223"/>
      <c r="AD30" s="2223"/>
      <c r="AE30" s="2223"/>
      <c r="AF30" s="2223"/>
      <c r="AG30" s="2223"/>
      <c r="AH30" s="2223"/>
      <c r="AI30" s="2223"/>
      <c r="AJ30" s="2228"/>
    </row>
    <row r="31" spans="1:36" s="157" customFormat="1" ht="13.5" thickBot="1">
      <c r="A31" s="3264"/>
      <c r="B31" s="3265"/>
      <c r="C31" s="3265"/>
      <c r="D31" s="152"/>
      <c r="E31" s="152"/>
      <c r="F31" s="153"/>
      <c r="G31" s="152"/>
      <c r="H31" s="152"/>
      <c r="I31" s="152"/>
      <c r="J31" s="154"/>
      <c r="K31" s="154"/>
      <c r="L31" s="152"/>
      <c r="M31" s="152"/>
      <c r="N31" s="152"/>
      <c r="O31" s="152"/>
      <c r="P31" s="152"/>
      <c r="Q31" s="152"/>
      <c r="R31" s="152"/>
      <c r="S31" s="152"/>
      <c r="T31" s="152"/>
      <c r="U31" s="152"/>
      <c r="V31" s="152"/>
      <c r="W31" s="152"/>
      <c r="X31" s="155"/>
      <c r="Y31" s="156">
        <f>+Y30</f>
        <v>0</v>
      </c>
      <c r="Z31" s="1612">
        <v>0</v>
      </c>
      <c r="AA31" s="2206"/>
      <c r="AB31" s="2213"/>
      <c r="AC31" s="2600">
        <f>AVERAGE(AC16:AC28)</f>
        <v>0.7222222222222223</v>
      </c>
      <c r="AD31" s="2599"/>
      <c r="AE31" s="2600">
        <f>AVERAGE(AE16:AE28)</f>
        <v>1</v>
      </c>
      <c r="AF31" s="2600">
        <f>AVERAGE(AF16:AF28)</f>
        <v>0.4696969696969697</v>
      </c>
      <c r="AG31" s="2599"/>
      <c r="AH31" s="2214"/>
      <c r="AI31" s="2214"/>
      <c r="AJ31" s="2215"/>
    </row>
  </sheetData>
  <sheetProtection/>
  <mergeCells count="65">
    <mergeCell ref="V20:W20"/>
    <mergeCell ref="L21:M21"/>
    <mergeCell ref="N21:O21"/>
    <mergeCell ref="P21:Q21"/>
    <mergeCell ref="R21:S21"/>
    <mergeCell ref="T21:U21"/>
    <mergeCell ref="V21:W21"/>
    <mergeCell ref="L20:M20"/>
    <mergeCell ref="N20:O20"/>
    <mergeCell ref="P20:Q20"/>
    <mergeCell ref="R20:S20"/>
    <mergeCell ref="T20:U20"/>
    <mergeCell ref="T17:U17"/>
    <mergeCell ref="V17:W17"/>
    <mergeCell ref="L18:M18"/>
    <mergeCell ref="N18:O18"/>
    <mergeCell ref="P18:Q18"/>
    <mergeCell ref="R18:S18"/>
    <mergeCell ref="T18:U18"/>
    <mergeCell ref="V18:W18"/>
    <mergeCell ref="AB5:AJ6"/>
    <mergeCell ref="AB7:AJ9"/>
    <mergeCell ref="AB11:AJ11"/>
    <mergeCell ref="AB13:AJ13"/>
    <mergeCell ref="AA1:AA2"/>
    <mergeCell ref="AA3:AA4"/>
    <mergeCell ref="A5:AA5"/>
    <mergeCell ref="A1:C4"/>
    <mergeCell ref="Z1:Z4"/>
    <mergeCell ref="D1:Y2"/>
    <mergeCell ref="D3:Y4"/>
    <mergeCell ref="A30:C30"/>
    <mergeCell ref="A31:C31"/>
    <mergeCell ref="A26:A28"/>
    <mergeCell ref="B26:B28"/>
    <mergeCell ref="C26:C28"/>
    <mergeCell ref="A29:C29"/>
    <mergeCell ref="A24:C24"/>
    <mergeCell ref="A6:AA6"/>
    <mergeCell ref="A7:AA7"/>
    <mergeCell ref="A8:AA8"/>
    <mergeCell ref="A9:AA9"/>
    <mergeCell ref="A11:C11"/>
    <mergeCell ref="E11:AA11"/>
    <mergeCell ref="A13:C13"/>
    <mergeCell ref="E13:AA13"/>
    <mergeCell ref="A16:A23"/>
    <mergeCell ref="B16:B23"/>
    <mergeCell ref="C16:C22"/>
    <mergeCell ref="L17:M17"/>
    <mergeCell ref="N17:O17"/>
    <mergeCell ref="P17:Q17"/>
    <mergeCell ref="R17:S17"/>
    <mergeCell ref="V26:W26"/>
    <mergeCell ref="L28:M28"/>
    <mergeCell ref="N28:O28"/>
    <mergeCell ref="P28:Q28"/>
    <mergeCell ref="R28:S28"/>
    <mergeCell ref="T28:U28"/>
    <mergeCell ref="V28:W28"/>
    <mergeCell ref="L26:M26"/>
    <mergeCell ref="N26:O26"/>
    <mergeCell ref="P26:Q26"/>
    <mergeCell ref="R26:S26"/>
    <mergeCell ref="T26:U26"/>
  </mergeCells>
  <printOptions/>
  <pageMargins left="0.7" right="0.7" top="0.75" bottom="0.75" header="0.3" footer="0.3"/>
  <pageSetup horizontalDpi="600" verticalDpi="600" orientation="landscape" scale="29" r:id="rId4"/>
  <rowBreaks count="1" manualBreakCount="1">
    <brk id="23" max="35" man="1"/>
  </rowBreaks>
  <drawing r:id="rId3"/>
  <legacyDrawing r:id="rId2"/>
</worksheet>
</file>

<file path=xl/worksheets/sheet8.xml><?xml version="1.0" encoding="utf-8"?>
<worksheet xmlns="http://schemas.openxmlformats.org/spreadsheetml/2006/main" xmlns:r="http://schemas.openxmlformats.org/officeDocument/2006/relationships">
  <dimension ref="A1:CT65"/>
  <sheetViews>
    <sheetView zoomScale="80" zoomScaleNormal="80" zoomScalePageLayoutView="0" workbookViewId="0" topLeftCell="R39">
      <selection activeCell="CS43" sqref="CS43"/>
    </sheetView>
  </sheetViews>
  <sheetFormatPr defaultColWidth="11.421875" defaultRowHeight="15"/>
  <cols>
    <col min="2" max="2" width="22.57421875" style="0" customWidth="1"/>
    <col min="3" max="3" width="26.28125" style="0" customWidth="1"/>
    <col min="4" max="4" width="27.00390625" style="0" customWidth="1"/>
    <col min="5" max="5" width="17.140625" style="0" customWidth="1"/>
    <col min="6" max="6" width="10.421875" style="0" customWidth="1"/>
    <col min="7" max="7" width="20.00390625" style="0" customWidth="1"/>
    <col min="8" max="8" width="18.7109375" style="0" customWidth="1"/>
    <col min="9" max="9" width="22.421875" style="0" customWidth="1"/>
    <col min="10" max="10" width="13.7109375" style="0" customWidth="1"/>
    <col min="11" max="11" width="17.7109375" style="0" customWidth="1"/>
    <col min="12" max="23" width="4.7109375" style="0" customWidth="1"/>
    <col min="25" max="25" width="25.00390625" style="84" bestFit="1" customWidth="1"/>
    <col min="26" max="26" width="20.8515625" style="84" customWidth="1"/>
    <col min="27" max="27" width="19.421875" style="0" customWidth="1"/>
    <col min="28" max="41" width="11.421875" style="0" hidden="1" customWidth="1"/>
    <col min="42" max="42" width="11.421875" style="1" hidden="1" customWidth="1"/>
    <col min="43" max="89" width="11.421875" style="0" hidden="1" customWidth="1"/>
    <col min="90" max="93" width="15.7109375" style="0" customWidth="1"/>
    <col min="94" max="94" width="20.00390625" style="0" customWidth="1"/>
    <col min="95" max="96" width="15.7109375" style="0" customWidth="1"/>
    <col min="97" max="97" width="30.28125" style="0" customWidth="1"/>
    <col min="98" max="98" width="15.7109375" style="0" customWidth="1"/>
  </cols>
  <sheetData>
    <row r="1" spans="1:89" ht="15" customHeight="1" thickBot="1">
      <c r="A1" s="2932"/>
      <c r="B1" s="2933"/>
      <c r="C1" s="2934"/>
      <c r="D1" s="3393" t="s">
        <v>0</v>
      </c>
      <c r="E1" s="3394"/>
      <c r="F1" s="3394"/>
      <c r="G1" s="3394"/>
      <c r="H1" s="3394"/>
      <c r="I1" s="3394"/>
      <c r="J1" s="3394"/>
      <c r="K1" s="3394"/>
      <c r="L1" s="3394"/>
      <c r="M1" s="3394"/>
      <c r="N1" s="3394"/>
      <c r="O1" s="3394"/>
      <c r="P1" s="3394"/>
      <c r="Q1" s="3394"/>
      <c r="R1" s="3394"/>
      <c r="S1" s="3394"/>
      <c r="T1" s="3394"/>
      <c r="U1" s="3394"/>
      <c r="V1" s="3394"/>
      <c r="W1" s="3394"/>
      <c r="X1" s="3394"/>
      <c r="Y1" s="3394"/>
      <c r="Z1" s="3401" t="s">
        <v>60</v>
      </c>
      <c r="AA1" s="2756" t="s">
        <v>1727</v>
      </c>
      <c r="AB1" s="1209"/>
      <c r="AC1" s="1209"/>
      <c r="AD1" s="1209"/>
      <c r="AE1" s="1209"/>
      <c r="AF1" s="1209"/>
      <c r="AG1" s="1209"/>
      <c r="AH1" s="1209"/>
      <c r="AI1" s="1209"/>
      <c r="AJ1" s="1209"/>
      <c r="AK1" s="1209"/>
      <c r="AL1" s="1209"/>
      <c r="AM1" s="1209"/>
      <c r="AN1" s="1209"/>
      <c r="AO1" s="1209"/>
      <c r="AP1" s="1209"/>
      <c r="AQ1" s="1209"/>
      <c r="AR1" s="1209"/>
      <c r="AS1" s="1209"/>
      <c r="AT1" s="1209"/>
      <c r="AU1" s="1209"/>
      <c r="AV1" s="1209"/>
      <c r="AW1" s="1209"/>
      <c r="AX1" s="1209"/>
      <c r="AY1" s="1209"/>
      <c r="AZ1" s="1209"/>
      <c r="BA1" s="1209"/>
      <c r="BB1" s="1209"/>
      <c r="BC1" s="1209"/>
      <c r="BD1" s="1209"/>
      <c r="BE1" s="1209"/>
      <c r="BF1" s="1209"/>
      <c r="BG1" s="1209"/>
      <c r="BH1" s="1209"/>
      <c r="BI1" s="1209"/>
      <c r="BJ1" s="1209"/>
      <c r="BK1" s="1209"/>
      <c r="BL1" s="1209"/>
      <c r="BM1" s="1209"/>
      <c r="BN1" s="1209"/>
      <c r="BO1" s="1209"/>
      <c r="BP1" s="1209"/>
      <c r="BQ1" s="1209"/>
      <c r="BR1" s="1209"/>
      <c r="BS1" s="1209"/>
      <c r="BT1" s="1209"/>
      <c r="BU1" s="1209"/>
      <c r="BV1" s="1209"/>
      <c r="BW1" s="1209"/>
      <c r="BX1" s="1209"/>
      <c r="BY1" s="1209"/>
      <c r="BZ1" s="1209"/>
      <c r="CA1" s="1209"/>
      <c r="CB1" s="1209"/>
      <c r="CC1" s="1209"/>
      <c r="CD1" s="1209"/>
      <c r="CE1" s="1209"/>
      <c r="CF1" s="1209"/>
      <c r="CG1" s="1601"/>
      <c r="CH1" s="3410" t="s">
        <v>60</v>
      </c>
      <c r="CI1" s="3411"/>
      <c r="CJ1" s="3411" t="s">
        <v>59</v>
      </c>
      <c r="CK1" s="3411"/>
    </row>
    <row r="2" spans="1:89" ht="15.75" customHeight="1" thickBot="1">
      <c r="A2" s="2935"/>
      <c r="B2" s="2936"/>
      <c r="C2" s="2937"/>
      <c r="D2" s="3395"/>
      <c r="E2" s="3396"/>
      <c r="F2" s="3396"/>
      <c r="G2" s="3396"/>
      <c r="H2" s="3396"/>
      <c r="I2" s="3396"/>
      <c r="J2" s="3396"/>
      <c r="K2" s="3396"/>
      <c r="L2" s="3396"/>
      <c r="M2" s="3396"/>
      <c r="N2" s="3396"/>
      <c r="O2" s="3396"/>
      <c r="P2" s="3396"/>
      <c r="Q2" s="3396"/>
      <c r="R2" s="3396"/>
      <c r="S2" s="3396"/>
      <c r="T2" s="3396"/>
      <c r="U2" s="3396"/>
      <c r="V2" s="3396"/>
      <c r="W2" s="3396"/>
      <c r="X2" s="3396"/>
      <c r="Y2" s="3396"/>
      <c r="Z2" s="3402"/>
      <c r="AA2" s="2757"/>
      <c r="AB2" s="1210"/>
      <c r="AC2" s="1210"/>
      <c r="AD2" s="1210"/>
      <c r="AE2" s="1210"/>
      <c r="AF2" s="1210"/>
      <c r="AG2" s="1210"/>
      <c r="AH2" s="1210"/>
      <c r="AI2" s="1210"/>
      <c r="AJ2" s="1210"/>
      <c r="AK2" s="1210"/>
      <c r="AL2" s="1210"/>
      <c r="AM2" s="1210"/>
      <c r="AN2" s="1210"/>
      <c r="AO2" s="1210"/>
      <c r="AP2" s="1210"/>
      <c r="AQ2" s="1210"/>
      <c r="AR2" s="1210"/>
      <c r="AS2" s="1210"/>
      <c r="AT2" s="1210"/>
      <c r="AU2" s="1210"/>
      <c r="AV2" s="1210"/>
      <c r="AW2" s="1210"/>
      <c r="AX2" s="1210"/>
      <c r="AY2" s="1210"/>
      <c r="AZ2" s="1210"/>
      <c r="BA2" s="1210"/>
      <c r="BB2" s="1210"/>
      <c r="BC2" s="1210"/>
      <c r="BD2" s="1210"/>
      <c r="BE2" s="1210"/>
      <c r="BF2" s="1210"/>
      <c r="BG2" s="1210"/>
      <c r="BH2" s="1210"/>
      <c r="BI2" s="1210"/>
      <c r="BJ2" s="1210"/>
      <c r="BK2" s="1210"/>
      <c r="BL2" s="1210"/>
      <c r="BM2" s="1210"/>
      <c r="BN2" s="1210"/>
      <c r="BO2" s="1210"/>
      <c r="BP2" s="1210"/>
      <c r="BQ2" s="1210"/>
      <c r="BR2" s="1210"/>
      <c r="BS2" s="1210"/>
      <c r="BT2" s="1210"/>
      <c r="BU2" s="1210"/>
      <c r="BV2" s="1210"/>
      <c r="BW2" s="1210"/>
      <c r="BX2" s="1210"/>
      <c r="BY2" s="1210"/>
      <c r="BZ2" s="1210"/>
      <c r="CA2" s="1210"/>
      <c r="CB2" s="1210"/>
      <c r="CC2" s="1210"/>
      <c r="CD2" s="1210"/>
      <c r="CE2" s="1210"/>
      <c r="CF2" s="1210"/>
      <c r="CG2" s="1602"/>
      <c r="CH2" s="3411"/>
      <c r="CI2" s="3411"/>
      <c r="CJ2" s="3411"/>
      <c r="CK2" s="3411"/>
    </row>
    <row r="3" spans="1:89" ht="15" customHeight="1" thickBot="1">
      <c r="A3" s="2935"/>
      <c r="B3" s="2936"/>
      <c r="C3" s="2937"/>
      <c r="D3" s="3397" t="s">
        <v>1</v>
      </c>
      <c r="E3" s="3398"/>
      <c r="F3" s="3398"/>
      <c r="G3" s="3398"/>
      <c r="H3" s="3398"/>
      <c r="I3" s="3398"/>
      <c r="J3" s="3398"/>
      <c r="K3" s="3398"/>
      <c r="L3" s="3398"/>
      <c r="M3" s="3398"/>
      <c r="N3" s="3398"/>
      <c r="O3" s="3398"/>
      <c r="P3" s="3398"/>
      <c r="Q3" s="3398"/>
      <c r="R3" s="3398"/>
      <c r="S3" s="3398"/>
      <c r="T3" s="3398"/>
      <c r="U3" s="3398"/>
      <c r="V3" s="3398"/>
      <c r="W3" s="3398"/>
      <c r="X3" s="3398"/>
      <c r="Y3" s="3398"/>
      <c r="Z3" s="3402"/>
      <c r="AA3" s="2761">
        <v>43153</v>
      </c>
      <c r="AB3" s="1620"/>
      <c r="AC3" s="1620"/>
      <c r="AD3" s="1620"/>
      <c r="AE3" s="1620"/>
      <c r="AF3" s="1620"/>
      <c r="AG3" s="1620"/>
      <c r="AH3" s="1620"/>
      <c r="AI3" s="1620"/>
      <c r="AJ3" s="1620"/>
      <c r="AK3" s="1620"/>
      <c r="AL3" s="1620"/>
      <c r="AM3" s="1620"/>
      <c r="AN3" s="1620"/>
      <c r="AO3" s="1620"/>
      <c r="AP3" s="1620"/>
      <c r="AQ3" s="1620"/>
      <c r="AR3" s="1620"/>
      <c r="AS3" s="1620"/>
      <c r="AT3" s="1620"/>
      <c r="AU3" s="1620"/>
      <c r="AV3" s="1620"/>
      <c r="AW3" s="1620"/>
      <c r="AX3" s="1620"/>
      <c r="AY3" s="1620"/>
      <c r="AZ3" s="1620"/>
      <c r="BA3" s="1620"/>
      <c r="BB3" s="1620"/>
      <c r="BC3" s="1620"/>
      <c r="BD3" s="1620"/>
      <c r="BE3" s="1620"/>
      <c r="BF3" s="1620"/>
      <c r="BG3" s="1620"/>
      <c r="BH3" s="1620"/>
      <c r="BI3" s="1620"/>
      <c r="BJ3" s="1620"/>
      <c r="BK3" s="1620"/>
      <c r="BL3" s="1620"/>
      <c r="BM3" s="1620"/>
      <c r="BN3" s="1620"/>
      <c r="BO3" s="1620"/>
      <c r="BP3" s="1620"/>
      <c r="BQ3" s="1620"/>
      <c r="BR3" s="1620"/>
      <c r="BS3" s="1620"/>
      <c r="BT3" s="1620"/>
      <c r="BU3" s="1620"/>
      <c r="BV3" s="1620"/>
      <c r="BW3" s="1620"/>
      <c r="BX3" s="1620"/>
      <c r="BY3" s="1620"/>
      <c r="BZ3" s="1620"/>
      <c r="CA3" s="1620"/>
      <c r="CB3" s="1620"/>
      <c r="CC3" s="1620"/>
      <c r="CD3" s="1620"/>
      <c r="CE3" s="1620"/>
      <c r="CF3" s="1620"/>
      <c r="CG3" s="1621"/>
      <c r="CH3" s="3411"/>
      <c r="CI3" s="3411"/>
      <c r="CJ3" s="3411"/>
      <c r="CK3" s="3411"/>
    </row>
    <row r="4" spans="1:89" ht="15.75" customHeight="1" thickBot="1">
      <c r="A4" s="2938"/>
      <c r="B4" s="2939"/>
      <c r="C4" s="2940"/>
      <c r="D4" s="3399"/>
      <c r="E4" s="3400"/>
      <c r="F4" s="3400"/>
      <c r="G4" s="3400"/>
      <c r="H4" s="3400"/>
      <c r="I4" s="3400"/>
      <c r="J4" s="3400"/>
      <c r="K4" s="3400"/>
      <c r="L4" s="3400"/>
      <c r="M4" s="3400"/>
      <c r="N4" s="3400"/>
      <c r="O4" s="3400"/>
      <c r="P4" s="3400"/>
      <c r="Q4" s="3400"/>
      <c r="R4" s="3400"/>
      <c r="S4" s="3400"/>
      <c r="T4" s="3400"/>
      <c r="U4" s="3400"/>
      <c r="V4" s="3400"/>
      <c r="W4" s="3400"/>
      <c r="X4" s="3400"/>
      <c r="Y4" s="3400"/>
      <c r="Z4" s="3403"/>
      <c r="AA4" s="2762"/>
      <c r="AB4" s="1622"/>
      <c r="AC4" s="1622"/>
      <c r="AD4" s="1622"/>
      <c r="AE4" s="1622"/>
      <c r="AF4" s="1622"/>
      <c r="AG4" s="1622"/>
      <c r="AH4" s="1622"/>
      <c r="AI4" s="1622"/>
      <c r="AJ4" s="1622"/>
      <c r="AK4" s="1622"/>
      <c r="AL4" s="1622"/>
      <c r="AM4" s="1622"/>
      <c r="AN4" s="1622"/>
      <c r="AO4" s="1622"/>
      <c r="AP4" s="1622"/>
      <c r="AQ4" s="1622"/>
      <c r="AR4" s="1622"/>
      <c r="AS4" s="1622"/>
      <c r="AT4" s="1622"/>
      <c r="AU4" s="1622"/>
      <c r="AV4" s="1622"/>
      <c r="AW4" s="1622"/>
      <c r="AX4" s="1622"/>
      <c r="AY4" s="1622"/>
      <c r="AZ4" s="1622"/>
      <c r="BA4" s="1622"/>
      <c r="BB4" s="1622"/>
      <c r="BC4" s="1622"/>
      <c r="BD4" s="1622"/>
      <c r="BE4" s="1622"/>
      <c r="BF4" s="1622"/>
      <c r="BG4" s="1622"/>
      <c r="BH4" s="1622"/>
      <c r="BI4" s="1622"/>
      <c r="BJ4" s="1622"/>
      <c r="BK4" s="1622"/>
      <c r="BL4" s="1622"/>
      <c r="BM4" s="1622"/>
      <c r="BN4" s="1622"/>
      <c r="BO4" s="1622"/>
      <c r="BP4" s="1622"/>
      <c r="BQ4" s="1622"/>
      <c r="BR4" s="1622"/>
      <c r="BS4" s="1622"/>
      <c r="BT4" s="1622"/>
      <c r="BU4" s="1622"/>
      <c r="BV4" s="1622"/>
      <c r="BW4" s="1622"/>
      <c r="BX4" s="1622"/>
      <c r="BY4" s="1622"/>
      <c r="BZ4" s="1622"/>
      <c r="CA4" s="1622"/>
      <c r="CB4" s="1622"/>
      <c r="CC4" s="1622"/>
      <c r="CD4" s="1622"/>
      <c r="CE4" s="1622"/>
      <c r="CF4" s="1622"/>
      <c r="CG4" s="1623"/>
      <c r="CH4" s="3411"/>
      <c r="CI4" s="3411"/>
      <c r="CJ4" s="3411"/>
      <c r="CK4" s="3411"/>
    </row>
    <row r="5" spans="1:98" ht="20.25" customHeight="1">
      <c r="A5" s="3407" t="s">
        <v>2</v>
      </c>
      <c r="B5" s="3408"/>
      <c r="C5" s="3408"/>
      <c r="D5" s="3408"/>
      <c r="E5" s="3408"/>
      <c r="F5" s="3408"/>
      <c r="G5" s="3408"/>
      <c r="H5" s="3408"/>
      <c r="I5" s="3408"/>
      <c r="J5" s="3408"/>
      <c r="K5" s="3408"/>
      <c r="L5" s="3408"/>
      <c r="M5" s="3408"/>
      <c r="N5" s="3408"/>
      <c r="O5" s="3408"/>
      <c r="P5" s="3408"/>
      <c r="Q5" s="3408"/>
      <c r="R5" s="3408"/>
      <c r="S5" s="3408"/>
      <c r="T5" s="3408"/>
      <c r="U5" s="3408"/>
      <c r="V5" s="3408"/>
      <c r="W5" s="3408"/>
      <c r="X5" s="3408"/>
      <c r="Y5" s="3408"/>
      <c r="Z5" s="3408"/>
      <c r="AA5" s="3409"/>
      <c r="AB5" s="3381" t="s">
        <v>118</v>
      </c>
      <c r="AC5" s="3382"/>
      <c r="AD5" s="3382"/>
      <c r="AE5" s="3382"/>
      <c r="AF5" s="3382"/>
      <c r="AG5" s="3382"/>
      <c r="AH5" s="3382"/>
      <c r="AI5" s="3382"/>
      <c r="AJ5" s="3382"/>
      <c r="AK5" s="3382"/>
      <c r="AL5" s="3383"/>
      <c r="AM5" s="3445" t="s">
        <v>117</v>
      </c>
      <c r="AN5" s="3446"/>
      <c r="AO5" s="3446"/>
      <c r="AP5" s="3446"/>
      <c r="AQ5" s="3446"/>
      <c r="AR5" s="3446"/>
      <c r="AS5" s="3446"/>
      <c r="AT5" s="3446"/>
      <c r="AU5" s="3446"/>
      <c r="AV5" s="3446"/>
      <c r="AW5" s="3447"/>
      <c r="AX5" s="3415" t="s">
        <v>114</v>
      </c>
      <c r="AY5" s="3416"/>
      <c r="AZ5" s="3416"/>
      <c r="BA5" s="3416"/>
      <c r="BB5" s="3416"/>
      <c r="BC5" s="3416"/>
      <c r="BD5" s="3416"/>
      <c r="BE5" s="3416"/>
      <c r="BF5" s="3416"/>
      <c r="BG5" s="3417"/>
      <c r="BH5" s="3350" t="s">
        <v>3</v>
      </c>
      <c r="BI5" s="3351"/>
      <c r="BJ5" s="3351"/>
      <c r="BK5" s="3351"/>
      <c r="BL5" s="3351"/>
      <c r="BM5" s="3351"/>
      <c r="BN5" s="3351"/>
      <c r="BO5" s="3351"/>
      <c r="BP5" s="3351"/>
      <c r="BQ5" s="3352"/>
      <c r="BR5" s="3424" t="s">
        <v>4</v>
      </c>
      <c r="BS5" s="3425"/>
      <c r="BT5" s="3425"/>
      <c r="BU5" s="3425"/>
      <c r="BV5" s="3425"/>
      <c r="BW5" s="3425"/>
      <c r="BX5" s="3425"/>
      <c r="BY5" s="3425"/>
      <c r="BZ5" s="3425"/>
      <c r="CA5" s="3426"/>
      <c r="CB5" s="3433" t="s">
        <v>116</v>
      </c>
      <c r="CC5" s="3434"/>
      <c r="CD5" s="3434"/>
      <c r="CE5" s="3434"/>
      <c r="CF5" s="3434"/>
      <c r="CG5" s="3434"/>
      <c r="CH5" s="3434"/>
      <c r="CI5" s="3434"/>
      <c r="CJ5" s="3434"/>
      <c r="CK5" s="3435"/>
      <c r="CL5" s="2767" t="s">
        <v>2</v>
      </c>
      <c r="CM5" s="2768"/>
      <c r="CN5" s="2768"/>
      <c r="CO5" s="2768"/>
      <c r="CP5" s="2768"/>
      <c r="CQ5" s="2768"/>
      <c r="CR5" s="2768"/>
      <c r="CS5" s="2768"/>
      <c r="CT5" s="2769"/>
    </row>
    <row r="6" spans="1:98" ht="15.75" customHeight="1" thickBot="1">
      <c r="A6" s="3404" t="s">
        <v>5</v>
      </c>
      <c r="B6" s="3405"/>
      <c r="C6" s="3405"/>
      <c r="D6" s="3405"/>
      <c r="E6" s="3405"/>
      <c r="F6" s="3405"/>
      <c r="G6" s="3405"/>
      <c r="H6" s="3405"/>
      <c r="I6" s="3405"/>
      <c r="J6" s="3405"/>
      <c r="K6" s="3405"/>
      <c r="L6" s="3405"/>
      <c r="M6" s="3405"/>
      <c r="N6" s="3405"/>
      <c r="O6" s="3405"/>
      <c r="P6" s="3405"/>
      <c r="Q6" s="3405"/>
      <c r="R6" s="3405"/>
      <c r="S6" s="3405"/>
      <c r="T6" s="3405"/>
      <c r="U6" s="3405"/>
      <c r="V6" s="3405"/>
      <c r="W6" s="3405"/>
      <c r="X6" s="3405"/>
      <c r="Y6" s="3405"/>
      <c r="Z6" s="3405"/>
      <c r="AA6" s="3406"/>
      <c r="AB6" s="3384"/>
      <c r="AC6" s="3385"/>
      <c r="AD6" s="3385"/>
      <c r="AE6" s="3385"/>
      <c r="AF6" s="3385"/>
      <c r="AG6" s="3385"/>
      <c r="AH6" s="3385"/>
      <c r="AI6" s="3385"/>
      <c r="AJ6" s="3385"/>
      <c r="AK6" s="3385"/>
      <c r="AL6" s="3386"/>
      <c r="AM6" s="3448"/>
      <c r="AN6" s="3449"/>
      <c r="AO6" s="3449"/>
      <c r="AP6" s="3449"/>
      <c r="AQ6" s="3449"/>
      <c r="AR6" s="3449"/>
      <c r="AS6" s="3449"/>
      <c r="AT6" s="3449"/>
      <c r="AU6" s="3449"/>
      <c r="AV6" s="3449"/>
      <c r="AW6" s="3450"/>
      <c r="AX6" s="3418"/>
      <c r="AY6" s="3419"/>
      <c r="AZ6" s="3419"/>
      <c r="BA6" s="3419"/>
      <c r="BB6" s="3419"/>
      <c r="BC6" s="3419"/>
      <c r="BD6" s="3419"/>
      <c r="BE6" s="3419"/>
      <c r="BF6" s="3419"/>
      <c r="BG6" s="3420"/>
      <c r="BH6" s="3353"/>
      <c r="BI6" s="3354"/>
      <c r="BJ6" s="3354"/>
      <c r="BK6" s="3354"/>
      <c r="BL6" s="3354"/>
      <c r="BM6" s="3354"/>
      <c r="BN6" s="3354"/>
      <c r="BO6" s="3354"/>
      <c r="BP6" s="3354"/>
      <c r="BQ6" s="3355"/>
      <c r="BR6" s="3427"/>
      <c r="BS6" s="3428"/>
      <c r="BT6" s="3428"/>
      <c r="BU6" s="3428"/>
      <c r="BV6" s="3428"/>
      <c r="BW6" s="3428"/>
      <c r="BX6" s="3428"/>
      <c r="BY6" s="3428"/>
      <c r="BZ6" s="3428"/>
      <c r="CA6" s="3429"/>
      <c r="CB6" s="3436"/>
      <c r="CC6" s="3437"/>
      <c r="CD6" s="3437"/>
      <c r="CE6" s="3437"/>
      <c r="CF6" s="3437"/>
      <c r="CG6" s="3437"/>
      <c r="CH6" s="3437"/>
      <c r="CI6" s="3437"/>
      <c r="CJ6" s="3437"/>
      <c r="CK6" s="3438"/>
      <c r="CL6" s="2770"/>
      <c r="CM6" s="2771"/>
      <c r="CN6" s="2771"/>
      <c r="CO6" s="2771"/>
      <c r="CP6" s="2771"/>
      <c r="CQ6" s="2771"/>
      <c r="CR6" s="2771"/>
      <c r="CS6" s="2771"/>
      <c r="CT6" s="2772"/>
    </row>
    <row r="7" spans="1:98" ht="15.75" customHeight="1">
      <c r="A7" s="3404"/>
      <c r="B7" s="3405"/>
      <c r="C7" s="3405"/>
      <c r="D7" s="3405"/>
      <c r="E7" s="3405"/>
      <c r="F7" s="3405"/>
      <c r="G7" s="3405"/>
      <c r="H7" s="3405"/>
      <c r="I7" s="3405"/>
      <c r="J7" s="3405"/>
      <c r="K7" s="3405"/>
      <c r="L7" s="3405"/>
      <c r="M7" s="3405"/>
      <c r="N7" s="3405"/>
      <c r="O7" s="3405"/>
      <c r="P7" s="3405"/>
      <c r="Q7" s="3405"/>
      <c r="R7" s="3405"/>
      <c r="S7" s="3405"/>
      <c r="T7" s="3405"/>
      <c r="U7" s="3405"/>
      <c r="V7" s="3405"/>
      <c r="W7" s="3405"/>
      <c r="X7" s="3405"/>
      <c r="Y7" s="3405"/>
      <c r="Z7" s="3405"/>
      <c r="AA7" s="3406"/>
      <c r="AB7" s="3384"/>
      <c r="AC7" s="3385"/>
      <c r="AD7" s="3385"/>
      <c r="AE7" s="3385"/>
      <c r="AF7" s="3385"/>
      <c r="AG7" s="3385"/>
      <c r="AH7" s="3385"/>
      <c r="AI7" s="3385"/>
      <c r="AJ7" s="3385"/>
      <c r="AK7" s="3385"/>
      <c r="AL7" s="3386"/>
      <c r="AM7" s="3448"/>
      <c r="AN7" s="3449"/>
      <c r="AO7" s="3449"/>
      <c r="AP7" s="3449"/>
      <c r="AQ7" s="3449"/>
      <c r="AR7" s="3449"/>
      <c r="AS7" s="3449"/>
      <c r="AT7" s="3449"/>
      <c r="AU7" s="3449"/>
      <c r="AV7" s="3449"/>
      <c r="AW7" s="3450"/>
      <c r="AX7" s="3418"/>
      <c r="AY7" s="3419"/>
      <c r="AZ7" s="3419"/>
      <c r="BA7" s="3419"/>
      <c r="BB7" s="3419"/>
      <c r="BC7" s="3419"/>
      <c r="BD7" s="3419"/>
      <c r="BE7" s="3419"/>
      <c r="BF7" s="3419"/>
      <c r="BG7" s="3420"/>
      <c r="BH7" s="3353"/>
      <c r="BI7" s="3354"/>
      <c r="BJ7" s="3354"/>
      <c r="BK7" s="3354"/>
      <c r="BL7" s="3354"/>
      <c r="BM7" s="3354"/>
      <c r="BN7" s="3354"/>
      <c r="BO7" s="3354"/>
      <c r="BP7" s="3354"/>
      <c r="BQ7" s="3355"/>
      <c r="BR7" s="3427"/>
      <c r="BS7" s="3428"/>
      <c r="BT7" s="3428"/>
      <c r="BU7" s="3428"/>
      <c r="BV7" s="3428"/>
      <c r="BW7" s="3428"/>
      <c r="BX7" s="3428"/>
      <c r="BY7" s="3428"/>
      <c r="BZ7" s="3428"/>
      <c r="CA7" s="3429"/>
      <c r="CB7" s="3436"/>
      <c r="CC7" s="3437"/>
      <c r="CD7" s="3437"/>
      <c r="CE7" s="3437"/>
      <c r="CF7" s="3437"/>
      <c r="CG7" s="3437"/>
      <c r="CH7" s="3437"/>
      <c r="CI7" s="3437"/>
      <c r="CJ7" s="3437"/>
      <c r="CK7" s="3438"/>
      <c r="CL7" s="2773" t="s">
        <v>1723</v>
      </c>
      <c r="CM7" s="2774"/>
      <c r="CN7" s="2774"/>
      <c r="CO7" s="2774"/>
      <c r="CP7" s="2774"/>
      <c r="CQ7" s="2774"/>
      <c r="CR7" s="2774"/>
      <c r="CS7" s="2774"/>
      <c r="CT7" s="2775"/>
    </row>
    <row r="8" spans="1:98" ht="15.75" customHeight="1">
      <c r="A8" s="3404" t="s">
        <v>6</v>
      </c>
      <c r="B8" s="3405"/>
      <c r="C8" s="3405"/>
      <c r="D8" s="3405"/>
      <c r="E8" s="3405"/>
      <c r="F8" s="3405"/>
      <c r="G8" s="3405"/>
      <c r="H8" s="3405"/>
      <c r="I8" s="3405"/>
      <c r="J8" s="3405"/>
      <c r="K8" s="3405"/>
      <c r="L8" s="3405"/>
      <c r="M8" s="3405"/>
      <c r="N8" s="3405"/>
      <c r="O8" s="3405"/>
      <c r="P8" s="3405"/>
      <c r="Q8" s="3405"/>
      <c r="R8" s="3405"/>
      <c r="S8" s="3405"/>
      <c r="T8" s="3405"/>
      <c r="U8" s="3405"/>
      <c r="V8" s="3405"/>
      <c r="W8" s="3405"/>
      <c r="X8" s="3405"/>
      <c r="Y8" s="3405"/>
      <c r="Z8" s="3405"/>
      <c r="AA8" s="3406"/>
      <c r="AB8" s="3384"/>
      <c r="AC8" s="3385"/>
      <c r="AD8" s="3385"/>
      <c r="AE8" s="3385"/>
      <c r="AF8" s="3385"/>
      <c r="AG8" s="3385"/>
      <c r="AH8" s="3385"/>
      <c r="AI8" s="3385"/>
      <c r="AJ8" s="3385"/>
      <c r="AK8" s="3385"/>
      <c r="AL8" s="3386"/>
      <c r="AM8" s="3448"/>
      <c r="AN8" s="3449"/>
      <c r="AO8" s="3449"/>
      <c r="AP8" s="3449"/>
      <c r="AQ8" s="3449"/>
      <c r="AR8" s="3449"/>
      <c r="AS8" s="3449"/>
      <c r="AT8" s="3449"/>
      <c r="AU8" s="3449"/>
      <c r="AV8" s="3449"/>
      <c r="AW8" s="3450"/>
      <c r="AX8" s="3418"/>
      <c r="AY8" s="3419"/>
      <c r="AZ8" s="3419"/>
      <c r="BA8" s="3419"/>
      <c r="BB8" s="3419"/>
      <c r="BC8" s="3419"/>
      <c r="BD8" s="3419"/>
      <c r="BE8" s="3419"/>
      <c r="BF8" s="3419"/>
      <c r="BG8" s="3420"/>
      <c r="BH8" s="3353"/>
      <c r="BI8" s="3354"/>
      <c r="BJ8" s="3354"/>
      <c r="BK8" s="3354"/>
      <c r="BL8" s="3354"/>
      <c r="BM8" s="3354"/>
      <c r="BN8" s="3354"/>
      <c r="BO8" s="3354"/>
      <c r="BP8" s="3354"/>
      <c r="BQ8" s="3355"/>
      <c r="BR8" s="3427"/>
      <c r="BS8" s="3428"/>
      <c r="BT8" s="3428"/>
      <c r="BU8" s="3428"/>
      <c r="BV8" s="3428"/>
      <c r="BW8" s="3428"/>
      <c r="BX8" s="3428"/>
      <c r="BY8" s="3428"/>
      <c r="BZ8" s="3428"/>
      <c r="CA8" s="3429"/>
      <c r="CB8" s="3436"/>
      <c r="CC8" s="3437"/>
      <c r="CD8" s="3437"/>
      <c r="CE8" s="3437"/>
      <c r="CF8" s="3437"/>
      <c r="CG8" s="3437"/>
      <c r="CH8" s="3437"/>
      <c r="CI8" s="3437"/>
      <c r="CJ8" s="3437"/>
      <c r="CK8" s="3438"/>
      <c r="CL8" s="2776"/>
      <c r="CM8" s="2777"/>
      <c r="CN8" s="2777"/>
      <c r="CO8" s="2777"/>
      <c r="CP8" s="2777"/>
      <c r="CQ8" s="2777"/>
      <c r="CR8" s="2777"/>
      <c r="CS8" s="2777"/>
      <c r="CT8" s="2778"/>
    </row>
    <row r="9" spans="1:98" ht="16.5" customHeight="1" thickBot="1">
      <c r="A9" s="3390" t="s">
        <v>1726</v>
      </c>
      <c r="B9" s="3391"/>
      <c r="C9" s="3391"/>
      <c r="D9" s="3391"/>
      <c r="E9" s="3391"/>
      <c r="F9" s="3391"/>
      <c r="G9" s="3391"/>
      <c r="H9" s="3391"/>
      <c r="I9" s="3391"/>
      <c r="J9" s="3391"/>
      <c r="K9" s="3391"/>
      <c r="L9" s="3391"/>
      <c r="M9" s="3391"/>
      <c r="N9" s="3391"/>
      <c r="O9" s="3391"/>
      <c r="P9" s="3391"/>
      <c r="Q9" s="3391"/>
      <c r="R9" s="3391"/>
      <c r="S9" s="3391"/>
      <c r="T9" s="3391"/>
      <c r="U9" s="3391"/>
      <c r="V9" s="3391"/>
      <c r="W9" s="3391"/>
      <c r="X9" s="3391"/>
      <c r="Y9" s="3391"/>
      <c r="Z9" s="3391"/>
      <c r="AA9" s="3392"/>
      <c r="AB9" s="3387"/>
      <c r="AC9" s="3388"/>
      <c r="AD9" s="3388"/>
      <c r="AE9" s="3388"/>
      <c r="AF9" s="3388"/>
      <c r="AG9" s="3388"/>
      <c r="AH9" s="3388"/>
      <c r="AI9" s="3388"/>
      <c r="AJ9" s="3388"/>
      <c r="AK9" s="3388"/>
      <c r="AL9" s="3389"/>
      <c r="AM9" s="3451"/>
      <c r="AN9" s="3452"/>
      <c r="AO9" s="3452"/>
      <c r="AP9" s="3452"/>
      <c r="AQ9" s="3452"/>
      <c r="AR9" s="3452"/>
      <c r="AS9" s="3452"/>
      <c r="AT9" s="3452"/>
      <c r="AU9" s="3452"/>
      <c r="AV9" s="3452"/>
      <c r="AW9" s="3453"/>
      <c r="AX9" s="3421"/>
      <c r="AY9" s="3422"/>
      <c r="AZ9" s="3422"/>
      <c r="BA9" s="3422"/>
      <c r="BB9" s="3422"/>
      <c r="BC9" s="3422"/>
      <c r="BD9" s="3422"/>
      <c r="BE9" s="3422"/>
      <c r="BF9" s="3422"/>
      <c r="BG9" s="3423"/>
      <c r="BH9" s="3356"/>
      <c r="BI9" s="3357"/>
      <c r="BJ9" s="3357"/>
      <c r="BK9" s="3357"/>
      <c r="BL9" s="3357"/>
      <c r="BM9" s="3357"/>
      <c r="BN9" s="3357"/>
      <c r="BO9" s="3357"/>
      <c r="BP9" s="3357"/>
      <c r="BQ9" s="3358"/>
      <c r="BR9" s="3430"/>
      <c r="BS9" s="3431"/>
      <c r="BT9" s="3431"/>
      <c r="BU9" s="3431"/>
      <c r="BV9" s="3431"/>
      <c r="BW9" s="3431"/>
      <c r="BX9" s="3431"/>
      <c r="BY9" s="3431"/>
      <c r="BZ9" s="3431"/>
      <c r="CA9" s="3432"/>
      <c r="CB9" s="3439"/>
      <c r="CC9" s="3440"/>
      <c r="CD9" s="3440"/>
      <c r="CE9" s="3440"/>
      <c r="CF9" s="3440"/>
      <c r="CG9" s="3440"/>
      <c r="CH9" s="3440"/>
      <c r="CI9" s="3440"/>
      <c r="CJ9" s="3440"/>
      <c r="CK9" s="3441"/>
      <c r="CL9" s="2779"/>
      <c r="CM9" s="2780"/>
      <c r="CN9" s="2780"/>
      <c r="CO9" s="2780"/>
      <c r="CP9" s="2780"/>
      <c r="CQ9" s="2780"/>
      <c r="CR9" s="2780"/>
      <c r="CS9" s="2780"/>
      <c r="CT9" s="2781"/>
    </row>
    <row r="10" spans="1:79" ht="15.75" thickBot="1">
      <c r="A10" s="3"/>
      <c r="B10" s="4"/>
      <c r="C10" s="3"/>
      <c r="D10" s="3"/>
      <c r="E10" s="3"/>
      <c r="F10" s="26"/>
      <c r="G10" s="3"/>
      <c r="H10" s="3"/>
      <c r="I10" s="3"/>
      <c r="J10" s="27"/>
      <c r="K10" s="27"/>
      <c r="L10" s="3"/>
      <c r="M10" s="3"/>
      <c r="N10" s="3"/>
      <c r="O10" s="3"/>
      <c r="P10" s="3"/>
      <c r="Q10" s="3"/>
      <c r="R10" s="3"/>
      <c r="S10" s="3"/>
      <c r="T10" s="3"/>
      <c r="U10" s="3"/>
      <c r="V10" s="3"/>
      <c r="W10" s="3"/>
      <c r="X10" s="28"/>
      <c r="Y10" s="81"/>
      <c r="Z10" s="81"/>
      <c r="AA10" s="3"/>
      <c r="AB10" s="39"/>
      <c r="AC10" s="41"/>
      <c r="AD10" s="44"/>
      <c r="AE10" s="41"/>
      <c r="AF10" s="41"/>
      <c r="AG10" s="29"/>
      <c r="AH10" s="29"/>
      <c r="AI10" s="29"/>
      <c r="AJ10" s="29"/>
      <c r="AK10" s="29"/>
      <c r="AL10" s="29"/>
      <c r="AM10" s="1"/>
      <c r="AN10" s="1"/>
      <c r="AO10" s="1"/>
      <c r="AQ10" s="1"/>
      <c r="AR10" s="1"/>
      <c r="AS10" s="1"/>
      <c r="AT10" s="1"/>
      <c r="AU10" s="1"/>
      <c r="AV10" s="1"/>
      <c r="AW10" s="1"/>
      <c r="AX10" s="1"/>
      <c r="AY10" s="1"/>
      <c r="AZ10" s="1"/>
      <c r="BA10" s="1"/>
      <c r="BB10" s="1"/>
      <c r="BC10" s="1"/>
      <c r="BD10" s="1"/>
      <c r="BE10" s="1"/>
      <c r="BF10" s="1"/>
      <c r="BG10" s="1"/>
      <c r="BH10" s="1"/>
      <c r="BI10" s="1"/>
      <c r="BJ10" s="1"/>
      <c r="BK10" s="1"/>
      <c r="BL10" s="1"/>
      <c r="BM10" s="1"/>
      <c r="BN10" s="1"/>
      <c r="BO10" s="2"/>
      <c r="BP10" s="2"/>
      <c r="BQ10" s="2"/>
      <c r="BR10" s="1"/>
      <c r="BS10" s="1"/>
      <c r="BT10" s="1"/>
      <c r="BU10" s="1"/>
      <c r="BV10" s="1"/>
      <c r="BW10" s="1"/>
      <c r="BX10" s="1"/>
      <c r="BY10" s="2"/>
      <c r="BZ10" s="2"/>
      <c r="CA10" s="2"/>
    </row>
    <row r="11" spans="1:98" ht="15.75" thickBot="1">
      <c r="A11" s="3442" t="s">
        <v>7</v>
      </c>
      <c r="B11" s="3443"/>
      <c r="C11" s="3443"/>
      <c r="D11" s="3444"/>
      <c r="E11" s="3359" t="s">
        <v>61</v>
      </c>
      <c r="F11" s="3360"/>
      <c r="G11" s="3360"/>
      <c r="H11" s="3360"/>
      <c r="I11" s="3360"/>
      <c r="J11" s="3360"/>
      <c r="K11" s="3360"/>
      <c r="L11" s="3360"/>
      <c r="M11" s="3360"/>
      <c r="N11" s="3360"/>
      <c r="O11" s="3360"/>
      <c r="P11" s="3360"/>
      <c r="Q11" s="3360"/>
      <c r="R11" s="3360"/>
      <c r="S11" s="3360"/>
      <c r="T11" s="3360"/>
      <c r="U11" s="3360"/>
      <c r="V11" s="3360"/>
      <c r="W11" s="3360"/>
      <c r="X11" s="3360"/>
      <c r="Y11" s="3360"/>
      <c r="Z11" s="3360"/>
      <c r="AA11" s="3361"/>
      <c r="AB11" s="3359" t="s">
        <v>7</v>
      </c>
      <c r="AC11" s="3360"/>
      <c r="AD11" s="3360"/>
      <c r="AE11" s="3360"/>
      <c r="AF11" s="3360"/>
      <c r="AG11" s="3360"/>
      <c r="AH11" s="3360"/>
      <c r="AI11" s="3360"/>
      <c r="AJ11" s="3360"/>
      <c r="AK11" s="3360"/>
      <c r="AL11" s="3361"/>
      <c r="AM11" s="3359" t="s">
        <v>7</v>
      </c>
      <c r="AN11" s="3360"/>
      <c r="AO11" s="3360"/>
      <c r="AP11" s="3360"/>
      <c r="AQ11" s="3360"/>
      <c r="AR11" s="3360"/>
      <c r="AS11" s="3360"/>
      <c r="AT11" s="3360"/>
      <c r="AU11" s="3360"/>
      <c r="AV11" s="3360"/>
      <c r="AW11" s="3361"/>
      <c r="AX11" s="3359" t="s">
        <v>7</v>
      </c>
      <c r="AY11" s="3360"/>
      <c r="AZ11" s="3360"/>
      <c r="BA11" s="3360"/>
      <c r="BB11" s="3360"/>
      <c r="BC11" s="3360"/>
      <c r="BD11" s="3360"/>
      <c r="BE11" s="3360"/>
      <c r="BF11" s="3360"/>
      <c r="BG11" s="3361"/>
      <c r="BH11" s="3359" t="s">
        <v>7</v>
      </c>
      <c r="BI11" s="3360"/>
      <c r="BJ11" s="3360"/>
      <c r="BK11" s="3360"/>
      <c r="BL11" s="3360"/>
      <c r="BM11" s="3360"/>
      <c r="BN11" s="3360"/>
      <c r="BO11" s="3360"/>
      <c r="BP11" s="3360"/>
      <c r="BQ11" s="3361"/>
      <c r="BR11" s="3359" t="s">
        <v>7</v>
      </c>
      <c r="BS11" s="3360"/>
      <c r="BT11" s="3360"/>
      <c r="BU11" s="3360"/>
      <c r="BV11" s="3360"/>
      <c r="BW11" s="3360"/>
      <c r="BX11" s="3360"/>
      <c r="BY11" s="3360"/>
      <c r="BZ11" s="3360"/>
      <c r="CA11" s="3361"/>
      <c r="CB11" s="3359" t="s">
        <v>7</v>
      </c>
      <c r="CC11" s="3360"/>
      <c r="CD11" s="3360"/>
      <c r="CE11" s="3360"/>
      <c r="CF11" s="3360"/>
      <c r="CG11" s="3360"/>
      <c r="CH11" s="3360"/>
      <c r="CI11" s="3360"/>
      <c r="CJ11" s="3360"/>
      <c r="CK11" s="3361"/>
      <c r="CL11" s="3359" t="s">
        <v>61</v>
      </c>
      <c r="CM11" s="3360"/>
      <c r="CN11" s="3360"/>
      <c r="CO11" s="3360"/>
      <c r="CP11" s="3360"/>
      <c r="CQ11" s="3360"/>
      <c r="CR11" s="3360"/>
      <c r="CS11" s="3360"/>
      <c r="CT11" s="3360"/>
    </row>
    <row r="12" spans="1:79" ht="15.75" thickBot="1">
      <c r="A12" s="5"/>
      <c r="B12" s="6"/>
      <c r="C12" s="5"/>
      <c r="D12" s="5"/>
      <c r="E12" s="5"/>
      <c r="F12" s="30"/>
      <c r="G12" s="5"/>
      <c r="H12" s="5"/>
      <c r="I12" s="5"/>
      <c r="J12" s="31"/>
      <c r="K12" s="31"/>
      <c r="L12" s="5"/>
      <c r="M12" s="5"/>
      <c r="N12" s="5"/>
      <c r="O12" s="5"/>
      <c r="P12" s="5"/>
      <c r="Q12" s="5"/>
      <c r="R12" s="5"/>
      <c r="S12" s="5"/>
      <c r="T12" s="5"/>
      <c r="U12" s="5"/>
      <c r="V12" s="5"/>
      <c r="W12" s="5"/>
      <c r="X12" s="32"/>
      <c r="Y12" s="82"/>
      <c r="Z12" s="82"/>
      <c r="AA12" s="5"/>
      <c r="AB12" s="40"/>
      <c r="AC12" s="42"/>
      <c r="AD12" s="45"/>
      <c r="AE12" s="42"/>
      <c r="AF12" s="42"/>
      <c r="AG12" s="33"/>
      <c r="AH12" s="33"/>
      <c r="AI12" s="33"/>
      <c r="AJ12" s="33"/>
      <c r="AK12" s="33"/>
      <c r="AL12" s="33"/>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row>
    <row r="13" spans="1:98" ht="15.75" thickBot="1">
      <c r="A13" s="3366" t="s">
        <v>8</v>
      </c>
      <c r="B13" s="3367"/>
      <c r="C13" s="3367"/>
      <c r="D13" s="3368"/>
      <c r="E13" s="3347" t="s">
        <v>85</v>
      </c>
      <c r="F13" s="3348"/>
      <c r="G13" s="3348"/>
      <c r="H13" s="3348"/>
      <c r="I13" s="3348"/>
      <c r="J13" s="3348"/>
      <c r="K13" s="3348"/>
      <c r="L13" s="3348"/>
      <c r="M13" s="3348"/>
      <c r="N13" s="3348"/>
      <c r="O13" s="3348"/>
      <c r="P13" s="3348"/>
      <c r="Q13" s="3348"/>
      <c r="R13" s="3348"/>
      <c r="S13" s="3348"/>
      <c r="T13" s="3348"/>
      <c r="U13" s="3348"/>
      <c r="V13" s="3348"/>
      <c r="W13" s="3348"/>
      <c r="X13" s="3348"/>
      <c r="Y13" s="3348"/>
      <c r="Z13" s="3348"/>
      <c r="AA13" s="3349"/>
      <c r="AB13" s="3347"/>
      <c r="AC13" s="3348"/>
      <c r="AD13" s="3348"/>
      <c r="AE13" s="3348"/>
      <c r="AF13" s="3348"/>
      <c r="AG13" s="3348"/>
      <c r="AH13" s="3348"/>
      <c r="AI13" s="3348"/>
      <c r="AJ13" s="3348"/>
      <c r="AK13" s="3348"/>
      <c r="AL13" s="3349"/>
      <c r="AM13" s="3347"/>
      <c r="AN13" s="3348"/>
      <c r="AO13" s="3348"/>
      <c r="AP13" s="3348"/>
      <c r="AQ13" s="3348"/>
      <c r="AR13" s="3348"/>
      <c r="AS13" s="3348"/>
      <c r="AT13" s="3348"/>
      <c r="AU13" s="3348"/>
      <c r="AV13" s="3348"/>
      <c r="AW13" s="3349"/>
      <c r="AX13" s="3347"/>
      <c r="AY13" s="3348"/>
      <c r="AZ13" s="3348"/>
      <c r="BA13" s="3348"/>
      <c r="BB13" s="3348"/>
      <c r="BC13" s="3348"/>
      <c r="BD13" s="3348"/>
      <c r="BE13" s="3348"/>
      <c r="BF13" s="3348"/>
      <c r="BG13" s="3349"/>
      <c r="BH13" s="3347"/>
      <c r="BI13" s="3348"/>
      <c r="BJ13" s="3348"/>
      <c r="BK13" s="3348"/>
      <c r="BL13" s="3348"/>
      <c r="BM13" s="3348"/>
      <c r="BN13" s="3348"/>
      <c r="BO13" s="3348"/>
      <c r="BP13" s="3348"/>
      <c r="BQ13" s="3349"/>
      <c r="BR13" s="3347"/>
      <c r="BS13" s="3348"/>
      <c r="BT13" s="3348"/>
      <c r="BU13" s="3348"/>
      <c r="BV13" s="3348"/>
      <c r="BW13" s="3348"/>
      <c r="BX13" s="3348"/>
      <c r="BY13" s="3348"/>
      <c r="BZ13" s="3348"/>
      <c r="CA13" s="3349"/>
      <c r="CB13" s="3347"/>
      <c r="CC13" s="3348"/>
      <c r="CD13" s="3348"/>
      <c r="CE13" s="3348"/>
      <c r="CF13" s="3348"/>
      <c r="CG13" s="3348"/>
      <c r="CH13" s="3348"/>
      <c r="CI13" s="3348"/>
      <c r="CJ13" s="3348"/>
      <c r="CK13" s="3349"/>
      <c r="CL13" s="3347"/>
      <c r="CM13" s="3348"/>
      <c r="CN13" s="3348"/>
      <c r="CO13" s="3348"/>
      <c r="CP13" s="3348"/>
      <c r="CQ13" s="3348"/>
      <c r="CR13" s="3348"/>
      <c r="CS13" s="3348"/>
      <c r="CT13" s="3348"/>
    </row>
    <row r="14" spans="1:79" ht="15.75" thickBot="1">
      <c r="A14" s="5"/>
      <c r="B14" s="6"/>
      <c r="C14" s="5"/>
      <c r="D14" s="5"/>
      <c r="E14" s="5"/>
      <c r="F14" s="30"/>
      <c r="G14" s="5"/>
      <c r="H14" s="5"/>
      <c r="I14" s="5"/>
      <c r="J14" s="31"/>
      <c r="K14" s="31"/>
      <c r="L14" s="5"/>
      <c r="M14" s="5"/>
      <c r="N14" s="5"/>
      <c r="O14" s="5"/>
      <c r="P14" s="5"/>
      <c r="Q14" s="5"/>
      <c r="R14" s="5"/>
      <c r="S14" s="5"/>
      <c r="T14" s="5"/>
      <c r="U14" s="5"/>
      <c r="V14" s="5"/>
      <c r="W14" s="5"/>
      <c r="X14" s="32"/>
      <c r="Y14" s="82"/>
      <c r="Z14" s="82"/>
      <c r="AA14" s="5"/>
      <c r="AB14" s="40"/>
      <c r="AC14" s="42"/>
      <c r="AD14" s="45"/>
      <c r="AE14" s="42"/>
      <c r="AF14" s="42"/>
      <c r="AG14" s="33"/>
      <c r="AH14" s="33"/>
      <c r="AI14" s="33"/>
      <c r="AJ14" s="33"/>
      <c r="AK14" s="33"/>
      <c r="AL14" s="33"/>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c r="BT14" s="5"/>
      <c r="BU14" s="5"/>
      <c r="BV14" s="5"/>
      <c r="BW14" s="5"/>
      <c r="BX14" s="5"/>
      <c r="BY14" s="5"/>
      <c r="BZ14" s="5"/>
      <c r="CA14" s="5"/>
    </row>
    <row r="15" spans="1:98" ht="51.75" customHeight="1" thickBot="1">
      <c r="A15" s="7" t="s">
        <v>9</v>
      </c>
      <c r="B15" s="8" t="s">
        <v>10</v>
      </c>
      <c r="C15" s="7" t="s">
        <v>11</v>
      </c>
      <c r="D15" s="34" t="s">
        <v>326</v>
      </c>
      <c r="E15" s="9" t="s">
        <v>13</v>
      </c>
      <c r="F15" s="10" t="s">
        <v>14</v>
      </c>
      <c r="G15" s="11" t="s">
        <v>15</v>
      </c>
      <c r="H15" s="11" t="s">
        <v>16</v>
      </c>
      <c r="I15" s="11" t="s">
        <v>18</v>
      </c>
      <c r="J15" s="11" t="s">
        <v>19</v>
      </c>
      <c r="K15" s="11" t="s">
        <v>20</v>
      </c>
      <c r="L15" s="12" t="s">
        <v>21</v>
      </c>
      <c r="M15" s="12" t="s">
        <v>22</v>
      </c>
      <c r="N15" s="12" t="s">
        <v>23</v>
      </c>
      <c r="O15" s="12" t="s">
        <v>24</v>
      </c>
      <c r="P15" s="12" t="s">
        <v>25</v>
      </c>
      <c r="Q15" s="12" t="s">
        <v>26</v>
      </c>
      <c r="R15" s="12" t="s">
        <v>27</v>
      </c>
      <c r="S15" s="12" t="s">
        <v>28</v>
      </c>
      <c r="T15" s="12" t="s">
        <v>29</v>
      </c>
      <c r="U15" s="12" t="s">
        <v>30</v>
      </c>
      <c r="V15" s="12" t="s">
        <v>31</v>
      </c>
      <c r="W15" s="12" t="s">
        <v>32</v>
      </c>
      <c r="X15" s="13" t="s">
        <v>33</v>
      </c>
      <c r="Y15" s="83" t="s">
        <v>34</v>
      </c>
      <c r="Z15" s="478" t="s">
        <v>856</v>
      </c>
      <c r="AA15" s="14" t="s">
        <v>35</v>
      </c>
      <c r="AB15" s="87" t="s">
        <v>36</v>
      </c>
      <c r="AC15" s="86" t="s">
        <v>37</v>
      </c>
      <c r="AD15" s="88" t="s">
        <v>38</v>
      </c>
      <c r="AE15" s="85" t="s">
        <v>39</v>
      </c>
      <c r="AF15" s="85" t="s">
        <v>40</v>
      </c>
      <c r="AG15" s="86" t="s">
        <v>127</v>
      </c>
      <c r="AH15" s="89" t="s">
        <v>41</v>
      </c>
      <c r="AI15" s="89" t="s">
        <v>42</v>
      </c>
      <c r="AJ15" s="89" t="s">
        <v>43</v>
      </c>
      <c r="AK15" s="89" t="s">
        <v>44</v>
      </c>
      <c r="AL15" s="89" t="s">
        <v>45</v>
      </c>
      <c r="AM15" s="90" t="s">
        <v>46</v>
      </c>
      <c r="AN15" s="90" t="s">
        <v>37</v>
      </c>
      <c r="AO15" s="90" t="s">
        <v>47</v>
      </c>
      <c r="AP15" s="90" t="s">
        <v>115</v>
      </c>
      <c r="AQ15" s="90" t="s">
        <v>115</v>
      </c>
      <c r="AR15" s="90" t="s">
        <v>40</v>
      </c>
      <c r="AS15" s="90" t="s">
        <v>126</v>
      </c>
      <c r="AT15" s="90" t="s">
        <v>42</v>
      </c>
      <c r="AU15" s="90" t="s">
        <v>43</v>
      </c>
      <c r="AV15" s="90" t="s">
        <v>44</v>
      </c>
      <c r="AW15" s="90" t="s">
        <v>45</v>
      </c>
      <c r="AX15" s="91" t="s">
        <v>48</v>
      </c>
      <c r="AY15" s="91" t="s">
        <v>37</v>
      </c>
      <c r="AZ15" s="91" t="s">
        <v>49</v>
      </c>
      <c r="BA15" s="91" t="s">
        <v>50</v>
      </c>
      <c r="BB15" s="91" t="s">
        <v>40</v>
      </c>
      <c r="BC15" s="91" t="s">
        <v>125</v>
      </c>
      <c r="BD15" s="91" t="s">
        <v>42</v>
      </c>
      <c r="BE15" s="91" t="s">
        <v>43</v>
      </c>
      <c r="BF15" s="91" t="s">
        <v>44</v>
      </c>
      <c r="BG15" s="91" t="s">
        <v>45</v>
      </c>
      <c r="BH15" s="92" t="s">
        <v>58</v>
      </c>
      <c r="BI15" s="92" t="s">
        <v>37</v>
      </c>
      <c r="BJ15" s="92" t="s">
        <v>51</v>
      </c>
      <c r="BK15" s="92" t="s">
        <v>52</v>
      </c>
      <c r="BL15" s="92" t="s">
        <v>40</v>
      </c>
      <c r="BM15" s="92" t="s">
        <v>124</v>
      </c>
      <c r="BN15" s="92" t="s">
        <v>42</v>
      </c>
      <c r="BO15" s="92" t="s">
        <v>43</v>
      </c>
      <c r="BP15" s="92" t="s">
        <v>44</v>
      </c>
      <c r="BQ15" s="92" t="s">
        <v>45</v>
      </c>
      <c r="BR15" s="93" t="s">
        <v>53</v>
      </c>
      <c r="BS15" s="93" t="s">
        <v>37</v>
      </c>
      <c r="BT15" s="93" t="s">
        <v>54</v>
      </c>
      <c r="BU15" s="93" t="s">
        <v>55</v>
      </c>
      <c r="BV15" s="93" t="s">
        <v>40</v>
      </c>
      <c r="BW15" s="93" t="s">
        <v>122</v>
      </c>
      <c r="BX15" s="93" t="s">
        <v>42</v>
      </c>
      <c r="BY15" s="93" t="s">
        <v>43</v>
      </c>
      <c r="BZ15" s="93" t="s">
        <v>44</v>
      </c>
      <c r="CA15" s="93" t="s">
        <v>45</v>
      </c>
      <c r="CB15" s="94" t="s">
        <v>119</v>
      </c>
      <c r="CC15" s="94" t="s">
        <v>37</v>
      </c>
      <c r="CD15" s="94" t="s">
        <v>120</v>
      </c>
      <c r="CE15" s="94" t="s">
        <v>121</v>
      </c>
      <c r="CF15" s="94" t="s">
        <v>40</v>
      </c>
      <c r="CG15" s="94" t="s">
        <v>123</v>
      </c>
      <c r="CH15" s="94" t="s">
        <v>42</v>
      </c>
      <c r="CI15" s="94" t="s">
        <v>43</v>
      </c>
      <c r="CJ15" s="94" t="s">
        <v>44</v>
      </c>
      <c r="CK15" s="2229" t="s">
        <v>45</v>
      </c>
      <c r="CL15" s="2054" t="s">
        <v>36</v>
      </c>
      <c r="CM15" s="2055" t="s">
        <v>37</v>
      </c>
      <c r="CN15" s="2085" t="s">
        <v>38</v>
      </c>
      <c r="CO15" s="2056" t="s">
        <v>1724</v>
      </c>
      <c r="CP15" s="2056" t="s">
        <v>1725</v>
      </c>
      <c r="CQ15" s="2087" t="s">
        <v>42</v>
      </c>
      <c r="CR15" s="2057" t="s">
        <v>43</v>
      </c>
      <c r="CS15" s="2087" t="s">
        <v>44</v>
      </c>
      <c r="CT15" s="2089" t="s">
        <v>45</v>
      </c>
    </row>
    <row r="16" spans="1:98" ht="83.25" customHeight="1" thickBot="1">
      <c r="A16" s="3363">
        <v>1</v>
      </c>
      <c r="B16" s="3363" t="s">
        <v>62</v>
      </c>
      <c r="C16" s="3412" t="s">
        <v>63</v>
      </c>
      <c r="D16" s="1300" t="s">
        <v>195</v>
      </c>
      <c r="E16" s="1301" t="s">
        <v>65</v>
      </c>
      <c r="F16" s="1301">
        <v>1</v>
      </c>
      <c r="G16" s="1302" t="s">
        <v>160</v>
      </c>
      <c r="H16" s="1302" t="s">
        <v>67</v>
      </c>
      <c r="I16" s="1301" t="s">
        <v>66</v>
      </c>
      <c r="J16" s="1303">
        <v>43115</v>
      </c>
      <c r="K16" s="1303">
        <v>43174</v>
      </c>
      <c r="L16" s="1953"/>
      <c r="M16" s="1953">
        <v>1</v>
      </c>
      <c r="N16" s="1953"/>
      <c r="O16" s="1953"/>
      <c r="P16" s="1953"/>
      <c r="Q16" s="1954"/>
      <c r="R16" s="1954"/>
      <c r="S16" s="1953"/>
      <c r="T16" s="1954"/>
      <c r="U16" s="1954"/>
      <c r="V16" s="1954"/>
      <c r="W16" s="1954"/>
      <c r="X16" s="1625">
        <f>SUM(L16:W16)</f>
        <v>1</v>
      </c>
      <c r="Y16" s="1407">
        <v>0</v>
      </c>
      <c r="Z16" s="1407">
        <v>0</v>
      </c>
      <c r="AA16" s="1304"/>
      <c r="AB16" s="38"/>
      <c r="AC16" s="43"/>
      <c r="AD16" s="46"/>
      <c r="AE16" s="43"/>
      <c r="AF16" s="43"/>
      <c r="AG16" s="17"/>
      <c r="AH16" s="17"/>
      <c r="AI16" s="16"/>
      <c r="AJ16" s="17"/>
      <c r="AK16" s="16"/>
      <c r="AL16" s="16"/>
      <c r="AM16" s="47"/>
      <c r="AN16" s="49"/>
      <c r="AO16" s="48"/>
      <c r="AP16" s="48"/>
      <c r="AQ16" s="50"/>
      <c r="AR16" s="50"/>
      <c r="AS16" s="47"/>
      <c r="AT16" s="51"/>
      <c r="AU16" s="49"/>
      <c r="AV16" s="47"/>
      <c r="AW16" s="47"/>
      <c r="AX16" s="53"/>
      <c r="AY16" s="54"/>
      <c r="AZ16" s="53"/>
      <c r="BA16" s="54"/>
      <c r="BB16" s="54"/>
      <c r="BC16" s="54"/>
      <c r="BD16" s="55"/>
      <c r="BE16" s="18"/>
      <c r="BF16" s="52"/>
      <c r="BG16" s="18"/>
      <c r="BH16" s="58"/>
      <c r="BI16" s="59"/>
      <c r="BJ16" s="58"/>
      <c r="BK16" s="59"/>
      <c r="BL16" s="59"/>
      <c r="BM16" s="59"/>
      <c r="BN16" s="57"/>
      <c r="BO16" s="60"/>
      <c r="BP16" s="56"/>
      <c r="BQ16" s="60"/>
      <c r="BR16" s="62"/>
      <c r="BS16" s="63"/>
      <c r="BT16" s="62"/>
      <c r="BU16" s="63"/>
      <c r="BV16" s="63"/>
      <c r="BW16" s="63"/>
      <c r="BX16" s="64"/>
      <c r="BY16" s="65"/>
      <c r="BZ16" s="61"/>
      <c r="CA16" s="65"/>
      <c r="CB16" s="66"/>
      <c r="CC16" s="67"/>
      <c r="CD16" s="66"/>
      <c r="CE16" s="67"/>
      <c r="CF16" s="67"/>
      <c r="CG16" s="67"/>
      <c r="CH16" s="68"/>
      <c r="CI16" s="70"/>
      <c r="CJ16" s="69"/>
      <c r="CK16" s="2230"/>
      <c r="CL16" s="2626">
        <f>SUM(L16:M16)</f>
        <v>1</v>
      </c>
      <c r="CM16" s="2455">
        <f>CL16/X16</f>
        <v>1</v>
      </c>
      <c r="CN16" s="2624">
        <v>1</v>
      </c>
      <c r="CO16" s="2455">
        <f>+CN16/CL16</f>
        <v>1</v>
      </c>
      <c r="CP16" s="2455">
        <f>+CN16/X16</f>
        <v>1</v>
      </c>
      <c r="CQ16" s="2456"/>
      <c r="CR16" s="2477"/>
      <c r="CS16" s="2622" t="s">
        <v>1959</v>
      </c>
      <c r="CT16" s="2623"/>
    </row>
    <row r="17" spans="1:98" ht="64.5" customHeight="1" thickBot="1">
      <c r="A17" s="3364"/>
      <c r="B17" s="3364"/>
      <c r="C17" s="3413"/>
      <c r="D17" s="1305" t="s">
        <v>236</v>
      </c>
      <c r="E17" s="73" t="s">
        <v>65</v>
      </c>
      <c r="F17" s="73">
        <v>4</v>
      </c>
      <c r="G17" s="74" t="s">
        <v>161</v>
      </c>
      <c r="H17" s="74" t="s">
        <v>67</v>
      </c>
      <c r="I17" s="73" t="s">
        <v>68</v>
      </c>
      <c r="J17" s="75">
        <v>43130</v>
      </c>
      <c r="K17" s="75">
        <v>43464</v>
      </c>
      <c r="L17" s="719">
        <v>1</v>
      </c>
      <c r="M17" s="719"/>
      <c r="N17" s="719"/>
      <c r="O17" s="719">
        <v>1</v>
      </c>
      <c r="P17" s="719"/>
      <c r="Q17" s="719"/>
      <c r="R17" s="719">
        <v>1</v>
      </c>
      <c r="S17" s="719"/>
      <c r="T17" s="1949"/>
      <c r="U17" s="1949">
        <v>1</v>
      </c>
      <c r="V17" s="1949"/>
      <c r="W17" s="1949"/>
      <c r="X17" s="1626">
        <f>SUM(L17:W17)</f>
        <v>4</v>
      </c>
      <c r="Y17" s="452">
        <v>0</v>
      </c>
      <c r="Z17" s="452">
        <v>0</v>
      </c>
      <c r="AA17" s="1306"/>
      <c r="AB17" s="38"/>
      <c r="AC17" s="43"/>
      <c r="AD17" s="46"/>
      <c r="AE17" s="43"/>
      <c r="AF17" s="43"/>
      <c r="AG17" s="17"/>
      <c r="AH17" s="17"/>
      <c r="AI17" s="16"/>
      <c r="AJ17" s="17"/>
      <c r="AK17" s="16"/>
      <c r="AL17" s="16"/>
      <c r="AM17" s="47"/>
      <c r="AN17" s="49"/>
      <c r="AO17" s="48"/>
      <c r="AP17" s="48"/>
      <c r="AQ17" s="50"/>
      <c r="AR17" s="50"/>
      <c r="AS17" s="47"/>
      <c r="AT17" s="51"/>
      <c r="AU17" s="49"/>
      <c r="AV17" s="47"/>
      <c r="AW17" s="47"/>
      <c r="AX17" s="53"/>
      <c r="AY17" s="54"/>
      <c r="AZ17" s="53"/>
      <c r="BA17" s="54"/>
      <c r="BB17" s="54"/>
      <c r="BC17" s="54"/>
      <c r="BD17" s="55"/>
      <c r="BE17" s="18"/>
      <c r="BF17" s="52"/>
      <c r="BG17" s="18"/>
      <c r="BH17" s="58"/>
      <c r="BI17" s="59"/>
      <c r="BJ17" s="58"/>
      <c r="BK17" s="59"/>
      <c r="BL17" s="59"/>
      <c r="BM17" s="59"/>
      <c r="BN17" s="57"/>
      <c r="BO17" s="60"/>
      <c r="BP17" s="56"/>
      <c r="BQ17" s="60"/>
      <c r="BR17" s="62"/>
      <c r="BS17" s="63"/>
      <c r="BT17" s="62"/>
      <c r="BU17" s="63"/>
      <c r="BV17" s="63"/>
      <c r="BW17" s="63"/>
      <c r="BX17" s="64"/>
      <c r="BY17" s="65"/>
      <c r="BZ17" s="61"/>
      <c r="CA17" s="65"/>
      <c r="CB17" s="66"/>
      <c r="CC17" s="67"/>
      <c r="CD17" s="66"/>
      <c r="CE17" s="67"/>
      <c r="CF17" s="67"/>
      <c r="CG17" s="67"/>
      <c r="CH17" s="68"/>
      <c r="CI17" s="70"/>
      <c r="CJ17" s="69"/>
      <c r="CK17" s="2230"/>
      <c r="CL17" s="2626">
        <f aca="true" t="shared" si="0" ref="CL17:CL23">SUM(L17:M17)</f>
        <v>1</v>
      </c>
      <c r="CM17" s="2455">
        <f aca="true" t="shared" si="1" ref="CM17:CM23">CL17/X17</f>
        <v>0.25</v>
      </c>
      <c r="CN17" s="2624">
        <v>1</v>
      </c>
      <c r="CO17" s="2455">
        <f aca="true" t="shared" si="2" ref="CO17:CO23">+CN17/CL17</f>
        <v>1</v>
      </c>
      <c r="CP17" s="2455">
        <f aca="true" t="shared" si="3" ref="CP17:CP23">+CN17/X17</f>
        <v>0.25</v>
      </c>
      <c r="CQ17" s="2456"/>
      <c r="CR17" s="2477"/>
      <c r="CS17" s="2622" t="s">
        <v>1960</v>
      </c>
      <c r="CT17" s="2623"/>
    </row>
    <row r="18" spans="1:98" ht="74.25" customHeight="1" thickBot="1">
      <c r="A18" s="3364"/>
      <c r="B18" s="3364"/>
      <c r="C18" s="3414"/>
      <c r="D18" s="1307" t="s">
        <v>64</v>
      </c>
      <c r="E18" s="76" t="s">
        <v>69</v>
      </c>
      <c r="F18" s="76">
        <v>12</v>
      </c>
      <c r="G18" s="77" t="s">
        <v>162</v>
      </c>
      <c r="H18" s="77" t="s">
        <v>128</v>
      </c>
      <c r="I18" s="76" t="s">
        <v>70</v>
      </c>
      <c r="J18" s="75">
        <v>43130</v>
      </c>
      <c r="K18" s="75">
        <v>43464</v>
      </c>
      <c r="L18" s="360">
        <v>1</v>
      </c>
      <c r="M18" s="360">
        <v>1</v>
      </c>
      <c r="N18" s="360">
        <v>1</v>
      </c>
      <c r="O18" s="360">
        <v>1</v>
      </c>
      <c r="P18" s="360">
        <v>1</v>
      </c>
      <c r="Q18" s="360">
        <v>1</v>
      </c>
      <c r="R18" s="360">
        <v>1</v>
      </c>
      <c r="S18" s="360">
        <v>1</v>
      </c>
      <c r="T18" s="361">
        <v>1</v>
      </c>
      <c r="U18" s="361">
        <v>1</v>
      </c>
      <c r="V18" s="361">
        <v>1</v>
      </c>
      <c r="W18" s="361">
        <v>1</v>
      </c>
      <c r="X18" s="1626">
        <f>SUM(L18:W18)</f>
        <v>12</v>
      </c>
      <c r="Y18" s="452">
        <v>0</v>
      </c>
      <c r="Z18" s="452">
        <v>0</v>
      </c>
      <c r="AA18" s="1306"/>
      <c r="AB18" s="38"/>
      <c r="AC18" s="43"/>
      <c r="AD18" s="46"/>
      <c r="AE18" s="43"/>
      <c r="AF18" s="43"/>
      <c r="AG18" s="17"/>
      <c r="AH18" s="17"/>
      <c r="AI18" s="16"/>
      <c r="AJ18" s="17"/>
      <c r="AK18" s="16"/>
      <c r="AL18" s="16"/>
      <c r="AM18" s="47"/>
      <c r="AN18" s="49"/>
      <c r="AO18" s="48"/>
      <c r="AP18" s="48"/>
      <c r="AQ18" s="50"/>
      <c r="AR18" s="50"/>
      <c r="AS18" s="47"/>
      <c r="AT18" s="51"/>
      <c r="AU18" s="49"/>
      <c r="AV18" s="47"/>
      <c r="AW18" s="47"/>
      <c r="AX18" s="53"/>
      <c r="AY18" s="54"/>
      <c r="AZ18" s="53"/>
      <c r="BA18" s="54"/>
      <c r="BB18" s="54"/>
      <c r="BC18" s="54"/>
      <c r="BD18" s="55"/>
      <c r="BE18" s="18"/>
      <c r="BF18" s="52"/>
      <c r="BG18" s="18"/>
      <c r="BH18" s="58"/>
      <c r="BI18" s="59"/>
      <c r="BJ18" s="58"/>
      <c r="BK18" s="59"/>
      <c r="BL18" s="59"/>
      <c r="BM18" s="59"/>
      <c r="BN18" s="57"/>
      <c r="BO18" s="60"/>
      <c r="BP18" s="56"/>
      <c r="BQ18" s="60"/>
      <c r="BR18" s="62"/>
      <c r="BS18" s="63"/>
      <c r="BT18" s="62"/>
      <c r="BU18" s="63"/>
      <c r="BV18" s="63"/>
      <c r="BW18" s="63"/>
      <c r="BX18" s="64"/>
      <c r="BY18" s="65"/>
      <c r="BZ18" s="61"/>
      <c r="CA18" s="65"/>
      <c r="CB18" s="66"/>
      <c r="CC18" s="67"/>
      <c r="CD18" s="66"/>
      <c r="CE18" s="67"/>
      <c r="CF18" s="67"/>
      <c r="CG18" s="67"/>
      <c r="CH18" s="68"/>
      <c r="CI18" s="70"/>
      <c r="CJ18" s="69"/>
      <c r="CK18" s="2230"/>
      <c r="CL18" s="2626">
        <f t="shared" si="0"/>
        <v>2</v>
      </c>
      <c r="CM18" s="2455">
        <f t="shared" si="1"/>
        <v>0.16666666666666666</v>
      </c>
      <c r="CN18" s="2624">
        <v>2</v>
      </c>
      <c r="CO18" s="2455">
        <f t="shared" si="2"/>
        <v>1</v>
      </c>
      <c r="CP18" s="2455">
        <f t="shared" si="3"/>
        <v>0.16666666666666666</v>
      </c>
      <c r="CQ18" s="2456"/>
      <c r="CR18" s="2477"/>
      <c r="CS18" s="2622" t="s">
        <v>1961</v>
      </c>
      <c r="CT18" s="2623"/>
    </row>
    <row r="19" spans="1:98" s="1" customFormat="1" ht="115.5" thickBot="1">
      <c r="A19" s="3364"/>
      <c r="B19" s="3364"/>
      <c r="C19" s="3412" t="s">
        <v>84</v>
      </c>
      <c r="D19" s="1305" t="s">
        <v>71</v>
      </c>
      <c r="E19" s="73" t="s">
        <v>72</v>
      </c>
      <c r="F19" s="73">
        <v>1</v>
      </c>
      <c r="G19" s="74" t="s">
        <v>163</v>
      </c>
      <c r="H19" s="74" t="s">
        <v>73</v>
      </c>
      <c r="I19" s="73" t="s">
        <v>74</v>
      </c>
      <c r="J19" s="75">
        <v>43102</v>
      </c>
      <c r="K19" s="75" t="s">
        <v>144</v>
      </c>
      <c r="L19" s="360">
        <v>1</v>
      </c>
      <c r="M19" s="360"/>
      <c r="N19" s="360"/>
      <c r="O19" s="360"/>
      <c r="P19" s="360"/>
      <c r="Q19" s="360"/>
      <c r="R19" s="360"/>
      <c r="S19" s="360"/>
      <c r="T19" s="361"/>
      <c r="U19" s="361"/>
      <c r="V19" s="361"/>
      <c r="W19" s="361"/>
      <c r="X19" s="1626">
        <f>SUM(L19:W19)</f>
        <v>1</v>
      </c>
      <c r="Y19" s="452">
        <v>0</v>
      </c>
      <c r="Z19" s="452">
        <v>0</v>
      </c>
      <c r="AA19" s="1306"/>
      <c r="AB19" s="38"/>
      <c r="AC19" s="43"/>
      <c r="AD19" s="46"/>
      <c r="AE19" s="43"/>
      <c r="AF19" s="43"/>
      <c r="AG19" s="17"/>
      <c r="AH19" s="17"/>
      <c r="AI19" s="16"/>
      <c r="AJ19" s="17"/>
      <c r="AK19" s="16"/>
      <c r="AL19" s="16"/>
      <c r="AM19" s="47"/>
      <c r="AN19" s="49"/>
      <c r="AO19" s="48"/>
      <c r="AP19" s="48"/>
      <c r="AQ19" s="50"/>
      <c r="AR19" s="50"/>
      <c r="AS19" s="47"/>
      <c r="AT19" s="51"/>
      <c r="AU19" s="49"/>
      <c r="AV19" s="47"/>
      <c r="AW19" s="47"/>
      <c r="AX19" s="53"/>
      <c r="AY19" s="54"/>
      <c r="AZ19" s="53"/>
      <c r="BA19" s="54"/>
      <c r="BB19" s="54"/>
      <c r="BC19" s="54"/>
      <c r="BD19" s="55"/>
      <c r="BE19" s="18"/>
      <c r="BF19" s="52"/>
      <c r="BG19" s="18"/>
      <c r="BH19" s="58"/>
      <c r="BI19" s="59"/>
      <c r="BJ19" s="58"/>
      <c r="BK19" s="59"/>
      <c r="BL19" s="59"/>
      <c r="BM19" s="59"/>
      <c r="BN19" s="57"/>
      <c r="BO19" s="60"/>
      <c r="BP19" s="56"/>
      <c r="BQ19" s="60"/>
      <c r="BR19" s="62"/>
      <c r="BS19" s="63"/>
      <c r="BT19" s="62"/>
      <c r="BU19" s="63"/>
      <c r="BV19" s="63"/>
      <c r="BW19" s="63"/>
      <c r="BX19" s="64"/>
      <c r="BY19" s="65"/>
      <c r="BZ19" s="61"/>
      <c r="CA19" s="65"/>
      <c r="CB19" s="66"/>
      <c r="CC19" s="67"/>
      <c r="CD19" s="66"/>
      <c r="CE19" s="67"/>
      <c r="CF19" s="67"/>
      <c r="CG19" s="67"/>
      <c r="CH19" s="68"/>
      <c r="CI19" s="70"/>
      <c r="CJ19" s="69"/>
      <c r="CK19" s="2230"/>
      <c r="CL19" s="2626">
        <f t="shared" si="0"/>
        <v>1</v>
      </c>
      <c r="CM19" s="2455">
        <f t="shared" si="1"/>
        <v>1</v>
      </c>
      <c r="CN19" s="2624">
        <v>1</v>
      </c>
      <c r="CO19" s="2455">
        <f t="shared" si="2"/>
        <v>1</v>
      </c>
      <c r="CP19" s="2455">
        <f t="shared" si="3"/>
        <v>1</v>
      </c>
      <c r="CQ19" s="2456"/>
      <c r="CR19" s="2477"/>
      <c r="CS19" s="2622" t="s">
        <v>1962</v>
      </c>
      <c r="CT19" s="2623"/>
    </row>
    <row r="20" spans="1:98" s="1" customFormat="1" ht="102.75" thickBot="1">
      <c r="A20" s="3364"/>
      <c r="B20" s="3364"/>
      <c r="C20" s="3413"/>
      <c r="D20" s="1305" t="s">
        <v>75</v>
      </c>
      <c r="E20" s="73" t="s">
        <v>76</v>
      </c>
      <c r="F20" s="73">
        <v>1</v>
      </c>
      <c r="G20" s="74" t="s">
        <v>164</v>
      </c>
      <c r="H20" s="74" t="s">
        <v>73</v>
      </c>
      <c r="I20" s="73" t="s">
        <v>77</v>
      </c>
      <c r="J20" s="75">
        <v>43102</v>
      </c>
      <c r="K20" s="75" t="s">
        <v>144</v>
      </c>
      <c r="L20" s="360">
        <v>1</v>
      </c>
      <c r="M20" s="360"/>
      <c r="N20" s="360"/>
      <c r="O20" s="360"/>
      <c r="P20" s="360"/>
      <c r="Q20" s="360"/>
      <c r="R20" s="360"/>
      <c r="S20" s="360"/>
      <c r="T20" s="361"/>
      <c r="U20" s="361"/>
      <c r="V20" s="361"/>
      <c r="W20" s="361"/>
      <c r="X20" s="1626">
        <f>SUM(L20:W20)</f>
        <v>1</v>
      </c>
      <c r="Y20" s="452">
        <v>0</v>
      </c>
      <c r="Z20" s="452">
        <v>0</v>
      </c>
      <c r="AA20" s="1306"/>
      <c r="AB20" s="38"/>
      <c r="AC20" s="43"/>
      <c r="AD20" s="46"/>
      <c r="AE20" s="43"/>
      <c r="AF20" s="43"/>
      <c r="AG20" s="17"/>
      <c r="AH20" s="17"/>
      <c r="AI20" s="16"/>
      <c r="AJ20" s="17"/>
      <c r="AK20" s="16"/>
      <c r="AL20" s="16"/>
      <c r="AM20" s="47"/>
      <c r="AN20" s="49"/>
      <c r="AO20" s="48"/>
      <c r="AP20" s="48"/>
      <c r="AQ20" s="50"/>
      <c r="AR20" s="50"/>
      <c r="AS20" s="47"/>
      <c r="AT20" s="51"/>
      <c r="AU20" s="49"/>
      <c r="AV20" s="47"/>
      <c r="AW20" s="47"/>
      <c r="AX20" s="53"/>
      <c r="AY20" s="54"/>
      <c r="AZ20" s="53"/>
      <c r="BA20" s="54"/>
      <c r="BB20" s="54"/>
      <c r="BC20" s="54"/>
      <c r="BD20" s="55"/>
      <c r="BE20" s="18"/>
      <c r="BF20" s="52"/>
      <c r="BG20" s="18"/>
      <c r="BH20" s="58"/>
      <c r="BI20" s="59"/>
      <c r="BJ20" s="58"/>
      <c r="BK20" s="59"/>
      <c r="BL20" s="59"/>
      <c r="BM20" s="59"/>
      <c r="BN20" s="57"/>
      <c r="BO20" s="60"/>
      <c r="BP20" s="56"/>
      <c r="BQ20" s="60"/>
      <c r="BR20" s="62"/>
      <c r="BS20" s="63"/>
      <c r="BT20" s="62"/>
      <c r="BU20" s="63"/>
      <c r="BV20" s="63"/>
      <c r="BW20" s="63"/>
      <c r="BX20" s="64"/>
      <c r="BY20" s="65"/>
      <c r="BZ20" s="61"/>
      <c r="CA20" s="65"/>
      <c r="CB20" s="66"/>
      <c r="CC20" s="67"/>
      <c r="CD20" s="66"/>
      <c r="CE20" s="67"/>
      <c r="CF20" s="67"/>
      <c r="CG20" s="67"/>
      <c r="CH20" s="68"/>
      <c r="CI20" s="70"/>
      <c r="CJ20" s="69"/>
      <c r="CK20" s="2230"/>
      <c r="CL20" s="2626">
        <f t="shared" si="0"/>
        <v>1</v>
      </c>
      <c r="CM20" s="2455">
        <f t="shared" si="1"/>
        <v>1</v>
      </c>
      <c r="CN20" s="2624">
        <v>1</v>
      </c>
      <c r="CO20" s="2455">
        <f t="shared" si="2"/>
        <v>1</v>
      </c>
      <c r="CP20" s="2455">
        <f t="shared" si="3"/>
        <v>1</v>
      </c>
      <c r="CQ20" s="2456"/>
      <c r="CR20" s="2477"/>
      <c r="CS20" s="2622" t="s">
        <v>1963</v>
      </c>
      <c r="CT20" s="2623"/>
    </row>
    <row r="21" spans="1:98" s="1" customFormat="1" ht="115.5" thickBot="1">
      <c r="A21" s="3364"/>
      <c r="B21" s="3364"/>
      <c r="C21" s="3413"/>
      <c r="D21" s="1308" t="s">
        <v>78</v>
      </c>
      <c r="E21" s="73" t="s">
        <v>79</v>
      </c>
      <c r="F21" s="73">
        <v>10</v>
      </c>
      <c r="G21" s="74" t="s">
        <v>164</v>
      </c>
      <c r="H21" s="74" t="s">
        <v>73</v>
      </c>
      <c r="I21" s="73" t="s">
        <v>80</v>
      </c>
      <c r="J21" s="75">
        <v>43130</v>
      </c>
      <c r="K21" s="75">
        <v>43464</v>
      </c>
      <c r="L21" s="360"/>
      <c r="M21" s="360">
        <v>1</v>
      </c>
      <c r="N21" s="360">
        <v>1</v>
      </c>
      <c r="O21" s="360">
        <v>1</v>
      </c>
      <c r="P21" s="360">
        <v>1</v>
      </c>
      <c r="Q21" s="360">
        <v>1</v>
      </c>
      <c r="R21" s="360">
        <v>1</v>
      </c>
      <c r="S21" s="360">
        <v>1</v>
      </c>
      <c r="T21" s="361">
        <v>1</v>
      </c>
      <c r="U21" s="361">
        <v>1</v>
      </c>
      <c r="V21" s="361">
        <v>1</v>
      </c>
      <c r="W21" s="361"/>
      <c r="X21" s="1626">
        <f>SUM(L21:W21)</f>
        <v>10</v>
      </c>
      <c r="Y21" s="452">
        <v>0</v>
      </c>
      <c r="Z21" s="452">
        <v>0</v>
      </c>
      <c r="AA21" s="1306"/>
      <c r="AB21" s="38"/>
      <c r="AC21" s="43"/>
      <c r="AD21" s="46"/>
      <c r="AE21" s="43"/>
      <c r="AF21" s="43"/>
      <c r="AG21" s="17"/>
      <c r="AH21" s="17"/>
      <c r="AI21" s="16"/>
      <c r="AJ21" s="17"/>
      <c r="AK21" s="16"/>
      <c r="AL21" s="16"/>
      <c r="AM21" s="47"/>
      <c r="AN21" s="49"/>
      <c r="AO21" s="48"/>
      <c r="AP21" s="48"/>
      <c r="AQ21" s="50"/>
      <c r="AR21" s="50"/>
      <c r="AS21" s="47"/>
      <c r="AT21" s="51"/>
      <c r="AU21" s="49"/>
      <c r="AV21" s="47"/>
      <c r="AW21" s="47"/>
      <c r="AX21" s="53"/>
      <c r="AY21" s="54"/>
      <c r="AZ21" s="53"/>
      <c r="BA21" s="54"/>
      <c r="BB21" s="54"/>
      <c r="BC21" s="54"/>
      <c r="BD21" s="55"/>
      <c r="BE21" s="18"/>
      <c r="BF21" s="52"/>
      <c r="BG21" s="18"/>
      <c r="BH21" s="58"/>
      <c r="BI21" s="59"/>
      <c r="BJ21" s="58"/>
      <c r="BK21" s="59"/>
      <c r="BL21" s="59"/>
      <c r="BM21" s="59"/>
      <c r="BN21" s="57"/>
      <c r="BO21" s="60"/>
      <c r="BP21" s="56"/>
      <c r="BQ21" s="60"/>
      <c r="BR21" s="62"/>
      <c r="BS21" s="63"/>
      <c r="BT21" s="62"/>
      <c r="BU21" s="63"/>
      <c r="BV21" s="63"/>
      <c r="BW21" s="63"/>
      <c r="BX21" s="64"/>
      <c r="BY21" s="65"/>
      <c r="BZ21" s="61"/>
      <c r="CA21" s="65"/>
      <c r="CB21" s="66"/>
      <c r="CC21" s="67"/>
      <c r="CD21" s="66"/>
      <c r="CE21" s="67"/>
      <c r="CF21" s="67"/>
      <c r="CG21" s="67"/>
      <c r="CH21" s="68"/>
      <c r="CI21" s="70"/>
      <c r="CJ21" s="69"/>
      <c r="CK21" s="2230"/>
      <c r="CL21" s="2626">
        <f t="shared" si="0"/>
        <v>1</v>
      </c>
      <c r="CM21" s="2455">
        <f t="shared" si="1"/>
        <v>0.1</v>
      </c>
      <c r="CN21" s="2624">
        <v>1</v>
      </c>
      <c r="CO21" s="2455">
        <f t="shared" si="2"/>
        <v>1</v>
      </c>
      <c r="CP21" s="2455">
        <f t="shared" si="3"/>
        <v>0.1</v>
      </c>
      <c r="CQ21" s="2456"/>
      <c r="CR21" s="2477"/>
      <c r="CS21" s="2622" t="s">
        <v>1964</v>
      </c>
      <c r="CT21" s="2623"/>
    </row>
    <row r="22" spans="1:98" ht="51.75" thickBot="1">
      <c r="A22" s="3364"/>
      <c r="B22" s="3364"/>
      <c r="C22" s="3413"/>
      <c r="D22" s="1305" t="s">
        <v>222</v>
      </c>
      <c r="E22" s="73" t="s">
        <v>76</v>
      </c>
      <c r="F22" s="73">
        <v>1</v>
      </c>
      <c r="G22" s="74" t="s">
        <v>164</v>
      </c>
      <c r="H22" s="74" t="s">
        <v>73</v>
      </c>
      <c r="I22" s="73" t="s">
        <v>81</v>
      </c>
      <c r="J22" s="75">
        <v>43130</v>
      </c>
      <c r="K22" s="75">
        <v>43464</v>
      </c>
      <c r="L22" s="360"/>
      <c r="M22" s="360"/>
      <c r="N22" s="360"/>
      <c r="O22" s="360"/>
      <c r="P22" s="360"/>
      <c r="Q22" s="360"/>
      <c r="R22" s="360"/>
      <c r="S22" s="360"/>
      <c r="T22" s="361"/>
      <c r="U22" s="361"/>
      <c r="V22" s="361"/>
      <c r="W22" s="361">
        <v>1</v>
      </c>
      <c r="X22" s="1626">
        <f>SUM(L22:W22)</f>
        <v>1</v>
      </c>
      <c r="Y22" s="452">
        <v>0</v>
      </c>
      <c r="Z22" s="452">
        <v>0</v>
      </c>
      <c r="AA22" s="1306"/>
      <c r="AB22" s="38"/>
      <c r="AC22" s="43"/>
      <c r="AD22" s="46"/>
      <c r="AE22" s="43"/>
      <c r="AF22" s="43"/>
      <c r="AG22" s="17"/>
      <c r="AH22" s="17"/>
      <c r="AI22" s="16"/>
      <c r="AJ22" s="17"/>
      <c r="AK22" s="16"/>
      <c r="AL22" s="16"/>
      <c r="AM22" s="47"/>
      <c r="AN22" s="49"/>
      <c r="AO22" s="48"/>
      <c r="AP22" s="48"/>
      <c r="AQ22" s="50"/>
      <c r="AR22" s="50"/>
      <c r="AS22" s="47"/>
      <c r="AT22" s="51"/>
      <c r="AU22" s="49"/>
      <c r="AV22" s="47"/>
      <c r="AW22" s="47"/>
      <c r="AX22" s="53"/>
      <c r="AY22" s="54"/>
      <c r="AZ22" s="53"/>
      <c r="BA22" s="54"/>
      <c r="BB22" s="54"/>
      <c r="BC22" s="54"/>
      <c r="BD22" s="55"/>
      <c r="BE22" s="18"/>
      <c r="BF22" s="52"/>
      <c r="BG22" s="18"/>
      <c r="BH22" s="58"/>
      <c r="BI22" s="59"/>
      <c r="BJ22" s="58"/>
      <c r="BK22" s="59"/>
      <c r="BL22" s="59"/>
      <c r="BM22" s="59"/>
      <c r="BN22" s="57"/>
      <c r="BO22" s="60"/>
      <c r="BP22" s="56"/>
      <c r="BQ22" s="60"/>
      <c r="BR22" s="62"/>
      <c r="BS22" s="63"/>
      <c r="BT22" s="62"/>
      <c r="BU22" s="63"/>
      <c r="BV22" s="63"/>
      <c r="BW22" s="63"/>
      <c r="BX22" s="64"/>
      <c r="BY22" s="65"/>
      <c r="BZ22" s="61"/>
      <c r="CA22" s="65"/>
      <c r="CB22" s="66"/>
      <c r="CC22" s="67"/>
      <c r="CD22" s="66"/>
      <c r="CE22" s="67"/>
      <c r="CF22" s="67"/>
      <c r="CG22" s="67"/>
      <c r="CH22" s="68"/>
      <c r="CI22" s="70"/>
      <c r="CJ22" s="69"/>
      <c r="CK22" s="2230"/>
      <c r="CL22" s="2626">
        <f t="shared" si="0"/>
        <v>0</v>
      </c>
      <c r="CM22" s="2455"/>
      <c r="CN22" s="2624">
        <v>0</v>
      </c>
      <c r="CO22" s="2455"/>
      <c r="CP22" s="2455">
        <f t="shared" si="3"/>
        <v>0</v>
      </c>
      <c r="CQ22" s="2456"/>
      <c r="CR22" s="2477"/>
      <c r="CS22" s="2624"/>
      <c r="CT22" s="2623"/>
    </row>
    <row r="23" spans="1:98" ht="48" customHeight="1" thickBot="1">
      <c r="A23" s="3365"/>
      <c r="B23" s="3365"/>
      <c r="C23" s="3414"/>
      <c r="D23" s="1309" t="s">
        <v>237</v>
      </c>
      <c r="E23" s="1310" t="s">
        <v>82</v>
      </c>
      <c r="F23" s="1310">
        <v>1</v>
      </c>
      <c r="G23" s="1311" t="s">
        <v>165</v>
      </c>
      <c r="H23" s="1311" t="s">
        <v>73</v>
      </c>
      <c r="I23" s="1310" t="s">
        <v>83</v>
      </c>
      <c r="J23" s="1312">
        <v>43102</v>
      </c>
      <c r="K23" s="1312">
        <v>43131</v>
      </c>
      <c r="L23" s="1340">
        <v>1</v>
      </c>
      <c r="M23" s="1340"/>
      <c r="N23" s="1340"/>
      <c r="O23" s="1340"/>
      <c r="P23" s="1340"/>
      <c r="Q23" s="1340"/>
      <c r="R23" s="1340"/>
      <c r="S23" s="1340"/>
      <c r="T23" s="1955"/>
      <c r="U23" s="1955"/>
      <c r="V23" s="1955"/>
      <c r="W23" s="1955"/>
      <c r="X23" s="1627">
        <f>SUM(L23:W23)</f>
        <v>1</v>
      </c>
      <c r="Y23" s="459">
        <v>0</v>
      </c>
      <c r="Z23" s="459">
        <v>0</v>
      </c>
      <c r="AA23" s="1313"/>
      <c r="AB23" s="38"/>
      <c r="AC23" s="43"/>
      <c r="AD23" s="46"/>
      <c r="AE23" s="43"/>
      <c r="AF23" s="43"/>
      <c r="AG23" s="17"/>
      <c r="AH23" s="17"/>
      <c r="AI23" s="16"/>
      <c r="AJ23" s="17"/>
      <c r="AK23" s="16"/>
      <c r="AL23" s="16"/>
      <c r="AM23" s="47"/>
      <c r="AN23" s="49"/>
      <c r="AO23" s="48"/>
      <c r="AP23" s="48"/>
      <c r="AQ23" s="50"/>
      <c r="AR23" s="50"/>
      <c r="AS23" s="47"/>
      <c r="AT23" s="51"/>
      <c r="AU23" s="49"/>
      <c r="AV23" s="47"/>
      <c r="AW23" s="47"/>
      <c r="AX23" s="53"/>
      <c r="AY23" s="54"/>
      <c r="AZ23" s="53"/>
      <c r="BA23" s="54"/>
      <c r="BB23" s="54"/>
      <c r="BC23" s="54"/>
      <c r="BD23" s="55"/>
      <c r="BE23" s="18"/>
      <c r="BF23" s="52"/>
      <c r="BG23" s="18"/>
      <c r="BH23" s="58"/>
      <c r="BI23" s="59"/>
      <c r="BJ23" s="58"/>
      <c r="BK23" s="59"/>
      <c r="BL23" s="59"/>
      <c r="BM23" s="59"/>
      <c r="BN23" s="57"/>
      <c r="BO23" s="60"/>
      <c r="BP23" s="56"/>
      <c r="BQ23" s="60"/>
      <c r="BR23" s="62"/>
      <c r="BS23" s="63"/>
      <c r="BT23" s="62"/>
      <c r="BU23" s="63"/>
      <c r="BV23" s="63"/>
      <c r="BW23" s="63"/>
      <c r="BX23" s="64"/>
      <c r="BY23" s="65"/>
      <c r="BZ23" s="61"/>
      <c r="CA23" s="65"/>
      <c r="CB23" s="66"/>
      <c r="CC23" s="67"/>
      <c r="CD23" s="66"/>
      <c r="CE23" s="67"/>
      <c r="CF23" s="67"/>
      <c r="CG23" s="67"/>
      <c r="CH23" s="68"/>
      <c r="CI23" s="70"/>
      <c r="CJ23" s="69"/>
      <c r="CK23" s="2230"/>
      <c r="CL23" s="2627">
        <f t="shared" si="0"/>
        <v>1</v>
      </c>
      <c r="CM23" s="2462">
        <f t="shared" si="1"/>
        <v>1</v>
      </c>
      <c r="CN23" s="2628">
        <v>1</v>
      </c>
      <c r="CO23" s="2462">
        <f t="shared" si="2"/>
        <v>1</v>
      </c>
      <c r="CP23" s="2462">
        <f t="shared" si="3"/>
        <v>1</v>
      </c>
      <c r="CQ23" s="2463"/>
      <c r="CR23" s="2625"/>
      <c r="CS23" s="2629" t="s">
        <v>1965</v>
      </c>
      <c r="CT23" s="2630"/>
    </row>
    <row r="24" spans="1:98" ht="18.75" customHeight="1" thickBot="1">
      <c r="A24" s="3344" t="s">
        <v>56</v>
      </c>
      <c r="B24" s="3345"/>
      <c r="C24" s="3345"/>
      <c r="D24" s="3362"/>
      <c r="E24" s="467"/>
      <c r="F24" s="468"/>
      <c r="G24" s="468"/>
      <c r="H24" s="468"/>
      <c r="I24" s="468"/>
      <c r="J24" s="468"/>
      <c r="K24" s="468"/>
      <c r="L24" s="469"/>
      <c r="M24" s="469"/>
      <c r="N24" s="469"/>
      <c r="O24" s="469"/>
      <c r="P24" s="469"/>
      <c r="Q24" s="469"/>
      <c r="R24" s="469"/>
      <c r="S24" s="469"/>
      <c r="T24" s="469"/>
      <c r="U24" s="469"/>
      <c r="V24" s="469"/>
      <c r="W24" s="469"/>
      <c r="X24" s="470"/>
      <c r="Y24" s="471">
        <f>SUM(Y16:Y23)</f>
        <v>0</v>
      </c>
      <c r="Z24" s="471">
        <f>SUM(Z16:Z23)</f>
        <v>0</v>
      </c>
      <c r="AA24" s="1281"/>
      <c r="AB24" s="2071"/>
      <c r="AC24" s="2071"/>
      <c r="AD24" s="2071"/>
      <c r="AE24" s="2071"/>
      <c r="AF24" s="2071"/>
      <c r="AG24" s="2071"/>
      <c r="AH24" s="2071"/>
      <c r="AI24" s="2071"/>
      <c r="AJ24" s="2071"/>
      <c r="AK24" s="2071"/>
      <c r="AL24" s="2071"/>
      <c r="AM24" s="2071"/>
      <c r="AN24" s="2071"/>
      <c r="AO24" s="2071"/>
      <c r="AP24" s="2071"/>
      <c r="AQ24" s="2071"/>
      <c r="AR24" s="2071"/>
      <c r="AS24" s="2071"/>
      <c r="AT24" s="2071"/>
      <c r="AU24" s="2071"/>
      <c r="AV24" s="2071"/>
      <c r="AW24" s="2071"/>
      <c r="AX24" s="2071"/>
      <c r="AY24" s="2071"/>
      <c r="AZ24" s="2071"/>
      <c r="BA24" s="2071"/>
      <c r="BB24" s="2071"/>
      <c r="BC24" s="2071"/>
      <c r="BD24" s="2071"/>
      <c r="BE24" s="2071"/>
      <c r="BF24" s="2071"/>
      <c r="BG24" s="2071"/>
      <c r="BH24" s="2071"/>
      <c r="BI24" s="2071"/>
      <c r="BJ24" s="2071"/>
      <c r="BK24" s="2071"/>
      <c r="BL24" s="2071"/>
      <c r="BM24" s="2071"/>
      <c r="BN24" s="2071"/>
      <c r="BO24" s="2071"/>
      <c r="BP24" s="2071"/>
      <c r="BQ24" s="2071"/>
      <c r="BR24" s="2071"/>
      <c r="BS24" s="2071"/>
      <c r="BT24" s="2071"/>
      <c r="BU24" s="2071"/>
      <c r="BV24" s="2071"/>
      <c r="BW24" s="2071"/>
      <c r="BX24" s="2071"/>
      <c r="BY24" s="2071"/>
      <c r="BZ24" s="2071"/>
      <c r="CA24" s="2071"/>
      <c r="CB24" s="2071"/>
      <c r="CC24" s="2071"/>
      <c r="CD24" s="2071"/>
      <c r="CE24" s="2071"/>
      <c r="CF24" s="2071"/>
      <c r="CG24" s="2071"/>
      <c r="CH24" s="2071"/>
      <c r="CI24" s="2071"/>
      <c r="CJ24" s="2071"/>
      <c r="CK24" s="2416"/>
      <c r="CL24" s="2631"/>
      <c r="CM24" s="2631"/>
      <c r="CN24" s="2631"/>
      <c r="CO24" s="2631"/>
      <c r="CP24" s="2631"/>
      <c r="CQ24" s="2631"/>
      <c r="CR24" s="2631"/>
      <c r="CS24" s="2631"/>
      <c r="CT24" s="2631"/>
    </row>
    <row r="25" spans="1:98" ht="151.5" customHeight="1" thickBot="1">
      <c r="A25" s="3327">
        <v>2</v>
      </c>
      <c r="B25" s="3324" t="s">
        <v>87</v>
      </c>
      <c r="C25" s="3339" t="s">
        <v>88</v>
      </c>
      <c r="D25" s="1314" t="s">
        <v>166</v>
      </c>
      <c r="E25" s="1315" t="s">
        <v>146</v>
      </c>
      <c r="F25" s="1315">
        <f>X25</f>
        <v>4</v>
      </c>
      <c r="G25" s="1316" t="s">
        <v>223</v>
      </c>
      <c r="H25" s="1316" t="s">
        <v>145</v>
      </c>
      <c r="I25" s="1316" t="s">
        <v>86</v>
      </c>
      <c r="J25" s="1317">
        <v>43102</v>
      </c>
      <c r="K25" s="1317">
        <v>43464</v>
      </c>
      <c r="L25" s="1956"/>
      <c r="M25" s="1956"/>
      <c r="N25" s="1956">
        <v>1</v>
      </c>
      <c r="O25" s="1956"/>
      <c r="P25" s="1956">
        <v>1</v>
      </c>
      <c r="Q25" s="1956"/>
      <c r="R25" s="1956"/>
      <c r="S25" s="1956">
        <v>1</v>
      </c>
      <c r="T25" s="1957"/>
      <c r="U25" s="1957">
        <v>1</v>
      </c>
      <c r="V25" s="1957"/>
      <c r="W25" s="1957"/>
      <c r="X25" s="1625">
        <f>SUM(L25:W25)</f>
        <v>4</v>
      </c>
      <c r="Y25" s="1407">
        <v>0</v>
      </c>
      <c r="Z25" s="1407">
        <v>0</v>
      </c>
      <c r="AA25" s="473"/>
      <c r="AB25" s="38"/>
      <c r="AC25" s="43"/>
      <c r="AD25" s="46"/>
      <c r="AE25" s="43"/>
      <c r="AF25" s="43"/>
      <c r="AG25" s="17"/>
      <c r="AH25" s="17"/>
      <c r="AI25" s="16"/>
      <c r="AJ25" s="16"/>
      <c r="AK25" s="16"/>
      <c r="AL25" s="16"/>
      <c r="AM25" s="47"/>
      <c r="AN25" s="49"/>
      <c r="AO25" s="48"/>
      <c r="AP25" s="48"/>
      <c r="AQ25" s="49"/>
      <c r="AR25" s="49"/>
      <c r="AS25" s="49"/>
      <c r="AT25" s="51"/>
      <c r="AU25" s="49"/>
      <c r="AV25" s="47"/>
      <c r="AW25" s="47"/>
      <c r="AX25" s="53"/>
      <c r="AY25" s="54"/>
      <c r="AZ25" s="53"/>
      <c r="BA25" s="54"/>
      <c r="BB25" s="54"/>
      <c r="BC25" s="54"/>
      <c r="BD25" s="55"/>
      <c r="BE25" s="18"/>
      <c r="BF25" s="52"/>
      <c r="BG25" s="52"/>
      <c r="BH25" s="58"/>
      <c r="BI25" s="59"/>
      <c r="BJ25" s="58"/>
      <c r="BK25" s="59"/>
      <c r="BL25" s="59"/>
      <c r="BM25" s="59"/>
      <c r="BN25" s="57"/>
      <c r="BO25" s="60"/>
      <c r="BP25" s="56"/>
      <c r="BQ25" s="56"/>
      <c r="BR25" s="62"/>
      <c r="BS25" s="63"/>
      <c r="BT25" s="62"/>
      <c r="BU25" s="63"/>
      <c r="BV25" s="63"/>
      <c r="BW25" s="63"/>
      <c r="BX25" s="64"/>
      <c r="BY25" s="65"/>
      <c r="BZ25" s="61"/>
      <c r="CA25" s="61"/>
      <c r="CB25" s="66"/>
      <c r="CC25" s="67"/>
      <c r="CD25" s="66"/>
      <c r="CE25" s="67"/>
      <c r="CF25" s="67"/>
      <c r="CG25" s="67"/>
      <c r="CH25" s="68"/>
      <c r="CI25" s="70"/>
      <c r="CJ25" s="69"/>
      <c r="CK25" s="2231"/>
      <c r="CL25" s="2626">
        <f>SUM(L25:M25)</f>
        <v>0</v>
      </c>
      <c r="CM25" s="2455"/>
      <c r="CN25" s="2456"/>
      <c r="CO25" s="2455"/>
      <c r="CP25" s="2455">
        <f>+CN25/X25</f>
        <v>0</v>
      </c>
      <c r="CQ25" s="2456"/>
      <c r="CR25" s="2477"/>
      <c r="CS25" s="2459"/>
      <c r="CT25" s="2610"/>
    </row>
    <row r="26" spans="1:98" ht="162" customHeight="1" thickBot="1">
      <c r="A26" s="3328"/>
      <c r="B26" s="3325"/>
      <c r="C26" s="3340"/>
      <c r="D26" s="1318" t="s">
        <v>214</v>
      </c>
      <c r="E26" s="80" t="s">
        <v>151</v>
      </c>
      <c r="F26" s="78">
        <f>X26</f>
        <v>11</v>
      </c>
      <c r="G26" s="79" t="s">
        <v>167</v>
      </c>
      <c r="H26" s="79" t="s">
        <v>145</v>
      </c>
      <c r="I26" s="79" t="s">
        <v>150</v>
      </c>
      <c r="J26" s="75">
        <v>43132</v>
      </c>
      <c r="K26" s="75">
        <v>43464</v>
      </c>
      <c r="L26" s="1958"/>
      <c r="M26" s="1958">
        <v>1</v>
      </c>
      <c r="N26" s="1958">
        <v>1</v>
      </c>
      <c r="O26" s="1958">
        <v>1</v>
      </c>
      <c r="P26" s="1958">
        <v>1</v>
      </c>
      <c r="Q26" s="1958">
        <v>1</v>
      </c>
      <c r="R26" s="1958">
        <v>1</v>
      </c>
      <c r="S26" s="1958">
        <v>1</v>
      </c>
      <c r="T26" s="1959">
        <v>1</v>
      </c>
      <c r="U26" s="1959">
        <v>1</v>
      </c>
      <c r="V26" s="1959">
        <v>1</v>
      </c>
      <c r="W26" s="1959">
        <v>1</v>
      </c>
      <c r="X26" s="1626">
        <f>SUM(L26:W26)</f>
        <v>11</v>
      </c>
      <c r="Y26" s="452">
        <v>0</v>
      </c>
      <c r="Z26" s="452">
        <v>0</v>
      </c>
      <c r="AA26" s="475"/>
      <c r="AB26" s="38"/>
      <c r="AC26" s="43"/>
      <c r="AD26" s="46"/>
      <c r="AE26" s="43"/>
      <c r="AF26" s="43"/>
      <c r="AG26" s="17"/>
      <c r="AH26" s="17"/>
      <c r="AI26" s="16"/>
      <c r="AJ26" s="16"/>
      <c r="AK26" s="16"/>
      <c r="AL26" s="16"/>
      <c r="AM26" s="47"/>
      <c r="AN26" s="49"/>
      <c r="AO26" s="48"/>
      <c r="AP26" s="48"/>
      <c r="AQ26" s="49"/>
      <c r="AR26" s="49"/>
      <c r="AS26" s="49"/>
      <c r="AT26" s="51"/>
      <c r="AU26" s="49"/>
      <c r="AV26" s="47"/>
      <c r="AW26" s="47"/>
      <c r="AX26" s="53"/>
      <c r="AY26" s="54"/>
      <c r="AZ26" s="53"/>
      <c r="BA26" s="54"/>
      <c r="BB26" s="54"/>
      <c r="BC26" s="54"/>
      <c r="BD26" s="55"/>
      <c r="BE26" s="18"/>
      <c r="BF26" s="52"/>
      <c r="BG26" s="52"/>
      <c r="BH26" s="58"/>
      <c r="BI26" s="59"/>
      <c r="BJ26" s="58"/>
      <c r="BK26" s="59"/>
      <c r="BL26" s="59"/>
      <c r="BM26" s="59"/>
      <c r="BN26" s="57"/>
      <c r="BO26" s="60"/>
      <c r="BP26" s="56"/>
      <c r="BQ26" s="56"/>
      <c r="BR26" s="62"/>
      <c r="BS26" s="63"/>
      <c r="BT26" s="62"/>
      <c r="BU26" s="63"/>
      <c r="BV26" s="63"/>
      <c r="BW26" s="63"/>
      <c r="BX26" s="64"/>
      <c r="BY26" s="65"/>
      <c r="BZ26" s="61"/>
      <c r="CA26" s="61"/>
      <c r="CB26" s="66"/>
      <c r="CC26" s="67"/>
      <c r="CD26" s="66"/>
      <c r="CE26" s="67"/>
      <c r="CF26" s="67"/>
      <c r="CG26" s="67"/>
      <c r="CH26" s="68"/>
      <c r="CI26" s="70"/>
      <c r="CJ26" s="69"/>
      <c r="CK26" s="2231"/>
      <c r="CL26" s="2626">
        <f aca="true" t="shared" si="4" ref="CL26:CL33">SUM(L26:M26)</f>
        <v>1</v>
      </c>
      <c r="CM26" s="2455">
        <f aca="true" t="shared" si="5" ref="CM26:CM33">CL26/X26</f>
        <v>0.09090909090909091</v>
      </c>
      <c r="CN26" s="2456">
        <v>1</v>
      </c>
      <c r="CO26" s="2455">
        <f aca="true" t="shared" si="6" ref="CO26:CO33">+CN26/CL26</f>
        <v>1</v>
      </c>
      <c r="CP26" s="2455">
        <f aca="true" t="shared" si="7" ref="CP26:CP33">+CN26/X26</f>
        <v>0.09090909090909091</v>
      </c>
      <c r="CQ26" s="2456"/>
      <c r="CR26" s="2477"/>
      <c r="CS26" s="2459" t="s">
        <v>1966</v>
      </c>
      <c r="CT26" s="2610"/>
    </row>
    <row r="27" spans="1:98" ht="120" customHeight="1" thickBot="1">
      <c r="A27" s="3328"/>
      <c r="B27" s="3325"/>
      <c r="C27" s="3340"/>
      <c r="D27" s="1318" t="s">
        <v>215</v>
      </c>
      <c r="E27" s="79" t="s">
        <v>218</v>
      </c>
      <c r="F27" s="109">
        <v>1</v>
      </c>
      <c r="G27" s="80" t="s">
        <v>216</v>
      </c>
      <c r="H27" s="79" t="s">
        <v>145</v>
      </c>
      <c r="I27" s="79" t="s">
        <v>217</v>
      </c>
      <c r="J27" s="75">
        <v>43102</v>
      </c>
      <c r="K27" s="75">
        <v>43159</v>
      </c>
      <c r="L27" s="1960"/>
      <c r="M27" s="1960"/>
      <c r="N27" s="1960"/>
      <c r="O27" s="1960"/>
      <c r="P27" s="1960"/>
      <c r="Q27" s="1960"/>
      <c r="R27" s="1961">
        <v>0.4</v>
      </c>
      <c r="S27" s="1958"/>
      <c r="T27" s="1959"/>
      <c r="U27" s="1962"/>
      <c r="V27" s="1962"/>
      <c r="W27" s="1961">
        <v>0.6</v>
      </c>
      <c r="X27" s="1638">
        <f>SUM(L27:W27)</f>
        <v>1</v>
      </c>
      <c r="Y27" s="452">
        <v>0</v>
      </c>
      <c r="Z27" s="452">
        <v>0</v>
      </c>
      <c r="AA27" s="475"/>
      <c r="AB27" s="38"/>
      <c r="AC27" s="43"/>
      <c r="AD27" s="46"/>
      <c r="AE27" s="43"/>
      <c r="AF27" s="43"/>
      <c r="AG27" s="17"/>
      <c r="AH27" s="17"/>
      <c r="AI27" s="16"/>
      <c r="AJ27" s="16"/>
      <c r="AK27" s="16"/>
      <c r="AL27" s="16"/>
      <c r="AM27" s="47"/>
      <c r="AN27" s="49"/>
      <c r="AO27" s="48"/>
      <c r="AP27" s="48"/>
      <c r="AQ27" s="49"/>
      <c r="AR27" s="49"/>
      <c r="AS27" s="49"/>
      <c r="AT27" s="51"/>
      <c r="AU27" s="49"/>
      <c r="AV27" s="47"/>
      <c r="AW27" s="47"/>
      <c r="AX27" s="53"/>
      <c r="AY27" s="54"/>
      <c r="AZ27" s="53"/>
      <c r="BA27" s="54"/>
      <c r="BB27" s="54"/>
      <c r="BC27" s="54"/>
      <c r="BD27" s="55"/>
      <c r="BE27" s="18"/>
      <c r="BF27" s="52"/>
      <c r="BG27" s="52"/>
      <c r="BH27" s="58"/>
      <c r="BI27" s="59"/>
      <c r="BJ27" s="58"/>
      <c r="BK27" s="59"/>
      <c r="BL27" s="59"/>
      <c r="BM27" s="59"/>
      <c r="BN27" s="57"/>
      <c r="BO27" s="60"/>
      <c r="BP27" s="56"/>
      <c r="BQ27" s="56"/>
      <c r="BR27" s="62"/>
      <c r="BS27" s="63"/>
      <c r="BT27" s="62"/>
      <c r="BU27" s="63"/>
      <c r="BV27" s="63"/>
      <c r="BW27" s="63"/>
      <c r="BX27" s="64"/>
      <c r="BY27" s="65"/>
      <c r="BZ27" s="61"/>
      <c r="CA27" s="61"/>
      <c r="CB27" s="66"/>
      <c r="CC27" s="67"/>
      <c r="CD27" s="66"/>
      <c r="CE27" s="67"/>
      <c r="CF27" s="67"/>
      <c r="CG27" s="67"/>
      <c r="CH27" s="68"/>
      <c r="CI27" s="70"/>
      <c r="CJ27" s="69"/>
      <c r="CK27" s="2231"/>
      <c r="CL27" s="2626">
        <f t="shared" si="4"/>
        <v>0</v>
      </c>
      <c r="CM27" s="2455"/>
      <c r="CN27" s="2456"/>
      <c r="CO27" s="2455"/>
      <c r="CP27" s="2455">
        <f t="shared" si="7"/>
        <v>0</v>
      </c>
      <c r="CQ27" s="2456"/>
      <c r="CR27" s="2477"/>
      <c r="CS27" s="2459"/>
      <c r="CT27" s="2610"/>
    </row>
    <row r="28" spans="1:98" s="1" customFormat="1" ht="113.25" customHeight="1" thickBot="1">
      <c r="A28" s="3328"/>
      <c r="B28" s="3325"/>
      <c r="C28" s="3340"/>
      <c r="D28" s="1318" t="s">
        <v>219</v>
      </c>
      <c r="E28" s="80" t="s">
        <v>188</v>
      </c>
      <c r="F28" s="109">
        <v>0.8</v>
      </c>
      <c r="G28" s="80" t="s">
        <v>220</v>
      </c>
      <c r="H28" s="79" t="s">
        <v>145</v>
      </c>
      <c r="I28" s="79" t="s">
        <v>221</v>
      </c>
      <c r="J28" s="75">
        <v>43102</v>
      </c>
      <c r="K28" s="75">
        <v>43099</v>
      </c>
      <c r="L28" s="1960"/>
      <c r="M28" s="1960"/>
      <c r="N28" s="1960"/>
      <c r="O28" s="1960"/>
      <c r="P28" s="1960"/>
      <c r="Q28" s="1960"/>
      <c r="R28" s="1961">
        <v>0.4</v>
      </c>
      <c r="S28" s="1958"/>
      <c r="T28" s="1959"/>
      <c r="U28" s="1962"/>
      <c r="V28" s="1962"/>
      <c r="W28" s="1961">
        <v>0.4</v>
      </c>
      <c r="X28" s="1638">
        <f>SUM(L28:W28)</f>
        <v>0.8</v>
      </c>
      <c r="Y28" s="452">
        <v>1442903600</v>
      </c>
      <c r="Z28" s="452">
        <v>0</v>
      </c>
      <c r="AA28" s="475" t="s">
        <v>1672</v>
      </c>
      <c r="AB28" s="38"/>
      <c r="AC28" s="43"/>
      <c r="AD28" s="46"/>
      <c r="AE28" s="43"/>
      <c r="AF28" s="43"/>
      <c r="AG28" s="17"/>
      <c r="AH28" s="17"/>
      <c r="AI28" s="16"/>
      <c r="AJ28" s="16"/>
      <c r="AK28" s="16"/>
      <c r="AL28" s="16"/>
      <c r="AM28" s="47"/>
      <c r="AN28" s="49"/>
      <c r="AO28" s="48"/>
      <c r="AP28" s="48"/>
      <c r="AQ28" s="49"/>
      <c r="AR28" s="49"/>
      <c r="AS28" s="49"/>
      <c r="AT28" s="51"/>
      <c r="AU28" s="49"/>
      <c r="AV28" s="47"/>
      <c r="AW28" s="47"/>
      <c r="AX28" s="53"/>
      <c r="AY28" s="54"/>
      <c r="AZ28" s="53"/>
      <c r="BA28" s="54"/>
      <c r="BB28" s="54"/>
      <c r="BC28" s="54"/>
      <c r="BD28" s="55"/>
      <c r="BE28" s="18"/>
      <c r="BF28" s="52"/>
      <c r="BG28" s="52"/>
      <c r="BH28" s="58"/>
      <c r="BI28" s="59"/>
      <c r="BJ28" s="58"/>
      <c r="BK28" s="59"/>
      <c r="BL28" s="59"/>
      <c r="BM28" s="59"/>
      <c r="BN28" s="57"/>
      <c r="BO28" s="60"/>
      <c r="BP28" s="56"/>
      <c r="BQ28" s="56"/>
      <c r="BR28" s="62"/>
      <c r="BS28" s="63"/>
      <c r="BT28" s="62"/>
      <c r="BU28" s="63"/>
      <c r="BV28" s="63"/>
      <c r="BW28" s="63"/>
      <c r="BX28" s="64"/>
      <c r="BY28" s="65"/>
      <c r="BZ28" s="61"/>
      <c r="CA28" s="61"/>
      <c r="CB28" s="66"/>
      <c r="CC28" s="67"/>
      <c r="CD28" s="66"/>
      <c r="CE28" s="67"/>
      <c r="CF28" s="67"/>
      <c r="CG28" s="67"/>
      <c r="CH28" s="68"/>
      <c r="CI28" s="70"/>
      <c r="CJ28" s="69"/>
      <c r="CK28" s="2231"/>
      <c r="CL28" s="2626">
        <f t="shared" si="4"/>
        <v>0</v>
      </c>
      <c r="CM28" s="2455"/>
      <c r="CN28" s="2456"/>
      <c r="CO28" s="2455"/>
      <c r="CP28" s="2455">
        <f t="shared" si="7"/>
        <v>0</v>
      </c>
      <c r="CQ28" s="2456"/>
      <c r="CR28" s="2477"/>
      <c r="CS28" s="2459"/>
      <c r="CT28" s="2610"/>
    </row>
    <row r="29" spans="1:98" ht="122.25" customHeight="1" thickBot="1">
      <c r="A29" s="3328"/>
      <c r="B29" s="3325"/>
      <c r="C29" s="3340"/>
      <c r="D29" s="1319" t="s">
        <v>185</v>
      </c>
      <c r="E29" s="79" t="s">
        <v>186</v>
      </c>
      <c r="F29" s="109">
        <v>0.8</v>
      </c>
      <c r="G29" s="80" t="s">
        <v>187</v>
      </c>
      <c r="H29" s="79" t="s">
        <v>145</v>
      </c>
      <c r="I29" s="80" t="s">
        <v>129</v>
      </c>
      <c r="J29" s="75">
        <v>43102</v>
      </c>
      <c r="K29" s="75">
        <v>43464</v>
      </c>
      <c r="L29" s="1960"/>
      <c r="M29" s="1960"/>
      <c r="N29" s="1960"/>
      <c r="O29" s="1960"/>
      <c r="P29" s="1960"/>
      <c r="Q29" s="1961"/>
      <c r="R29" s="1961">
        <v>0.4</v>
      </c>
      <c r="S29" s="1958"/>
      <c r="T29" s="1959"/>
      <c r="U29" s="1962"/>
      <c r="V29" s="1962"/>
      <c r="W29" s="1961">
        <v>0.4</v>
      </c>
      <c r="X29" s="1638">
        <f>SUM(L29:W29)</f>
        <v>0.8</v>
      </c>
      <c r="Y29" s="452">
        <v>0</v>
      </c>
      <c r="Z29" s="452">
        <v>0</v>
      </c>
      <c r="AA29" s="475"/>
      <c r="AB29" s="38"/>
      <c r="AC29" s="43"/>
      <c r="AD29" s="46"/>
      <c r="AE29" s="43"/>
      <c r="AF29" s="43"/>
      <c r="AG29" s="17"/>
      <c r="AH29" s="17"/>
      <c r="AI29" s="16"/>
      <c r="AJ29" s="16"/>
      <c r="AK29" s="16"/>
      <c r="AL29" s="16"/>
      <c r="AM29" s="47"/>
      <c r="AN29" s="49"/>
      <c r="AO29" s="48"/>
      <c r="AP29" s="48"/>
      <c r="AQ29" s="49"/>
      <c r="AR29" s="49"/>
      <c r="AS29" s="49"/>
      <c r="AT29" s="51"/>
      <c r="AU29" s="49"/>
      <c r="AV29" s="47"/>
      <c r="AW29" s="47"/>
      <c r="AX29" s="53"/>
      <c r="AY29" s="54"/>
      <c r="AZ29" s="53"/>
      <c r="BA29" s="54"/>
      <c r="BB29" s="54"/>
      <c r="BC29" s="54"/>
      <c r="BD29" s="55"/>
      <c r="BE29" s="18"/>
      <c r="BF29" s="52"/>
      <c r="BG29" s="52"/>
      <c r="BH29" s="58"/>
      <c r="BI29" s="59"/>
      <c r="BJ29" s="58"/>
      <c r="BK29" s="59"/>
      <c r="BL29" s="59"/>
      <c r="BM29" s="59"/>
      <c r="BN29" s="57"/>
      <c r="BO29" s="60"/>
      <c r="BP29" s="56"/>
      <c r="BQ29" s="56"/>
      <c r="BR29" s="62"/>
      <c r="BS29" s="63"/>
      <c r="BT29" s="62"/>
      <c r="BU29" s="63"/>
      <c r="BV29" s="63"/>
      <c r="BW29" s="63"/>
      <c r="BX29" s="64"/>
      <c r="BY29" s="65"/>
      <c r="BZ29" s="61"/>
      <c r="CA29" s="61"/>
      <c r="CB29" s="66"/>
      <c r="CC29" s="67"/>
      <c r="CD29" s="66"/>
      <c r="CE29" s="67"/>
      <c r="CF29" s="67"/>
      <c r="CG29" s="67"/>
      <c r="CH29" s="68"/>
      <c r="CI29" s="70"/>
      <c r="CJ29" s="69"/>
      <c r="CK29" s="2231"/>
      <c r="CL29" s="2626">
        <f t="shared" si="4"/>
        <v>0</v>
      </c>
      <c r="CM29" s="2455"/>
      <c r="CN29" s="2456"/>
      <c r="CO29" s="2455"/>
      <c r="CP29" s="2455">
        <f t="shared" si="7"/>
        <v>0</v>
      </c>
      <c r="CQ29" s="2456"/>
      <c r="CR29" s="2477"/>
      <c r="CS29" s="2459"/>
      <c r="CT29" s="2610"/>
    </row>
    <row r="30" spans="1:98" s="1" customFormat="1" ht="89.25" customHeight="1" thickBot="1">
      <c r="A30" s="3328"/>
      <c r="B30" s="3325"/>
      <c r="C30" s="3341"/>
      <c r="D30" s="1319" t="s">
        <v>189</v>
      </c>
      <c r="E30" s="79" t="s">
        <v>190</v>
      </c>
      <c r="F30" s="78">
        <v>1</v>
      </c>
      <c r="G30" s="80" t="s">
        <v>191</v>
      </c>
      <c r="H30" s="79" t="s">
        <v>145</v>
      </c>
      <c r="I30" s="80" t="s">
        <v>192</v>
      </c>
      <c r="J30" s="75">
        <v>43102</v>
      </c>
      <c r="K30" s="75">
        <v>43464</v>
      </c>
      <c r="L30" s="1960"/>
      <c r="M30" s="1960"/>
      <c r="N30" s="1960"/>
      <c r="O30" s="1960">
        <v>1</v>
      </c>
      <c r="P30" s="1960"/>
      <c r="Q30" s="1961"/>
      <c r="R30" s="1960"/>
      <c r="S30" s="1958"/>
      <c r="T30" s="1959"/>
      <c r="U30" s="1962"/>
      <c r="V30" s="1962"/>
      <c r="W30" s="1961"/>
      <c r="X30" s="1639">
        <f>SUM(L30:W30)</f>
        <v>1</v>
      </c>
      <c r="Y30" s="452">
        <v>0</v>
      </c>
      <c r="Z30" s="452">
        <v>0</v>
      </c>
      <c r="AA30" s="475"/>
      <c r="AB30" s="101"/>
      <c r="AC30" s="102"/>
      <c r="AD30" s="46"/>
      <c r="AE30" s="43"/>
      <c r="AF30" s="43"/>
      <c r="AG30" s="17"/>
      <c r="AH30" s="17"/>
      <c r="AI30" s="16"/>
      <c r="AJ30" s="16"/>
      <c r="AK30" s="16"/>
      <c r="AL30" s="16"/>
      <c r="AM30" s="47"/>
      <c r="AN30" s="49"/>
      <c r="AO30" s="48"/>
      <c r="AP30" s="48"/>
      <c r="AQ30" s="49"/>
      <c r="AR30" s="49"/>
      <c r="AS30" s="49"/>
      <c r="AT30" s="51"/>
      <c r="AU30" s="49"/>
      <c r="AV30" s="47"/>
      <c r="AW30" s="47"/>
      <c r="AX30" s="53"/>
      <c r="AY30" s="54"/>
      <c r="AZ30" s="53"/>
      <c r="BA30" s="54"/>
      <c r="BB30" s="54"/>
      <c r="BC30" s="54"/>
      <c r="BD30" s="55"/>
      <c r="BE30" s="18"/>
      <c r="BF30" s="52"/>
      <c r="BG30" s="52"/>
      <c r="BH30" s="58"/>
      <c r="BI30" s="59"/>
      <c r="BJ30" s="58"/>
      <c r="BK30" s="59"/>
      <c r="BL30" s="59"/>
      <c r="BM30" s="59"/>
      <c r="BN30" s="57"/>
      <c r="BO30" s="60"/>
      <c r="BP30" s="56"/>
      <c r="BQ30" s="56"/>
      <c r="BR30" s="62"/>
      <c r="BS30" s="63"/>
      <c r="BT30" s="62"/>
      <c r="BU30" s="63"/>
      <c r="BV30" s="63"/>
      <c r="BW30" s="63"/>
      <c r="BX30" s="64"/>
      <c r="BY30" s="65"/>
      <c r="BZ30" s="61"/>
      <c r="CA30" s="61"/>
      <c r="CB30" s="66"/>
      <c r="CC30" s="67"/>
      <c r="CD30" s="66"/>
      <c r="CE30" s="67"/>
      <c r="CF30" s="67"/>
      <c r="CG30" s="67"/>
      <c r="CH30" s="68"/>
      <c r="CI30" s="70"/>
      <c r="CJ30" s="69"/>
      <c r="CK30" s="2231"/>
      <c r="CL30" s="2626">
        <f t="shared" si="4"/>
        <v>0</v>
      </c>
      <c r="CM30" s="2455"/>
      <c r="CN30" s="2456"/>
      <c r="CO30" s="2455"/>
      <c r="CP30" s="2455">
        <f t="shared" si="7"/>
        <v>0</v>
      </c>
      <c r="CQ30" s="2456"/>
      <c r="CR30" s="2477"/>
      <c r="CS30" s="2459"/>
      <c r="CT30" s="2610"/>
    </row>
    <row r="31" spans="1:98" s="1" customFormat="1" ht="122.25" customHeight="1" thickBot="1">
      <c r="A31" s="3328"/>
      <c r="B31" s="3325"/>
      <c r="C31" s="3339" t="s">
        <v>196</v>
      </c>
      <c r="D31" s="1305" t="s">
        <v>168</v>
      </c>
      <c r="E31" s="74" t="s">
        <v>169</v>
      </c>
      <c r="F31" s="78">
        <f>X31</f>
        <v>2</v>
      </c>
      <c r="G31" s="79" t="s">
        <v>170</v>
      </c>
      <c r="H31" s="79" t="s">
        <v>101</v>
      </c>
      <c r="I31" s="79" t="s">
        <v>102</v>
      </c>
      <c r="J31" s="75">
        <v>43102</v>
      </c>
      <c r="K31" s="75">
        <v>43464</v>
      </c>
      <c r="L31" s="1960">
        <v>1</v>
      </c>
      <c r="M31" s="1960"/>
      <c r="N31" s="1960"/>
      <c r="O31" s="1960"/>
      <c r="P31" s="1960"/>
      <c r="Q31" s="1960"/>
      <c r="R31" s="1960">
        <v>1</v>
      </c>
      <c r="S31" s="1960"/>
      <c r="T31" s="1962"/>
      <c r="U31" s="1962"/>
      <c r="V31" s="1962"/>
      <c r="W31" s="1962"/>
      <c r="X31" s="1626">
        <f>SUM(L31:W31)</f>
        <v>2</v>
      </c>
      <c r="Y31" s="452">
        <v>0</v>
      </c>
      <c r="Z31" s="452">
        <v>0</v>
      </c>
      <c r="AA31" s="475"/>
      <c r="AB31" s="101"/>
      <c r="AC31" s="102"/>
      <c r="AD31" s="46"/>
      <c r="AE31" s="43"/>
      <c r="AF31" s="43"/>
      <c r="AG31" s="17"/>
      <c r="AH31" s="17"/>
      <c r="AI31" s="16"/>
      <c r="AJ31" s="16"/>
      <c r="AK31" s="16"/>
      <c r="AL31" s="16"/>
      <c r="AM31" s="47"/>
      <c r="AN31" s="49"/>
      <c r="AO31" s="48"/>
      <c r="AP31" s="48"/>
      <c r="AQ31" s="49"/>
      <c r="AR31" s="49"/>
      <c r="AS31" s="49"/>
      <c r="AT31" s="51"/>
      <c r="AU31" s="49"/>
      <c r="AV31" s="47"/>
      <c r="AW31" s="47"/>
      <c r="AX31" s="53"/>
      <c r="AY31" s="54"/>
      <c r="AZ31" s="53"/>
      <c r="BA31" s="54"/>
      <c r="BB31" s="54"/>
      <c r="BC31" s="54"/>
      <c r="BD31" s="55"/>
      <c r="BE31" s="18"/>
      <c r="BF31" s="52"/>
      <c r="BG31" s="52"/>
      <c r="BH31" s="58"/>
      <c r="BI31" s="59"/>
      <c r="BJ31" s="58"/>
      <c r="BK31" s="59"/>
      <c r="BL31" s="59"/>
      <c r="BM31" s="59"/>
      <c r="BN31" s="57"/>
      <c r="BO31" s="60"/>
      <c r="BP31" s="56"/>
      <c r="BQ31" s="56"/>
      <c r="BR31" s="62"/>
      <c r="BS31" s="63"/>
      <c r="BT31" s="62"/>
      <c r="BU31" s="63"/>
      <c r="BV31" s="63"/>
      <c r="BW31" s="63"/>
      <c r="BX31" s="64"/>
      <c r="BY31" s="65"/>
      <c r="BZ31" s="61"/>
      <c r="CA31" s="61"/>
      <c r="CB31" s="66"/>
      <c r="CC31" s="67"/>
      <c r="CD31" s="66"/>
      <c r="CE31" s="67"/>
      <c r="CF31" s="67"/>
      <c r="CG31" s="67"/>
      <c r="CH31" s="68"/>
      <c r="CI31" s="70"/>
      <c r="CJ31" s="69"/>
      <c r="CK31" s="2231"/>
      <c r="CL31" s="2626">
        <f t="shared" si="4"/>
        <v>1</v>
      </c>
      <c r="CM31" s="2455">
        <f t="shared" si="5"/>
        <v>0.5</v>
      </c>
      <c r="CN31" s="2456">
        <v>1</v>
      </c>
      <c r="CO31" s="2455">
        <f t="shared" si="6"/>
        <v>1</v>
      </c>
      <c r="CP31" s="2455">
        <f t="shared" si="7"/>
        <v>0.5</v>
      </c>
      <c r="CQ31" s="2456"/>
      <c r="CR31" s="2477"/>
      <c r="CS31" s="2459" t="s">
        <v>1967</v>
      </c>
      <c r="CT31" s="2610"/>
    </row>
    <row r="32" spans="1:98" s="1" customFormat="1" ht="122.25" customHeight="1" thickBot="1">
      <c r="A32" s="3328"/>
      <c r="B32" s="3325"/>
      <c r="C32" s="3340"/>
      <c r="D32" s="1305" t="s">
        <v>238</v>
      </c>
      <c r="E32" s="74" t="s">
        <v>130</v>
      </c>
      <c r="F32" s="78">
        <f>X32</f>
        <v>2</v>
      </c>
      <c r="G32" s="79" t="s">
        <v>131</v>
      </c>
      <c r="H32" s="79" t="s">
        <v>132</v>
      </c>
      <c r="I32" s="79" t="s">
        <v>103</v>
      </c>
      <c r="J32" s="75">
        <v>43102</v>
      </c>
      <c r="K32" s="75">
        <v>43464</v>
      </c>
      <c r="L32" s="1960">
        <v>1</v>
      </c>
      <c r="M32" s="1960"/>
      <c r="N32" s="1960"/>
      <c r="O32" s="1960"/>
      <c r="P32" s="1960"/>
      <c r="Q32" s="1960"/>
      <c r="R32" s="1960">
        <v>1</v>
      </c>
      <c r="S32" s="1960"/>
      <c r="T32" s="1962"/>
      <c r="U32" s="1962"/>
      <c r="V32" s="1962"/>
      <c r="W32" s="1962"/>
      <c r="X32" s="1626">
        <f>SUM(L32:W32)</f>
        <v>2</v>
      </c>
      <c r="Y32" s="452">
        <v>0</v>
      </c>
      <c r="Z32" s="452">
        <v>0</v>
      </c>
      <c r="AA32" s="475"/>
      <c r="AB32" s="101"/>
      <c r="AC32" s="102"/>
      <c r="AD32" s="46"/>
      <c r="AE32" s="43"/>
      <c r="AF32" s="43"/>
      <c r="AG32" s="17"/>
      <c r="AH32" s="17"/>
      <c r="AI32" s="16"/>
      <c r="AJ32" s="16"/>
      <c r="AK32" s="16"/>
      <c r="AL32" s="16"/>
      <c r="AM32" s="47"/>
      <c r="AN32" s="49"/>
      <c r="AO32" s="48"/>
      <c r="AP32" s="48"/>
      <c r="AQ32" s="49"/>
      <c r="AR32" s="49"/>
      <c r="AS32" s="49"/>
      <c r="AT32" s="51"/>
      <c r="AU32" s="49"/>
      <c r="AV32" s="47"/>
      <c r="AW32" s="47"/>
      <c r="AX32" s="53"/>
      <c r="AY32" s="54"/>
      <c r="AZ32" s="53"/>
      <c r="BA32" s="54"/>
      <c r="BB32" s="54"/>
      <c r="BC32" s="54"/>
      <c r="BD32" s="55"/>
      <c r="BE32" s="18"/>
      <c r="BF32" s="52"/>
      <c r="BG32" s="52"/>
      <c r="BH32" s="58"/>
      <c r="BI32" s="59"/>
      <c r="BJ32" s="58"/>
      <c r="BK32" s="59"/>
      <c r="BL32" s="59"/>
      <c r="BM32" s="59"/>
      <c r="BN32" s="57"/>
      <c r="BO32" s="60"/>
      <c r="BP32" s="56"/>
      <c r="BQ32" s="56"/>
      <c r="BR32" s="62"/>
      <c r="BS32" s="63"/>
      <c r="BT32" s="62"/>
      <c r="BU32" s="63"/>
      <c r="BV32" s="63"/>
      <c r="BW32" s="63"/>
      <c r="BX32" s="64"/>
      <c r="BY32" s="65"/>
      <c r="BZ32" s="61"/>
      <c r="CA32" s="61"/>
      <c r="CB32" s="66"/>
      <c r="CC32" s="67"/>
      <c r="CD32" s="66"/>
      <c r="CE32" s="67"/>
      <c r="CF32" s="67"/>
      <c r="CG32" s="67"/>
      <c r="CH32" s="68"/>
      <c r="CI32" s="70"/>
      <c r="CJ32" s="69"/>
      <c r="CK32" s="2231"/>
      <c r="CL32" s="2626">
        <f t="shared" si="4"/>
        <v>1</v>
      </c>
      <c r="CM32" s="2455">
        <f t="shared" si="5"/>
        <v>0.5</v>
      </c>
      <c r="CN32" s="2456">
        <v>1</v>
      </c>
      <c r="CO32" s="2455">
        <f t="shared" si="6"/>
        <v>1</v>
      </c>
      <c r="CP32" s="2455">
        <f t="shared" si="7"/>
        <v>0.5</v>
      </c>
      <c r="CQ32" s="2456"/>
      <c r="CR32" s="2477"/>
      <c r="CS32" s="2459" t="s">
        <v>1968</v>
      </c>
      <c r="CT32" s="2610"/>
    </row>
    <row r="33" spans="1:98" s="1" customFormat="1" ht="82.5" customHeight="1" thickBot="1">
      <c r="A33" s="3329"/>
      <c r="B33" s="3326"/>
      <c r="C33" s="3341"/>
      <c r="D33" s="1309" t="s">
        <v>239</v>
      </c>
      <c r="E33" s="1311" t="s">
        <v>104</v>
      </c>
      <c r="F33" s="1320">
        <f>X33</f>
        <v>6</v>
      </c>
      <c r="G33" s="1321" t="s">
        <v>171</v>
      </c>
      <c r="H33" s="1321" t="s">
        <v>113</v>
      </c>
      <c r="I33" s="1321" t="s">
        <v>204</v>
      </c>
      <c r="J33" s="1312">
        <v>43102</v>
      </c>
      <c r="K33" s="1312">
        <v>43464</v>
      </c>
      <c r="L33" s="1963"/>
      <c r="M33" s="1963">
        <v>1</v>
      </c>
      <c r="N33" s="1963"/>
      <c r="O33" s="1963">
        <v>1</v>
      </c>
      <c r="P33" s="1963"/>
      <c r="Q33" s="1963">
        <v>1</v>
      </c>
      <c r="R33" s="1963"/>
      <c r="S33" s="1963">
        <v>1</v>
      </c>
      <c r="T33" s="1963"/>
      <c r="U33" s="1963">
        <v>1</v>
      </c>
      <c r="V33" s="1963"/>
      <c r="W33" s="1963">
        <v>1</v>
      </c>
      <c r="X33" s="1627">
        <f>SUM(L33:W33)</f>
        <v>6</v>
      </c>
      <c r="Y33" s="459">
        <v>0</v>
      </c>
      <c r="Z33" s="459">
        <v>0</v>
      </c>
      <c r="AA33" s="477"/>
      <c r="AB33" s="101"/>
      <c r="AC33" s="102"/>
      <c r="AD33" s="46"/>
      <c r="AE33" s="43"/>
      <c r="AF33" s="43"/>
      <c r="AG33" s="17"/>
      <c r="AH33" s="17"/>
      <c r="AI33" s="16"/>
      <c r="AJ33" s="16"/>
      <c r="AK33" s="16"/>
      <c r="AL33" s="16"/>
      <c r="AM33" s="47"/>
      <c r="AN33" s="49"/>
      <c r="AO33" s="48"/>
      <c r="AP33" s="48"/>
      <c r="AQ33" s="49"/>
      <c r="AR33" s="49"/>
      <c r="AS33" s="49"/>
      <c r="AT33" s="51"/>
      <c r="AU33" s="49"/>
      <c r="AV33" s="47"/>
      <c r="AW33" s="47"/>
      <c r="AX33" s="53"/>
      <c r="AY33" s="54"/>
      <c r="AZ33" s="53"/>
      <c r="BA33" s="54"/>
      <c r="BB33" s="54"/>
      <c r="BC33" s="54"/>
      <c r="BD33" s="55"/>
      <c r="BE33" s="18"/>
      <c r="BF33" s="52"/>
      <c r="BG33" s="52"/>
      <c r="BH33" s="58"/>
      <c r="BI33" s="59"/>
      <c r="BJ33" s="58"/>
      <c r="BK33" s="59"/>
      <c r="BL33" s="59"/>
      <c r="BM33" s="59"/>
      <c r="BN33" s="57"/>
      <c r="BO33" s="60"/>
      <c r="BP33" s="56"/>
      <c r="BQ33" s="56"/>
      <c r="BR33" s="62"/>
      <c r="BS33" s="63"/>
      <c r="BT33" s="62"/>
      <c r="BU33" s="63"/>
      <c r="BV33" s="63"/>
      <c r="BW33" s="63"/>
      <c r="BX33" s="64"/>
      <c r="BY33" s="65"/>
      <c r="BZ33" s="61"/>
      <c r="CA33" s="61"/>
      <c r="CB33" s="66"/>
      <c r="CC33" s="67"/>
      <c r="CD33" s="66"/>
      <c r="CE33" s="67"/>
      <c r="CF33" s="67"/>
      <c r="CG33" s="67"/>
      <c r="CH33" s="68"/>
      <c r="CI33" s="70"/>
      <c r="CJ33" s="69"/>
      <c r="CK33" s="2231"/>
      <c r="CL33" s="2626">
        <f t="shared" si="4"/>
        <v>1</v>
      </c>
      <c r="CM33" s="2455">
        <f t="shared" si="5"/>
        <v>0.16666666666666666</v>
      </c>
      <c r="CN33" s="2456">
        <v>1</v>
      </c>
      <c r="CO33" s="2455">
        <f t="shared" si="6"/>
        <v>1</v>
      </c>
      <c r="CP33" s="2455">
        <f t="shared" si="7"/>
        <v>0.16666666666666666</v>
      </c>
      <c r="CQ33" s="2456"/>
      <c r="CR33" s="2477"/>
      <c r="CS33" s="2459" t="s">
        <v>1969</v>
      </c>
      <c r="CT33" s="2610"/>
    </row>
    <row r="34" spans="1:98" s="1" customFormat="1" ht="15.75" thickBot="1">
      <c r="A34" s="3344" t="s">
        <v>56</v>
      </c>
      <c r="B34" s="3345"/>
      <c r="C34" s="3345"/>
      <c r="D34" s="3346"/>
      <c r="E34" s="1358"/>
      <c r="F34" s="1358"/>
      <c r="G34" s="1358"/>
      <c r="H34" s="1322"/>
      <c r="I34" s="1358"/>
      <c r="J34" s="1358"/>
      <c r="K34" s="1358"/>
      <c r="L34" s="469"/>
      <c r="M34" s="469"/>
      <c r="N34" s="469"/>
      <c r="O34" s="469"/>
      <c r="P34" s="469"/>
      <c r="Q34" s="469"/>
      <c r="R34" s="469"/>
      <c r="S34" s="469"/>
      <c r="T34" s="469"/>
      <c r="U34" s="469"/>
      <c r="V34" s="469"/>
      <c r="W34" s="469"/>
      <c r="X34" s="470"/>
      <c r="Y34" s="1458">
        <f>SUM(Y25:Y33)</f>
        <v>1442903600</v>
      </c>
      <c r="Z34" s="1458">
        <f>SUM(Z25:Z33)</f>
        <v>0</v>
      </c>
      <c r="AA34" s="1357"/>
      <c r="AB34" s="2071"/>
      <c r="AC34" s="2071"/>
      <c r="AD34" s="2071"/>
      <c r="AE34" s="2071"/>
      <c r="AF34" s="2071"/>
      <c r="AG34" s="2071"/>
      <c r="AH34" s="2071"/>
      <c r="AI34" s="2071"/>
      <c r="AJ34" s="2071"/>
      <c r="AK34" s="2071"/>
      <c r="AL34" s="2071"/>
      <c r="AM34" s="2071"/>
      <c r="AN34" s="2071"/>
      <c r="AO34" s="2071"/>
      <c r="AP34" s="2071"/>
      <c r="AQ34" s="2071"/>
      <c r="AR34" s="2071"/>
      <c r="AS34" s="2071"/>
      <c r="AT34" s="2071"/>
      <c r="AU34" s="2071"/>
      <c r="AV34" s="2071"/>
      <c r="AW34" s="2071"/>
      <c r="AX34" s="2071"/>
      <c r="AY34" s="2071"/>
      <c r="AZ34" s="2071"/>
      <c r="BA34" s="2071"/>
      <c r="BB34" s="2071"/>
      <c r="BC34" s="2071"/>
      <c r="BD34" s="2071"/>
      <c r="BE34" s="2071"/>
      <c r="BF34" s="2071"/>
      <c r="BG34" s="2071"/>
      <c r="BH34" s="2071"/>
      <c r="BI34" s="2071"/>
      <c r="BJ34" s="2071"/>
      <c r="BK34" s="2071"/>
      <c r="BL34" s="2071"/>
      <c r="BM34" s="2071"/>
      <c r="BN34" s="2071"/>
      <c r="BO34" s="2071"/>
      <c r="BP34" s="2071"/>
      <c r="BQ34" s="2071"/>
      <c r="BR34" s="2071"/>
      <c r="BS34" s="2071"/>
      <c r="BT34" s="2071"/>
      <c r="BU34" s="2071"/>
      <c r="BV34" s="2071"/>
      <c r="BW34" s="2071"/>
      <c r="BX34" s="2071"/>
      <c r="BY34" s="2071"/>
      <c r="BZ34" s="2071"/>
      <c r="CA34" s="2071"/>
      <c r="CB34" s="2071"/>
      <c r="CC34" s="2071"/>
      <c r="CD34" s="2071"/>
      <c r="CE34" s="2071"/>
      <c r="CF34" s="2071"/>
      <c r="CG34" s="2071"/>
      <c r="CH34" s="2071"/>
      <c r="CI34" s="2071"/>
      <c r="CJ34" s="2071"/>
      <c r="CK34" s="2416"/>
      <c r="CL34" s="2631"/>
      <c r="CM34" s="2631"/>
      <c r="CN34" s="2631"/>
      <c r="CO34" s="2631"/>
      <c r="CP34" s="2631"/>
      <c r="CQ34" s="2631"/>
      <c r="CR34" s="2631"/>
      <c r="CS34" s="2631"/>
      <c r="CT34" s="2631"/>
    </row>
    <row r="35" spans="1:98" s="1" customFormat="1" ht="116.25" customHeight="1" thickBot="1">
      <c r="A35" s="3336">
        <v>3</v>
      </c>
      <c r="B35" s="3342" t="s">
        <v>488</v>
      </c>
      <c r="C35" s="3338" t="s">
        <v>487</v>
      </c>
      <c r="D35" s="1329" t="s">
        <v>205</v>
      </c>
      <c r="E35" s="1330" t="s">
        <v>91</v>
      </c>
      <c r="F35" s="1330">
        <v>36</v>
      </c>
      <c r="G35" s="1330" t="s">
        <v>225</v>
      </c>
      <c r="H35" s="1330" t="s">
        <v>92</v>
      </c>
      <c r="I35" s="1330" t="s">
        <v>133</v>
      </c>
      <c r="J35" s="1331">
        <v>43102</v>
      </c>
      <c r="K35" s="1331">
        <v>43464</v>
      </c>
      <c r="L35" s="1964">
        <v>3</v>
      </c>
      <c r="M35" s="1964">
        <v>3</v>
      </c>
      <c r="N35" s="1964">
        <v>3</v>
      </c>
      <c r="O35" s="1964">
        <v>3</v>
      </c>
      <c r="P35" s="1964">
        <v>3</v>
      </c>
      <c r="Q35" s="1964">
        <v>3</v>
      </c>
      <c r="R35" s="1964">
        <v>3</v>
      </c>
      <c r="S35" s="1964">
        <v>3</v>
      </c>
      <c r="T35" s="1964">
        <v>3</v>
      </c>
      <c r="U35" s="1964">
        <v>3</v>
      </c>
      <c r="V35" s="1964">
        <v>3</v>
      </c>
      <c r="W35" s="1964">
        <v>3</v>
      </c>
      <c r="X35" s="1625">
        <f aca="true" t="shared" si="8" ref="X35:X47">SUM(L35:W35)</f>
        <v>36</v>
      </c>
      <c r="Y35" s="1407">
        <v>0</v>
      </c>
      <c r="Z35" s="1407">
        <v>0</v>
      </c>
      <c r="AA35" s="473"/>
      <c r="AB35" s="38"/>
      <c r="AC35" s="43"/>
      <c r="AD35" s="46"/>
      <c r="AE35" s="43"/>
      <c r="AF35" s="43"/>
      <c r="AG35" s="17"/>
      <c r="AH35" s="17"/>
      <c r="AI35" s="16"/>
      <c r="AJ35" s="16"/>
      <c r="AK35" s="16"/>
      <c r="AL35" s="16"/>
      <c r="AM35" s="47"/>
      <c r="AN35" s="49"/>
      <c r="AO35" s="48"/>
      <c r="AP35" s="48"/>
      <c r="AQ35" s="49"/>
      <c r="AR35" s="49"/>
      <c r="AS35" s="49"/>
      <c r="AT35" s="51"/>
      <c r="AU35" s="49"/>
      <c r="AV35" s="47"/>
      <c r="AW35" s="47"/>
      <c r="AX35" s="53"/>
      <c r="AY35" s="54"/>
      <c r="AZ35" s="53"/>
      <c r="BA35" s="54"/>
      <c r="BB35" s="54"/>
      <c r="BC35" s="54"/>
      <c r="BD35" s="55"/>
      <c r="BE35" s="18"/>
      <c r="BF35" s="52"/>
      <c r="BG35" s="52"/>
      <c r="BH35" s="58"/>
      <c r="BI35" s="59"/>
      <c r="BJ35" s="58"/>
      <c r="BK35" s="59"/>
      <c r="BL35" s="59"/>
      <c r="BM35" s="59"/>
      <c r="BN35" s="57"/>
      <c r="BO35" s="60"/>
      <c r="BP35" s="56"/>
      <c r="BQ35" s="56"/>
      <c r="BR35" s="62"/>
      <c r="BS35" s="63"/>
      <c r="BT35" s="62"/>
      <c r="BU35" s="63"/>
      <c r="BV35" s="63"/>
      <c r="BW35" s="63"/>
      <c r="BX35" s="64"/>
      <c r="BY35" s="65"/>
      <c r="BZ35" s="61"/>
      <c r="CA35" s="61"/>
      <c r="CB35" s="66"/>
      <c r="CC35" s="67"/>
      <c r="CD35" s="66"/>
      <c r="CE35" s="67"/>
      <c r="CF35" s="67"/>
      <c r="CG35" s="67"/>
      <c r="CH35" s="68"/>
      <c r="CI35" s="70"/>
      <c r="CJ35" s="69"/>
      <c r="CK35" s="2231"/>
      <c r="CL35" s="2626">
        <f>SUM(L35:M35)</f>
        <v>6</v>
      </c>
      <c r="CM35" s="2455">
        <f>CL35/X35</f>
        <v>0.16666666666666666</v>
      </c>
      <c r="CN35" s="2456">
        <v>6</v>
      </c>
      <c r="CO35" s="2455">
        <f>+CN35/CL35</f>
        <v>1</v>
      </c>
      <c r="CP35" s="2455">
        <f>+CN35/X35</f>
        <v>0.16666666666666666</v>
      </c>
      <c r="CQ35" s="2456"/>
      <c r="CR35" s="2477"/>
      <c r="CS35" s="2459" t="s">
        <v>1970</v>
      </c>
      <c r="CT35" s="2610"/>
    </row>
    <row r="36" spans="1:98" s="1" customFormat="1" ht="93" customHeight="1" thickBot="1">
      <c r="A36" s="3337"/>
      <c r="B36" s="3332"/>
      <c r="C36" s="3330"/>
      <c r="D36" s="1323" t="s">
        <v>203</v>
      </c>
      <c r="E36" s="80" t="s">
        <v>94</v>
      </c>
      <c r="F36" s="80">
        <f>X36</f>
        <v>1</v>
      </c>
      <c r="G36" s="80" t="s">
        <v>93</v>
      </c>
      <c r="H36" s="80" t="s">
        <v>92</v>
      </c>
      <c r="I36" s="80" t="s">
        <v>95</v>
      </c>
      <c r="J36" s="95">
        <v>43130</v>
      </c>
      <c r="K36" s="95">
        <v>43464</v>
      </c>
      <c r="L36" s="1952"/>
      <c r="M36" s="1952"/>
      <c r="N36" s="1952"/>
      <c r="O36" s="1952"/>
      <c r="P36" s="1952"/>
      <c r="Q36" s="1952"/>
      <c r="R36" s="1952"/>
      <c r="S36" s="1952"/>
      <c r="T36" s="1965"/>
      <c r="U36" s="1965">
        <v>1</v>
      </c>
      <c r="V36" s="1965"/>
      <c r="W36" s="1965"/>
      <c r="X36" s="1626">
        <f>SUM(L36:W36)</f>
        <v>1</v>
      </c>
      <c r="Y36" s="452">
        <v>0</v>
      </c>
      <c r="Z36" s="452">
        <v>0</v>
      </c>
      <c r="AA36" s="475"/>
      <c r="AB36" s="38"/>
      <c r="AC36" s="43"/>
      <c r="AD36" s="46"/>
      <c r="AE36" s="43"/>
      <c r="AF36" s="43"/>
      <c r="AG36" s="17"/>
      <c r="AH36" s="17"/>
      <c r="AI36" s="16"/>
      <c r="AJ36" s="16"/>
      <c r="AK36" s="16"/>
      <c r="AL36" s="16"/>
      <c r="AM36" s="47"/>
      <c r="AN36" s="49"/>
      <c r="AO36" s="48"/>
      <c r="AP36" s="48"/>
      <c r="AQ36" s="49"/>
      <c r="AR36" s="49"/>
      <c r="AS36" s="49"/>
      <c r="AT36" s="51"/>
      <c r="AU36" s="49"/>
      <c r="AV36" s="47"/>
      <c r="AW36" s="47"/>
      <c r="AX36" s="53"/>
      <c r="AY36" s="54"/>
      <c r="AZ36" s="53"/>
      <c r="BA36" s="54"/>
      <c r="BB36" s="54"/>
      <c r="BC36" s="54"/>
      <c r="BD36" s="55"/>
      <c r="BE36" s="18"/>
      <c r="BF36" s="52"/>
      <c r="BG36" s="52"/>
      <c r="BH36" s="58"/>
      <c r="BI36" s="59"/>
      <c r="BJ36" s="58"/>
      <c r="BK36" s="59"/>
      <c r="BL36" s="59"/>
      <c r="BM36" s="59"/>
      <c r="BN36" s="57"/>
      <c r="BO36" s="60"/>
      <c r="BP36" s="56"/>
      <c r="BQ36" s="56"/>
      <c r="BR36" s="62"/>
      <c r="BS36" s="63"/>
      <c r="BT36" s="62"/>
      <c r="BU36" s="63"/>
      <c r="BV36" s="63"/>
      <c r="BW36" s="63"/>
      <c r="BX36" s="64"/>
      <c r="BY36" s="65"/>
      <c r="BZ36" s="61"/>
      <c r="CA36" s="61"/>
      <c r="CB36" s="66"/>
      <c r="CC36" s="67"/>
      <c r="CD36" s="66"/>
      <c r="CE36" s="67"/>
      <c r="CF36" s="67"/>
      <c r="CG36" s="67"/>
      <c r="CH36" s="68"/>
      <c r="CI36" s="70"/>
      <c r="CJ36" s="69"/>
      <c r="CK36" s="2231"/>
      <c r="CL36" s="2626">
        <f aca="true" t="shared" si="9" ref="CL36:CL47">SUM(L36:M36)</f>
        <v>0</v>
      </c>
      <c r="CM36" s="2455"/>
      <c r="CN36" s="2456"/>
      <c r="CO36" s="2455"/>
      <c r="CP36" s="2455">
        <f aca="true" t="shared" si="10" ref="CP36:CP47">+CN36/X36</f>
        <v>0</v>
      </c>
      <c r="CQ36" s="2456"/>
      <c r="CR36" s="2477"/>
      <c r="CS36" s="2459" t="s">
        <v>1971</v>
      </c>
      <c r="CT36" s="2610"/>
    </row>
    <row r="37" spans="1:98" s="1" customFormat="1" ht="120" customHeight="1" thickBot="1">
      <c r="A37" s="3337"/>
      <c r="B37" s="3332"/>
      <c r="C37" s="3330"/>
      <c r="D37" s="1323" t="s">
        <v>206</v>
      </c>
      <c r="E37" s="80" t="s">
        <v>94</v>
      </c>
      <c r="F37" s="80">
        <f aca="true" t="shared" si="11" ref="F37:F47">X37</f>
        <v>1</v>
      </c>
      <c r="G37" s="80" t="s">
        <v>224</v>
      </c>
      <c r="H37" s="80" t="s">
        <v>92</v>
      </c>
      <c r="I37" s="80" t="s">
        <v>95</v>
      </c>
      <c r="J37" s="95">
        <v>43130</v>
      </c>
      <c r="K37" s="95">
        <v>43464</v>
      </c>
      <c r="L37" s="1952"/>
      <c r="M37" s="1952"/>
      <c r="N37" s="1952"/>
      <c r="O37" s="1952"/>
      <c r="P37" s="1952"/>
      <c r="Q37" s="1952"/>
      <c r="R37" s="1952">
        <v>1</v>
      </c>
      <c r="S37" s="1952"/>
      <c r="T37" s="1965"/>
      <c r="U37" s="1965"/>
      <c r="V37" s="1965"/>
      <c r="W37" s="1965"/>
      <c r="X37" s="1626">
        <f t="shared" si="8"/>
        <v>1</v>
      </c>
      <c r="Y37" s="452">
        <v>450000000</v>
      </c>
      <c r="Z37" s="452">
        <v>0</v>
      </c>
      <c r="AA37" s="475" t="s">
        <v>1027</v>
      </c>
      <c r="AB37" s="38"/>
      <c r="AC37" s="43"/>
      <c r="AD37" s="46"/>
      <c r="AE37" s="43"/>
      <c r="AF37" s="43"/>
      <c r="AG37" s="17"/>
      <c r="AH37" s="17"/>
      <c r="AI37" s="16"/>
      <c r="AJ37" s="16"/>
      <c r="AK37" s="16"/>
      <c r="AL37" s="16"/>
      <c r="AM37" s="47"/>
      <c r="AN37" s="49"/>
      <c r="AO37" s="48"/>
      <c r="AP37" s="48"/>
      <c r="AQ37" s="49"/>
      <c r="AR37" s="49"/>
      <c r="AS37" s="49"/>
      <c r="AT37" s="51"/>
      <c r="AU37" s="49"/>
      <c r="AV37" s="47"/>
      <c r="AW37" s="47"/>
      <c r="AX37" s="53"/>
      <c r="AY37" s="54"/>
      <c r="AZ37" s="53"/>
      <c r="BA37" s="54"/>
      <c r="BB37" s="54"/>
      <c r="BC37" s="54"/>
      <c r="BD37" s="55"/>
      <c r="BE37" s="18"/>
      <c r="BF37" s="52"/>
      <c r="BG37" s="52"/>
      <c r="BH37" s="58"/>
      <c r="BI37" s="59"/>
      <c r="BJ37" s="58"/>
      <c r="BK37" s="59"/>
      <c r="BL37" s="59"/>
      <c r="BM37" s="59"/>
      <c r="BN37" s="57"/>
      <c r="BO37" s="60"/>
      <c r="BP37" s="56"/>
      <c r="BQ37" s="56"/>
      <c r="BR37" s="62"/>
      <c r="BS37" s="63"/>
      <c r="BT37" s="62"/>
      <c r="BU37" s="63"/>
      <c r="BV37" s="63"/>
      <c r="BW37" s="63"/>
      <c r="BX37" s="64"/>
      <c r="BY37" s="65"/>
      <c r="BZ37" s="61"/>
      <c r="CA37" s="61"/>
      <c r="CB37" s="66"/>
      <c r="CC37" s="67"/>
      <c r="CD37" s="66"/>
      <c r="CE37" s="67"/>
      <c r="CF37" s="67"/>
      <c r="CG37" s="67"/>
      <c r="CH37" s="68"/>
      <c r="CI37" s="70"/>
      <c r="CJ37" s="69"/>
      <c r="CK37" s="2231"/>
      <c r="CL37" s="2626">
        <f t="shared" si="9"/>
        <v>0</v>
      </c>
      <c r="CM37" s="2455"/>
      <c r="CN37" s="2456"/>
      <c r="CO37" s="2455"/>
      <c r="CP37" s="2455">
        <f t="shared" si="10"/>
        <v>0</v>
      </c>
      <c r="CQ37" s="2456"/>
      <c r="CR37" s="2477"/>
      <c r="CS37" s="2459" t="s">
        <v>1972</v>
      </c>
      <c r="CT37" s="2610"/>
    </row>
    <row r="38" spans="1:98" s="1" customFormat="1" ht="75.75" customHeight="1" thickBot="1">
      <c r="A38" s="3337"/>
      <c r="B38" s="3332"/>
      <c r="C38" s="3330"/>
      <c r="D38" s="1323" t="s">
        <v>207</v>
      </c>
      <c r="E38" s="80" t="s">
        <v>94</v>
      </c>
      <c r="F38" s="80">
        <f t="shared" si="11"/>
        <v>1</v>
      </c>
      <c r="G38" s="80" t="s">
        <v>224</v>
      </c>
      <c r="H38" s="80" t="s">
        <v>92</v>
      </c>
      <c r="I38" s="80" t="s">
        <v>95</v>
      </c>
      <c r="J38" s="95">
        <v>43130</v>
      </c>
      <c r="K38" s="95">
        <v>43464</v>
      </c>
      <c r="L38" s="1952"/>
      <c r="M38" s="1952"/>
      <c r="N38" s="1952"/>
      <c r="O38" s="1952"/>
      <c r="P38" s="1952"/>
      <c r="Q38" s="1952">
        <v>1</v>
      </c>
      <c r="R38" s="1952"/>
      <c r="S38" s="1952"/>
      <c r="T38" s="1965"/>
      <c r="U38" s="1965"/>
      <c r="V38" s="1965"/>
      <c r="W38" s="1965"/>
      <c r="X38" s="1626">
        <f t="shared" si="8"/>
        <v>1</v>
      </c>
      <c r="Y38" s="452">
        <v>0</v>
      </c>
      <c r="Z38" s="452">
        <v>0</v>
      </c>
      <c r="AA38" s="475"/>
      <c r="AB38" s="38"/>
      <c r="AC38" s="43"/>
      <c r="AD38" s="46"/>
      <c r="AE38" s="43"/>
      <c r="AF38" s="43"/>
      <c r="AG38" s="17"/>
      <c r="AH38" s="17"/>
      <c r="AI38" s="16"/>
      <c r="AJ38" s="16"/>
      <c r="AK38" s="16"/>
      <c r="AL38" s="16"/>
      <c r="AM38" s="47"/>
      <c r="AN38" s="49"/>
      <c r="AO38" s="48"/>
      <c r="AP38" s="48"/>
      <c r="AQ38" s="49"/>
      <c r="AR38" s="49"/>
      <c r="AS38" s="49"/>
      <c r="AT38" s="51"/>
      <c r="AU38" s="49"/>
      <c r="AV38" s="47"/>
      <c r="AW38" s="47"/>
      <c r="AX38" s="53"/>
      <c r="AY38" s="54"/>
      <c r="AZ38" s="53"/>
      <c r="BA38" s="54"/>
      <c r="BB38" s="54"/>
      <c r="BC38" s="54"/>
      <c r="BD38" s="55"/>
      <c r="BE38" s="18"/>
      <c r="BF38" s="52"/>
      <c r="BG38" s="52"/>
      <c r="BH38" s="58"/>
      <c r="BI38" s="59"/>
      <c r="BJ38" s="58"/>
      <c r="BK38" s="59"/>
      <c r="BL38" s="59"/>
      <c r="BM38" s="59"/>
      <c r="BN38" s="57"/>
      <c r="BO38" s="60"/>
      <c r="BP38" s="56"/>
      <c r="BQ38" s="56"/>
      <c r="BR38" s="62"/>
      <c r="BS38" s="63"/>
      <c r="BT38" s="62"/>
      <c r="BU38" s="63"/>
      <c r="BV38" s="63"/>
      <c r="BW38" s="63"/>
      <c r="BX38" s="64"/>
      <c r="BY38" s="65"/>
      <c r="BZ38" s="61"/>
      <c r="CA38" s="61"/>
      <c r="CB38" s="66"/>
      <c r="CC38" s="67"/>
      <c r="CD38" s="66"/>
      <c r="CE38" s="67"/>
      <c r="CF38" s="67"/>
      <c r="CG38" s="67"/>
      <c r="CH38" s="68"/>
      <c r="CI38" s="70"/>
      <c r="CJ38" s="69"/>
      <c r="CK38" s="2231"/>
      <c r="CL38" s="2626">
        <f t="shared" si="9"/>
        <v>0</v>
      </c>
      <c r="CM38" s="2455"/>
      <c r="CN38" s="2456"/>
      <c r="CO38" s="2455"/>
      <c r="CP38" s="2455">
        <f t="shared" si="10"/>
        <v>0</v>
      </c>
      <c r="CQ38" s="2456"/>
      <c r="CR38" s="2477"/>
      <c r="CS38" s="2459" t="s">
        <v>1973</v>
      </c>
      <c r="CT38" s="2610"/>
    </row>
    <row r="39" spans="1:98" s="1" customFormat="1" ht="114" customHeight="1" thickBot="1">
      <c r="A39" s="3337"/>
      <c r="B39" s="3332"/>
      <c r="C39" s="3330"/>
      <c r="D39" s="1323" t="s">
        <v>208</v>
      </c>
      <c r="E39" s="80" t="s">
        <v>94</v>
      </c>
      <c r="F39" s="80">
        <f t="shared" si="11"/>
        <v>1</v>
      </c>
      <c r="G39" s="80" t="s">
        <v>224</v>
      </c>
      <c r="H39" s="80" t="s">
        <v>92</v>
      </c>
      <c r="I39" s="80" t="s">
        <v>95</v>
      </c>
      <c r="J39" s="95">
        <v>43130</v>
      </c>
      <c r="K39" s="95">
        <v>43464</v>
      </c>
      <c r="L39" s="1952"/>
      <c r="M39" s="1952"/>
      <c r="N39" s="1952"/>
      <c r="O39" s="1952"/>
      <c r="P39" s="1952"/>
      <c r="Q39" s="1952"/>
      <c r="R39" s="1952">
        <v>1</v>
      </c>
      <c r="S39" s="1952"/>
      <c r="T39" s="1965"/>
      <c r="U39" s="1965"/>
      <c r="V39" s="1965"/>
      <c r="W39" s="1965"/>
      <c r="X39" s="1626">
        <f t="shared" si="8"/>
        <v>1</v>
      </c>
      <c r="Y39" s="452">
        <v>500000000</v>
      </c>
      <c r="Z39" s="452">
        <v>0</v>
      </c>
      <c r="AA39" s="475" t="s">
        <v>1027</v>
      </c>
      <c r="AB39" s="38"/>
      <c r="AC39" s="43"/>
      <c r="AD39" s="46"/>
      <c r="AE39" s="43"/>
      <c r="AF39" s="43"/>
      <c r="AG39" s="17"/>
      <c r="AH39" s="17"/>
      <c r="AI39" s="16"/>
      <c r="AJ39" s="16"/>
      <c r="AK39" s="16"/>
      <c r="AL39" s="16"/>
      <c r="AM39" s="47"/>
      <c r="AN39" s="49"/>
      <c r="AO39" s="48"/>
      <c r="AP39" s="48"/>
      <c r="AQ39" s="49"/>
      <c r="AR39" s="49"/>
      <c r="AS39" s="49"/>
      <c r="AT39" s="51"/>
      <c r="AU39" s="49"/>
      <c r="AV39" s="47"/>
      <c r="AW39" s="47"/>
      <c r="AX39" s="53"/>
      <c r="AY39" s="54"/>
      <c r="AZ39" s="53"/>
      <c r="BA39" s="54"/>
      <c r="BB39" s="54"/>
      <c r="BC39" s="54"/>
      <c r="BD39" s="55"/>
      <c r="BE39" s="18"/>
      <c r="BF39" s="52"/>
      <c r="BG39" s="52"/>
      <c r="BH39" s="58"/>
      <c r="BI39" s="59"/>
      <c r="BJ39" s="58"/>
      <c r="BK39" s="59"/>
      <c r="BL39" s="59"/>
      <c r="BM39" s="59"/>
      <c r="BN39" s="57"/>
      <c r="BO39" s="60"/>
      <c r="BP39" s="56"/>
      <c r="BQ39" s="56"/>
      <c r="BR39" s="62"/>
      <c r="BS39" s="63"/>
      <c r="BT39" s="62"/>
      <c r="BU39" s="63"/>
      <c r="BV39" s="63"/>
      <c r="BW39" s="63"/>
      <c r="BX39" s="64"/>
      <c r="BY39" s="65"/>
      <c r="BZ39" s="61"/>
      <c r="CA39" s="61"/>
      <c r="CB39" s="66"/>
      <c r="CC39" s="67"/>
      <c r="CD39" s="66"/>
      <c r="CE39" s="67"/>
      <c r="CF39" s="67"/>
      <c r="CG39" s="67"/>
      <c r="CH39" s="68"/>
      <c r="CI39" s="70"/>
      <c r="CJ39" s="69"/>
      <c r="CK39" s="2231"/>
      <c r="CL39" s="2626">
        <f t="shared" si="9"/>
        <v>0</v>
      </c>
      <c r="CM39" s="2455"/>
      <c r="CN39" s="2456"/>
      <c r="CO39" s="2455"/>
      <c r="CP39" s="2455">
        <f t="shared" si="10"/>
        <v>0</v>
      </c>
      <c r="CQ39" s="2456"/>
      <c r="CR39" s="2477"/>
      <c r="CS39" s="2459" t="s">
        <v>1971</v>
      </c>
      <c r="CT39" s="2610"/>
    </row>
    <row r="40" spans="1:98" s="1" customFormat="1" ht="93" customHeight="1" thickBot="1">
      <c r="A40" s="3337"/>
      <c r="B40" s="3332"/>
      <c r="C40" s="3330"/>
      <c r="D40" s="1323" t="s">
        <v>209</v>
      </c>
      <c r="E40" s="80" t="s">
        <v>94</v>
      </c>
      <c r="F40" s="80">
        <f t="shared" si="11"/>
        <v>1</v>
      </c>
      <c r="G40" s="80" t="s">
        <v>224</v>
      </c>
      <c r="H40" s="80" t="s">
        <v>92</v>
      </c>
      <c r="I40" s="80" t="s">
        <v>95</v>
      </c>
      <c r="J40" s="95">
        <v>43130</v>
      </c>
      <c r="K40" s="95">
        <v>43464</v>
      </c>
      <c r="L40" s="1952"/>
      <c r="M40" s="1952"/>
      <c r="N40" s="1952"/>
      <c r="O40" s="1952"/>
      <c r="P40" s="1952"/>
      <c r="Q40" s="1952"/>
      <c r="R40" s="1952"/>
      <c r="S40" s="1952">
        <v>1</v>
      </c>
      <c r="T40" s="1965"/>
      <c r="U40" s="1965"/>
      <c r="V40" s="1965"/>
      <c r="W40" s="1965"/>
      <c r="X40" s="1626">
        <f t="shared" si="8"/>
        <v>1</v>
      </c>
      <c r="Y40" s="452">
        <v>361266228</v>
      </c>
      <c r="Z40" s="452">
        <v>0</v>
      </c>
      <c r="AA40" s="475" t="s">
        <v>1027</v>
      </c>
      <c r="AB40" s="38"/>
      <c r="AC40" s="43"/>
      <c r="AD40" s="46"/>
      <c r="AE40" s="43"/>
      <c r="AF40" s="43"/>
      <c r="AG40" s="17"/>
      <c r="AH40" s="17"/>
      <c r="AI40" s="16"/>
      <c r="AJ40" s="16"/>
      <c r="AK40" s="16"/>
      <c r="AL40" s="16"/>
      <c r="AM40" s="47"/>
      <c r="AN40" s="49"/>
      <c r="AO40" s="48"/>
      <c r="AP40" s="48"/>
      <c r="AQ40" s="49"/>
      <c r="AR40" s="49"/>
      <c r="AS40" s="49"/>
      <c r="AT40" s="51"/>
      <c r="AU40" s="49"/>
      <c r="AV40" s="47"/>
      <c r="AW40" s="47"/>
      <c r="AX40" s="53"/>
      <c r="AY40" s="54"/>
      <c r="AZ40" s="53"/>
      <c r="BA40" s="54"/>
      <c r="BB40" s="54"/>
      <c r="BC40" s="54"/>
      <c r="BD40" s="55"/>
      <c r="BE40" s="18"/>
      <c r="BF40" s="52"/>
      <c r="BG40" s="52"/>
      <c r="BH40" s="58"/>
      <c r="BI40" s="59"/>
      <c r="BJ40" s="58"/>
      <c r="BK40" s="59"/>
      <c r="BL40" s="59"/>
      <c r="BM40" s="59"/>
      <c r="BN40" s="57"/>
      <c r="BO40" s="60"/>
      <c r="BP40" s="56"/>
      <c r="BQ40" s="56"/>
      <c r="BR40" s="62"/>
      <c r="BS40" s="63"/>
      <c r="BT40" s="62"/>
      <c r="BU40" s="63"/>
      <c r="BV40" s="63"/>
      <c r="BW40" s="63"/>
      <c r="BX40" s="64"/>
      <c r="BY40" s="65"/>
      <c r="BZ40" s="61"/>
      <c r="CA40" s="61"/>
      <c r="CB40" s="66"/>
      <c r="CC40" s="67"/>
      <c r="CD40" s="66"/>
      <c r="CE40" s="67"/>
      <c r="CF40" s="67"/>
      <c r="CG40" s="67"/>
      <c r="CH40" s="68"/>
      <c r="CI40" s="70"/>
      <c r="CJ40" s="69"/>
      <c r="CK40" s="2231"/>
      <c r="CL40" s="2626">
        <f t="shared" si="9"/>
        <v>0</v>
      </c>
      <c r="CM40" s="2455"/>
      <c r="CN40" s="2456"/>
      <c r="CO40" s="2455"/>
      <c r="CP40" s="2455">
        <f t="shared" si="10"/>
        <v>0</v>
      </c>
      <c r="CQ40" s="2456"/>
      <c r="CR40" s="2477"/>
      <c r="CS40" s="2459" t="s">
        <v>1971</v>
      </c>
      <c r="CT40" s="2610"/>
    </row>
    <row r="41" spans="1:98" s="1" customFormat="1" ht="96.75" customHeight="1" thickBot="1">
      <c r="A41" s="3337"/>
      <c r="B41" s="3332"/>
      <c r="C41" s="3330"/>
      <c r="D41" s="1323" t="s">
        <v>210</v>
      </c>
      <c r="E41" s="80" t="s">
        <v>94</v>
      </c>
      <c r="F41" s="80">
        <f t="shared" si="11"/>
        <v>1</v>
      </c>
      <c r="G41" s="80" t="s">
        <v>226</v>
      </c>
      <c r="H41" s="80" t="s">
        <v>92</v>
      </c>
      <c r="I41" s="80" t="s">
        <v>95</v>
      </c>
      <c r="J41" s="95">
        <v>43130</v>
      </c>
      <c r="K41" s="95">
        <v>43464</v>
      </c>
      <c r="L41" s="1952"/>
      <c r="M41" s="1952"/>
      <c r="N41" s="1952"/>
      <c r="O41" s="1952"/>
      <c r="P41" s="1952">
        <v>1</v>
      </c>
      <c r="Q41" s="1952"/>
      <c r="R41" s="1952"/>
      <c r="S41" s="1952"/>
      <c r="T41" s="1965"/>
      <c r="U41" s="1965"/>
      <c r="V41" s="1965"/>
      <c r="W41" s="1965"/>
      <c r="X41" s="1626">
        <f t="shared" si="8"/>
        <v>1</v>
      </c>
      <c r="Y41" s="452">
        <v>470000000</v>
      </c>
      <c r="Z41" s="452">
        <v>0</v>
      </c>
      <c r="AA41" s="475" t="s">
        <v>1027</v>
      </c>
      <c r="AB41" s="38"/>
      <c r="AC41" s="43"/>
      <c r="AD41" s="46"/>
      <c r="AE41" s="43"/>
      <c r="AF41" s="43"/>
      <c r="AG41" s="17"/>
      <c r="AH41" s="17"/>
      <c r="AI41" s="16"/>
      <c r="AJ41" s="16"/>
      <c r="AK41" s="16"/>
      <c r="AL41" s="16"/>
      <c r="AM41" s="47"/>
      <c r="AN41" s="49"/>
      <c r="AO41" s="48"/>
      <c r="AP41" s="48"/>
      <c r="AQ41" s="49"/>
      <c r="AR41" s="49"/>
      <c r="AS41" s="49"/>
      <c r="AT41" s="51"/>
      <c r="AU41" s="49"/>
      <c r="AV41" s="47"/>
      <c r="AW41" s="47"/>
      <c r="AX41" s="53"/>
      <c r="AY41" s="54"/>
      <c r="AZ41" s="53"/>
      <c r="BA41" s="54"/>
      <c r="BB41" s="54"/>
      <c r="BC41" s="54"/>
      <c r="BD41" s="55"/>
      <c r="BE41" s="18"/>
      <c r="BF41" s="52"/>
      <c r="BG41" s="52"/>
      <c r="BH41" s="58"/>
      <c r="BI41" s="59"/>
      <c r="BJ41" s="58"/>
      <c r="BK41" s="59"/>
      <c r="BL41" s="59"/>
      <c r="BM41" s="59"/>
      <c r="BN41" s="57"/>
      <c r="BO41" s="60"/>
      <c r="BP41" s="56"/>
      <c r="BQ41" s="56"/>
      <c r="BR41" s="62"/>
      <c r="BS41" s="63"/>
      <c r="BT41" s="62"/>
      <c r="BU41" s="63"/>
      <c r="BV41" s="63"/>
      <c r="BW41" s="63"/>
      <c r="BX41" s="64"/>
      <c r="BY41" s="65"/>
      <c r="BZ41" s="61"/>
      <c r="CA41" s="61"/>
      <c r="CB41" s="66"/>
      <c r="CC41" s="67"/>
      <c r="CD41" s="66"/>
      <c r="CE41" s="67"/>
      <c r="CF41" s="67"/>
      <c r="CG41" s="67"/>
      <c r="CH41" s="68"/>
      <c r="CI41" s="70"/>
      <c r="CJ41" s="69"/>
      <c r="CK41" s="2231"/>
      <c r="CL41" s="2626">
        <f t="shared" si="9"/>
        <v>0</v>
      </c>
      <c r="CM41" s="2455"/>
      <c r="CN41" s="2456"/>
      <c r="CO41" s="2455"/>
      <c r="CP41" s="2455">
        <f t="shared" si="10"/>
        <v>0</v>
      </c>
      <c r="CQ41" s="2456"/>
      <c r="CR41" s="2477"/>
      <c r="CS41" s="2459" t="s">
        <v>1974</v>
      </c>
      <c r="CT41" s="2610"/>
    </row>
    <row r="42" spans="1:98" s="1" customFormat="1" ht="104.25" customHeight="1" thickBot="1">
      <c r="A42" s="3337"/>
      <c r="B42" s="3332"/>
      <c r="C42" s="3330"/>
      <c r="D42" s="1323" t="s">
        <v>234</v>
      </c>
      <c r="E42" s="80" t="s">
        <v>134</v>
      </c>
      <c r="F42" s="80">
        <f>X42</f>
        <v>1</v>
      </c>
      <c r="G42" s="80" t="s">
        <v>227</v>
      </c>
      <c r="H42" s="80" t="s">
        <v>92</v>
      </c>
      <c r="I42" s="80" t="s">
        <v>95</v>
      </c>
      <c r="J42" s="95">
        <v>43130</v>
      </c>
      <c r="K42" s="95">
        <v>43464</v>
      </c>
      <c r="L42" s="1952"/>
      <c r="M42" s="1952"/>
      <c r="N42" s="1952"/>
      <c r="O42" s="1952"/>
      <c r="P42" s="1952"/>
      <c r="Q42" s="1952"/>
      <c r="R42" s="1952"/>
      <c r="S42" s="1952">
        <v>1</v>
      </c>
      <c r="T42" s="1965"/>
      <c r="U42" s="1965"/>
      <c r="V42" s="1965"/>
      <c r="W42" s="1965"/>
      <c r="X42" s="1626">
        <f>SUM(L42:W42)</f>
        <v>1</v>
      </c>
      <c r="Y42" s="452">
        <v>200000000</v>
      </c>
      <c r="Z42" s="452">
        <v>0</v>
      </c>
      <c r="AA42" s="475" t="s">
        <v>1441</v>
      </c>
      <c r="AB42" s="38"/>
      <c r="AC42" s="43"/>
      <c r="AD42" s="46"/>
      <c r="AE42" s="43"/>
      <c r="AF42" s="43"/>
      <c r="AG42" s="17"/>
      <c r="AH42" s="17"/>
      <c r="AI42" s="16"/>
      <c r="AJ42" s="16"/>
      <c r="AK42" s="16"/>
      <c r="AL42" s="16"/>
      <c r="AM42" s="47"/>
      <c r="AN42" s="49"/>
      <c r="AO42" s="48"/>
      <c r="AP42" s="48"/>
      <c r="AQ42" s="49"/>
      <c r="AR42" s="49"/>
      <c r="AS42" s="49"/>
      <c r="AT42" s="51"/>
      <c r="AU42" s="49"/>
      <c r="AV42" s="47"/>
      <c r="AW42" s="47"/>
      <c r="AX42" s="53"/>
      <c r="AY42" s="54"/>
      <c r="AZ42" s="53"/>
      <c r="BA42" s="54"/>
      <c r="BB42" s="54"/>
      <c r="BC42" s="54"/>
      <c r="BD42" s="55"/>
      <c r="BE42" s="18"/>
      <c r="BF42" s="52"/>
      <c r="BG42" s="52"/>
      <c r="BH42" s="58"/>
      <c r="BI42" s="59"/>
      <c r="BJ42" s="58"/>
      <c r="BK42" s="59"/>
      <c r="BL42" s="59"/>
      <c r="BM42" s="59"/>
      <c r="BN42" s="57"/>
      <c r="BO42" s="60"/>
      <c r="BP42" s="56"/>
      <c r="BQ42" s="56"/>
      <c r="BR42" s="62"/>
      <c r="BS42" s="63"/>
      <c r="BT42" s="62"/>
      <c r="BU42" s="63"/>
      <c r="BV42" s="63"/>
      <c r="BW42" s="63"/>
      <c r="BX42" s="64"/>
      <c r="BY42" s="65"/>
      <c r="BZ42" s="61"/>
      <c r="CA42" s="61"/>
      <c r="CB42" s="66"/>
      <c r="CC42" s="67"/>
      <c r="CD42" s="66"/>
      <c r="CE42" s="67"/>
      <c r="CF42" s="67"/>
      <c r="CG42" s="67"/>
      <c r="CH42" s="68"/>
      <c r="CI42" s="70"/>
      <c r="CJ42" s="69"/>
      <c r="CK42" s="2231"/>
      <c r="CL42" s="2626">
        <f t="shared" si="9"/>
        <v>0</v>
      </c>
      <c r="CM42" s="2455"/>
      <c r="CN42" s="2456"/>
      <c r="CO42" s="2455"/>
      <c r="CP42" s="2455">
        <f t="shared" si="10"/>
        <v>0</v>
      </c>
      <c r="CQ42" s="2456"/>
      <c r="CR42" s="2477"/>
      <c r="CS42" s="2459" t="s">
        <v>1975</v>
      </c>
      <c r="CT42" s="2610"/>
    </row>
    <row r="43" spans="1:98" s="1" customFormat="1" ht="104.25" customHeight="1" thickBot="1">
      <c r="A43" s="3337"/>
      <c r="B43" s="3332"/>
      <c r="C43" s="3330"/>
      <c r="D43" s="1323" t="s">
        <v>235</v>
      </c>
      <c r="E43" s="80" t="s">
        <v>135</v>
      </c>
      <c r="F43" s="80">
        <f>X43</f>
        <v>1</v>
      </c>
      <c r="G43" s="80" t="s">
        <v>228</v>
      </c>
      <c r="H43" s="80" t="s">
        <v>136</v>
      </c>
      <c r="I43" s="80" t="s">
        <v>137</v>
      </c>
      <c r="J43" s="95">
        <v>43130</v>
      </c>
      <c r="K43" s="95">
        <v>43464</v>
      </c>
      <c r="L43" s="1952"/>
      <c r="M43" s="1952">
        <v>1</v>
      </c>
      <c r="N43" s="1952"/>
      <c r="O43" s="1952"/>
      <c r="P43" s="1952"/>
      <c r="Q43" s="1952"/>
      <c r="R43" s="1952"/>
      <c r="S43" s="1952"/>
      <c r="T43" s="1965"/>
      <c r="U43" s="1965"/>
      <c r="V43" s="1965"/>
      <c r="W43" s="1965"/>
      <c r="X43" s="1626">
        <f>SUM(L43:W43)</f>
        <v>1</v>
      </c>
      <c r="Y43" s="452">
        <v>45000000</v>
      </c>
      <c r="Z43" s="452">
        <v>0</v>
      </c>
      <c r="AA43" s="475" t="s">
        <v>1027</v>
      </c>
      <c r="AB43" s="38"/>
      <c r="AC43" s="43"/>
      <c r="AD43" s="46"/>
      <c r="AE43" s="43"/>
      <c r="AF43" s="43"/>
      <c r="AG43" s="17"/>
      <c r="AH43" s="17"/>
      <c r="AI43" s="16"/>
      <c r="AJ43" s="16"/>
      <c r="AK43" s="16"/>
      <c r="AL43" s="16"/>
      <c r="AM43" s="47"/>
      <c r="AN43" s="49"/>
      <c r="AO43" s="48"/>
      <c r="AP43" s="48"/>
      <c r="AQ43" s="49"/>
      <c r="AR43" s="49"/>
      <c r="AS43" s="49"/>
      <c r="AT43" s="51"/>
      <c r="AU43" s="49"/>
      <c r="AV43" s="47"/>
      <c r="AW43" s="47"/>
      <c r="AX43" s="53"/>
      <c r="AY43" s="54"/>
      <c r="AZ43" s="53"/>
      <c r="BA43" s="54"/>
      <c r="BB43" s="54"/>
      <c r="BC43" s="54"/>
      <c r="BD43" s="55"/>
      <c r="BE43" s="18"/>
      <c r="BF43" s="52"/>
      <c r="BG43" s="52"/>
      <c r="BH43" s="58"/>
      <c r="BI43" s="59"/>
      <c r="BJ43" s="58"/>
      <c r="BK43" s="59"/>
      <c r="BL43" s="59"/>
      <c r="BM43" s="59"/>
      <c r="BN43" s="57"/>
      <c r="BO43" s="60"/>
      <c r="BP43" s="56"/>
      <c r="BQ43" s="56"/>
      <c r="BR43" s="62"/>
      <c r="BS43" s="63"/>
      <c r="BT43" s="62"/>
      <c r="BU43" s="63"/>
      <c r="BV43" s="63"/>
      <c r="BW43" s="63"/>
      <c r="BX43" s="64"/>
      <c r="BY43" s="65"/>
      <c r="BZ43" s="61"/>
      <c r="CA43" s="61"/>
      <c r="CB43" s="66"/>
      <c r="CC43" s="67"/>
      <c r="CD43" s="66"/>
      <c r="CE43" s="67"/>
      <c r="CF43" s="67"/>
      <c r="CG43" s="67"/>
      <c r="CH43" s="68"/>
      <c r="CI43" s="70"/>
      <c r="CJ43" s="69"/>
      <c r="CK43" s="2231"/>
      <c r="CL43" s="2626">
        <f t="shared" si="9"/>
        <v>1</v>
      </c>
      <c r="CM43" s="2455">
        <f>CL43/X43</f>
        <v>1</v>
      </c>
      <c r="CN43" s="2456">
        <v>0.5</v>
      </c>
      <c r="CO43" s="2636">
        <f>+CN43/CL43</f>
        <v>0.5</v>
      </c>
      <c r="CP43" s="2455">
        <f t="shared" si="10"/>
        <v>0.5</v>
      </c>
      <c r="CQ43" s="2456"/>
      <c r="CR43" s="2477"/>
      <c r="CS43" s="2459" t="s">
        <v>2105</v>
      </c>
      <c r="CT43" s="2610"/>
    </row>
    <row r="44" spans="1:98" s="1" customFormat="1" ht="81.75" customHeight="1" thickBot="1">
      <c r="A44" s="3337"/>
      <c r="B44" s="3332"/>
      <c r="C44" s="3330"/>
      <c r="D44" s="1323" t="s">
        <v>143</v>
      </c>
      <c r="E44" s="80" t="s">
        <v>96</v>
      </c>
      <c r="F44" s="80">
        <f>X44</f>
        <v>1</v>
      </c>
      <c r="G44" s="80" t="s">
        <v>229</v>
      </c>
      <c r="H44" s="80" t="s">
        <v>92</v>
      </c>
      <c r="I44" s="80" t="s">
        <v>97</v>
      </c>
      <c r="J44" s="95">
        <v>43130</v>
      </c>
      <c r="K44" s="95">
        <v>43464</v>
      </c>
      <c r="L44" s="1952"/>
      <c r="M44" s="1952"/>
      <c r="N44" s="1952"/>
      <c r="O44" s="1952">
        <v>1</v>
      </c>
      <c r="P44" s="1952"/>
      <c r="Q44" s="1952"/>
      <c r="R44" s="1952"/>
      <c r="S44" s="1952"/>
      <c r="T44" s="1965"/>
      <c r="U44" s="1965"/>
      <c r="V44" s="1965"/>
      <c r="W44" s="1965"/>
      <c r="X44" s="1626">
        <f>SUM(L44:W44)</f>
        <v>1</v>
      </c>
      <c r="Y44" s="452">
        <v>20000000</v>
      </c>
      <c r="Z44" s="452">
        <v>0</v>
      </c>
      <c r="AA44" s="475" t="s">
        <v>1441</v>
      </c>
      <c r="AB44" s="38"/>
      <c r="AC44" s="43"/>
      <c r="AD44" s="46"/>
      <c r="AE44" s="43"/>
      <c r="AF44" s="43"/>
      <c r="AG44" s="17"/>
      <c r="AH44" s="17"/>
      <c r="AI44" s="16"/>
      <c r="AJ44" s="16"/>
      <c r="AK44" s="16"/>
      <c r="AL44" s="16"/>
      <c r="AM44" s="47"/>
      <c r="AN44" s="49"/>
      <c r="AO44" s="48"/>
      <c r="AP44" s="48"/>
      <c r="AQ44" s="49"/>
      <c r="AR44" s="49"/>
      <c r="AS44" s="49"/>
      <c r="AT44" s="51"/>
      <c r="AU44" s="49"/>
      <c r="AV44" s="47"/>
      <c r="AW44" s="47"/>
      <c r="AX44" s="53"/>
      <c r="AY44" s="54"/>
      <c r="AZ44" s="53"/>
      <c r="BA44" s="54"/>
      <c r="BB44" s="54"/>
      <c r="BC44" s="54"/>
      <c r="BD44" s="55"/>
      <c r="BE44" s="18"/>
      <c r="BF44" s="52"/>
      <c r="BG44" s="52"/>
      <c r="BH44" s="58"/>
      <c r="BI44" s="59"/>
      <c r="BJ44" s="58"/>
      <c r="BK44" s="59"/>
      <c r="BL44" s="59"/>
      <c r="BM44" s="59"/>
      <c r="BN44" s="57"/>
      <c r="BO44" s="60"/>
      <c r="BP44" s="56"/>
      <c r="BQ44" s="56"/>
      <c r="BR44" s="62"/>
      <c r="BS44" s="63"/>
      <c r="BT44" s="62"/>
      <c r="BU44" s="63"/>
      <c r="BV44" s="63"/>
      <c r="BW44" s="63"/>
      <c r="BX44" s="64"/>
      <c r="BY44" s="65"/>
      <c r="BZ44" s="61"/>
      <c r="CA44" s="61"/>
      <c r="CB44" s="66"/>
      <c r="CC44" s="67"/>
      <c r="CD44" s="66"/>
      <c r="CE44" s="67"/>
      <c r="CF44" s="67"/>
      <c r="CG44" s="67"/>
      <c r="CH44" s="68"/>
      <c r="CI44" s="70"/>
      <c r="CJ44" s="69"/>
      <c r="CK44" s="2231"/>
      <c r="CL44" s="2626">
        <f t="shared" si="9"/>
        <v>0</v>
      </c>
      <c r="CM44" s="2455"/>
      <c r="CN44" s="2456"/>
      <c r="CO44" s="2455"/>
      <c r="CP44" s="2455">
        <f t="shared" si="10"/>
        <v>0</v>
      </c>
      <c r="CQ44" s="2456"/>
      <c r="CR44" s="2477"/>
      <c r="CS44" s="2459" t="s">
        <v>1976</v>
      </c>
      <c r="CT44" s="2610"/>
    </row>
    <row r="45" spans="1:98" s="1" customFormat="1" ht="93" customHeight="1" thickBot="1">
      <c r="A45" s="3337"/>
      <c r="B45" s="3332"/>
      <c r="C45" s="3330"/>
      <c r="D45" s="1323" t="s">
        <v>211</v>
      </c>
      <c r="E45" s="80" t="s">
        <v>138</v>
      </c>
      <c r="F45" s="80">
        <f t="shared" si="11"/>
        <v>12</v>
      </c>
      <c r="G45" s="80" t="s">
        <v>230</v>
      </c>
      <c r="H45" s="80" t="s">
        <v>139</v>
      </c>
      <c r="I45" s="80" t="s">
        <v>140</v>
      </c>
      <c r="J45" s="95">
        <v>43130</v>
      </c>
      <c r="K45" s="95">
        <v>43464</v>
      </c>
      <c r="L45" s="1952">
        <v>1</v>
      </c>
      <c r="M45" s="1952">
        <v>1</v>
      </c>
      <c r="N45" s="1952">
        <v>1</v>
      </c>
      <c r="O45" s="1952">
        <v>1</v>
      </c>
      <c r="P45" s="1952">
        <v>1</v>
      </c>
      <c r="Q45" s="1952">
        <v>1</v>
      </c>
      <c r="R45" s="1952">
        <v>1</v>
      </c>
      <c r="S45" s="1952">
        <v>1</v>
      </c>
      <c r="T45" s="1965">
        <v>1</v>
      </c>
      <c r="U45" s="1965">
        <v>1</v>
      </c>
      <c r="V45" s="1965">
        <v>1</v>
      </c>
      <c r="W45" s="1965">
        <v>1</v>
      </c>
      <c r="X45" s="1626">
        <f t="shared" si="8"/>
        <v>12</v>
      </c>
      <c r="Y45" s="452">
        <v>0</v>
      </c>
      <c r="Z45" s="452">
        <v>0</v>
      </c>
      <c r="AA45" s="475"/>
      <c r="AB45" s="38"/>
      <c r="AC45" s="43"/>
      <c r="AD45" s="46"/>
      <c r="AE45" s="43"/>
      <c r="AF45" s="43"/>
      <c r="AG45" s="17"/>
      <c r="AH45" s="17"/>
      <c r="AI45" s="16"/>
      <c r="AJ45" s="16"/>
      <c r="AK45" s="16"/>
      <c r="AL45" s="16"/>
      <c r="AM45" s="47"/>
      <c r="AN45" s="49"/>
      <c r="AO45" s="48"/>
      <c r="AP45" s="48"/>
      <c r="AQ45" s="49"/>
      <c r="AR45" s="49"/>
      <c r="AS45" s="49"/>
      <c r="AT45" s="51"/>
      <c r="AU45" s="49"/>
      <c r="AV45" s="47"/>
      <c r="AW45" s="47"/>
      <c r="AX45" s="53"/>
      <c r="AY45" s="54"/>
      <c r="AZ45" s="53"/>
      <c r="BA45" s="54"/>
      <c r="BB45" s="54"/>
      <c r="BC45" s="54"/>
      <c r="BD45" s="55"/>
      <c r="BE45" s="18"/>
      <c r="BF45" s="52"/>
      <c r="BG45" s="52"/>
      <c r="BH45" s="58"/>
      <c r="BI45" s="59"/>
      <c r="BJ45" s="58"/>
      <c r="BK45" s="59"/>
      <c r="BL45" s="59"/>
      <c r="BM45" s="59"/>
      <c r="BN45" s="57"/>
      <c r="BO45" s="60"/>
      <c r="BP45" s="56"/>
      <c r="BQ45" s="56"/>
      <c r="BR45" s="62"/>
      <c r="BS45" s="63"/>
      <c r="BT45" s="62"/>
      <c r="BU45" s="63"/>
      <c r="BV45" s="63"/>
      <c r="BW45" s="63"/>
      <c r="BX45" s="64"/>
      <c r="BY45" s="65"/>
      <c r="BZ45" s="61"/>
      <c r="CA45" s="61"/>
      <c r="CB45" s="66"/>
      <c r="CC45" s="67"/>
      <c r="CD45" s="66"/>
      <c r="CE45" s="67"/>
      <c r="CF45" s="67"/>
      <c r="CG45" s="67"/>
      <c r="CH45" s="68"/>
      <c r="CI45" s="70"/>
      <c r="CJ45" s="69"/>
      <c r="CK45" s="2231"/>
      <c r="CL45" s="2626">
        <f t="shared" si="9"/>
        <v>2</v>
      </c>
      <c r="CM45" s="2455">
        <f>CL45/X45</f>
        <v>0.16666666666666666</v>
      </c>
      <c r="CN45" s="2456">
        <v>2</v>
      </c>
      <c r="CO45" s="2455">
        <f>+CN45/CL45</f>
        <v>1</v>
      </c>
      <c r="CP45" s="2455">
        <f t="shared" si="10"/>
        <v>0.16666666666666666</v>
      </c>
      <c r="CQ45" s="2456"/>
      <c r="CR45" s="2477"/>
      <c r="CS45" s="2459" t="s">
        <v>1977</v>
      </c>
      <c r="CT45" s="2610"/>
    </row>
    <row r="46" spans="1:98" s="1" customFormat="1" ht="114" customHeight="1" thickBot="1">
      <c r="A46" s="3337"/>
      <c r="B46" s="3332"/>
      <c r="C46" s="3330"/>
      <c r="D46" s="1323" t="s">
        <v>212</v>
      </c>
      <c r="E46" s="80" t="s">
        <v>72</v>
      </c>
      <c r="F46" s="80">
        <f t="shared" si="11"/>
        <v>12</v>
      </c>
      <c r="G46" s="80" t="s">
        <v>231</v>
      </c>
      <c r="H46" s="80" t="s">
        <v>141</v>
      </c>
      <c r="I46" s="79" t="s">
        <v>98</v>
      </c>
      <c r="J46" s="95">
        <v>43130</v>
      </c>
      <c r="K46" s="95">
        <v>43464</v>
      </c>
      <c r="L46" s="1952">
        <v>1</v>
      </c>
      <c r="M46" s="1952">
        <v>1</v>
      </c>
      <c r="N46" s="1952">
        <v>1</v>
      </c>
      <c r="O46" s="1952">
        <v>1</v>
      </c>
      <c r="P46" s="1952">
        <v>1</v>
      </c>
      <c r="Q46" s="1952">
        <v>1</v>
      </c>
      <c r="R46" s="1952">
        <v>1</v>
      </c>
      <c r="S46" s="1952">
        <v>1</v>
      </c>
      <c r="T46" s="1965">
        <v>1</v>
      </c>
      <c r="U46" s="1965">
        <v>1</v>
      </c>
      <c r="V46" s="1965">
        <v>1</v>
      </c>
      <c r="W46" s="1965">
        <v>1</v>
      </c>
      <c r="X46" s="1626">
        <f t="shared" si="8"/>
        <v>12</v>
      </c>
      <c r="Y46" s="452">
        <v>0</v>
      </c>
      <c r="Z46" s="452">
        <v>0</v>
      </c>
      <c r="AA46" s="475"/>
      <c r="AB46" s="38"/>
      <c r="AC46" s="43"/>
      <c r="AD46" s="46"/>
      <c r="AE46" s="43"/>
      <c r="AF46" s="43"/>
      <c r="AG46" s="17"/>
      <c r="AH46" s="17"/>
      <c r="AI46" s="16"/>
      <c r="AJ46" s="16"/>
      <c r="AK46" s="16"/>
      <c r="AL46" s="16"/>
      <c r="AM46" s="47"/>
      <c r="AN46" s="49"/>
      <c r="AO46" s="48"/>
      <c r="AP46" s="48"/>
      <c r="AQ46" s="49"/>
      <c r="AR46" s="49"/>
      <c r="AS46" s="49"/>
      <c r="AT46" s="51"/>
      <c r="AU46" s="49"/>
      <c r="AV46" s="47"/>
      <c r="AW46" s="47"/>
      <c r="AX46" s="53"/>
      <c r="AY46" s="54"/>
      <c r="AZ46" s="53"/>
      <c r="BA46" s="54"/>
      <c r="BB46" s="54"/>
      <c r="BC46" s="54"/>
      <c r="BD46" s="55"/>
      <c r="BE46" s="18"/>
      <c r="BF46" s="52"/>
      <c r="BG46" s="52"/>
      <c r="BH46" s="58"/>
      <c r="BI46" s="59"/>
      <c r="BJ46" s="58"/>
      <c r="BK46" s="59"/>
      <c r="BL46" s="59"/>
      <c r="BM46" s="59"/>
      <c r="BN46" s="57"/>
      <c r="BO46" s="60"/>
      <c r="BP46" s="56"/>
      <c r="BQ46" s="56"/>
      <c r="BR46" s="62"/>
      <c r="BS46" s="63"/>
      <c r="BT46" s="62"/>
      <c r="BU46" s="63"/>
      <c r="BV46" s="63"/>
      <c r="BW46" s="63"/>
      <c r="BX46" s="64"/>
      <c r="BY46" s="65"/>
      <c r="BZ46" s="61"/>
      <c r="CA46" s="61"/>
      <c r="CB46" s="66"/>
      <c r="CC46" s="67"/>
      <c r="CD46" s="66"/>
      <c r="CE46" s="67"/>
      <c r="CF46" s="67"/>
      <c r="CG46" s="67"/>
      <c r="CH46" s="68"/>
      <c r="CI46" s="70"/>
      <c r="CJ46" s="69"/>
      <c r="CK46" s="2231"/>
      <c r="CL46" s="2626">
        <f t="shared" si="9"/>
        <v>2</v>
      </c>
      <c r="CM46" s="2455">
        <f>CL46/X46</f>
        <v>0.16666666666666666</v>
      </c>
      <c r="CN46" s="2456">
        <v>2</v>
      </c>
      <c r="CO46" s="2455">
        <f>+CN46/CL46</f>
        <v>1</v>
      </c>
      <c r="CP46" s="2455">
        <f t="shared" si="10"/>
        <v>0.16666666666666666</v>
      </c>
      <c r="CQ46" s="2456"/>
      <c r="CR46" s="2477"/>
      <c r="CS46" s="2459" t="s">
        <v>1978</v>
      </c>
      <c r="CT46" s="2610"/>
    </row>
    <row r="47" spans="1:98" s="1" customFormat="1" ht="76.5" customHeight="1" thickBot="1">
      <c r="A47" s="3337"/>
      <c r="B47" s="3332"/>
      <c r="C47" s="3330"/>
      <c r="D47" s="1324" t="s">
        <v>213</v>
      </c>
      <c r="E47" s="396" t="s">
        <v>99</v>
      </c>
      <c r="F47" s="80">
        <f t="shared" si="11"/>
        <v>2</v>
      </c>
      <c r="G47" s="396" t="s">
        <v>232</v>
      </c>
      <c r="H47" s="396" t="s">
        <v>142</v>
      </c>
      <c r="I47" s="396" t="s">
        <v>100</v>
      </c>
      <c r="J47" s="95">
        <v>43130</v>
      </c>
      <c r="K47" s="95">
        <v>43464</v>
      </c>
      <c r="L47" s="1952"/>
      <c r="M47" s="1952"/>
      <c r="N47" s="1952"/>
      <c r="O47" s="1952"/>
      <c r="P47" s="1952"/>
      <c r="Q47" s="1952"/>
      <c r="R47" s="1952">
        <v>1</v>
      </c>
      <c r="S47" s="1952"/>
      <c r="T47" s="1965"/>
      <c r="U47" s="1965"/>
      <c r="V47" s="1965"/>
      <c r="W47" s="1965">
        <v>1</v>
      </c>
      <c r="X47" s="1626">
        <f t="shared" si="8"/>
        <v>2</v>
      </c>
      <c r="Y47" s="452">
        <v>0</v>
      </c>
      <c r="Z47" s="452">
        <v>0</v>
      </c>
      <c r="AA47" s="475"/>
      <c r="AB47" s="38"/>
      <c r="AC47" s="43"/>
      <c r="AD47" s="46"/>
      <c r="AE47" s="43"/>
      <c r="AF47" s="43"/>
      <c r="AG47" s="17"/>
      <c r="AH47" s="17"/>
      <c r="AI47" s="16"/>
      <c r="AJ47" s="16"/>
      <c r="AK47" s="16"/>
      <c r="AL47" s="16"/>
      <c r="AM47" s="47"/>
      <c r="AN47" s="49"/>
      <c r="AO47" s="48"/>
      <c r="AP47" s="48"/>
      <c r="AQ47" s="49"/>
      <c r="AR47" s="49"/>
      <c r="AS47" s="49"/>
      <c r="AT47" s="51"/>
      <c r="AU47" s="49"/>
      <c r="AV47" s="47"/>
      <c r="AW47" s="47"/>
      <c r="AX47" s="53"/>
      <c r="AY47" s="54"/>
      <c r="AZ47" s="53"/>
      <c r="BA47" s="54"/>
      <c r="BB47" s="54"/>
      <c r="BC47" s="54"/>
      <c r="BD47" s="55"/>
      <c r="BE47" s="18"/>
      <c r="BF47" s="52"/>
      <c r="BG47" s="52"/>
      <c r="BH47" s="58"/>
      <c r="BI47" s="59"/>
      <c r="BJ47" s="58"/>
      <c r="BK47" s="59"/>
      <c r="BL47" s="59"/>
      <c r="BM47" s="59"/>
      <c r="BN47" s="57"/>
      <c r="BO47" s="60"/>
      <c r="BP47" s="56"/>
      <c r="BQ47" s="56"/>
      <c r="BR47" s="62"/>
      <c r="BS47" s="63"/>
      <c r="BT47" s="62"/>
      <c r="BU47" s="63"/>
      <c r="BV47" s="63"/>
      <c r="BW47" s="63"/>
      <c r="BX47" s="64"/>
      <c r="BY47" s="65"/>
      <c r="BZ47" s="61"/>
      <c r="CA47" s="61"/>
      <c r="CB47" s="66"/>
      <c r="CC47" s="67"/>
      <c r="CD47" s="66"/>
      <c r="CE47" s="67"/>
      <c r="CF47" s="67"/>
      <c r="CG47" s="67"/>
      <c r="CH47" s="68"/>
      <c r="CI47" s="70"/>
      <c r="CJ47" s="69"/>
      <c r="CK47" s="2231"/>
      <c r="CL47" s="2626">
        <f t="shared" si="9"/>
        <v>0</v>
      </c>
      <c r="CM47" s="2455"/>
      <c r="CN47" s="2456">
        <v>0</v>
      </c>
      <c r="CO47" s="2455"/>
      <c r="CP47" s="2455">
        <f t="shared" si="10"/>
        <v>0</v>
      </c>
      <c r="CQ47" s="2456"/>
      <c r="CR47" s="2477"/>
      <c r="CS47" s="2459" t="s">
        <v>1979</v>
      </c>
      <c r="CT47" s="2610"/>
    </row>
    <row r="48" spans="1:98" s="1" customFormat="1" ht="15.75" thickBot="1">
      <c r="A48" s="3334" t="s">
        <v>56</v>
      </c>
      <c r="B48" s="3335"/>
      <c r="C48" s="3335"/>
      <c r="D48" s="3335"/>
      <c r="E48" s="1325"/>
      <c r="F48" s="1325"/>
      <c r="G48" s="1325"/>
      <c r="H48" s="1326"/>
      <c r="I48" s="1325"/>
      <c r="J48" s="1325"/>
      <c r="K48" s="1325"/>
      <c r="L48" s="1327"/>
      <c r="M48" s="1327"/>
      <c r="N48" s="1327"/>
      <c r="O48" s="1327"/>
      <c r="P48" s="1327"/>
      <c r="Q48" s="1327"/>
      <c r="R48" s="1327"/>
      <c r="S48" s="1327"/>
      <c r="T48" s="1327"/>
      <c r="U48" s="1327"/>
      <c r="V48" s="1327"/>
      <c r="W48" s="1327"/>
      <c r="X48" s="1328"/>
      <c r="Y48" s="1459">
        <f>SUM(Y35:Y47)</f>
        <v>2046266228</v>
      </c>
      <c r="Z48" s="1459">
        <f>SUM(Z35:Z47)</f>
        <v>0</v>
      </c>
      <c r="AA48" s="1332"/>
      <c r="AB48" s="1332"/>
      <c r="AC48" s="1332"/>
      <c r="AD48" s="1332"/>
      <c r="AE48" s="1332"/>
      <c r="AF48" s="1332"/>
      <c r="AG48" s="1332"/>
      <c r="AH48" s="1332"/>
      <c r="AI48" s="1332"/>
      <c r="AJ48" s="1332"/>
      <c r="AK48" s="1332"/>
      <c r="AL48" s="1332"/>
      <c r="AM48" s="1332"/>
      <c r="AN48" s="1332"/>
      <c r="AO48" s="1332"/>
      <c r="AP48" s="1332"/>
      <c r="AQ48" s="1332"/>
      <c r="AR48" s="1332"/>
      <c r="AS48" s="1332"/>
      <c r="AT48" s="1332"/>
      <c r="AU48" s="1332"/>
      <c r="AV48" s="1332"/>
      <c r="AW48" s="1332"/>
      <c r="AX48" s="1332"/>
      <c r="AY48" s="1332"/>
      <c r="AZ48" s="1332"/>
      <c r="BA48" s="1332"/>
      <c r="BB48" s="1332"/>
      <c r="BC48" s="1332"/>
      <c r="BD48" s="1332"/>
      <c r="BE48" s="1332"/>
      <c r="BF48" s="1332"/>
      <c r="BG48" s="1332"/>
      <c r="BH48" s="1332"/>
      <c r="BI48" s="1332"/>
      <c r="BJ48" s="1332"/>
      <c r="BK48" s="1332"/>
      <c r="BL48" s="1332"/>
      <c r="BM48" s="1332"/>
      <c r="BN48" s="1332"/>
      <c r="BO48" s="1332"/>
      <c r="BP48" s="1332"/>
      <c r="BQ48" s="1332"/>
      <c r="BR48" s="1332"/>
      <c r="BS48" s="1332"/>
      <c r="BT48" s="1332"/>
      <c r="BU48" s="1332"/>
      <c r="BV48" s="1332"/>
      <c r="BW48" s="1332"/>
      <c r="BX48" s="1332"/>
      <c r="BY48" s="1332"/>
      <c r="BZ48" s="1332"/>
      <c r="CA48" s="1332"/>
      <c r="CB48" s="1332"/>
      <c r="CC48" s="1332"/>
      <c r="CD48" s="1332"/>
      <c r="CE48" s="1332"/>
      <c r="CF48" s="1332"/>
      <c r="CG48" s="1332"/>
      <c r="CH48" s="1332"/>
      <c r="CI48" s="1332"/>
      <c r="CJ48" s="1332"/>
      <c r="CK48" s="2633"/>
      <c r="CL48" s="2631"/>
      <c r="CM48" s="2631"/>
      <c r="CN48" s="2631"/>
      <c r="CO48" s="2631"/>
      <c r="CP48" s="2631"/>
      <c r="CQ48" s="2631"/>
      <c r="CR48" s="2631"/>
      <c r="CS48" s="2631"/>
      <c r="CT48" s="2631"/>
    </row>
    <row r="49" spans="1:98" s="1" customFormat="1" ht="107.25" customHeight="1" thickBot="1">
      <c r="A49" s="3337">
        <v>4</v>
      </c>
      <c r="B49" s="3332" t="s">
        <v>198</v>
      </c>
      <c r="C49" s="3330" t="s">
        <v>197</v>
      </c>
      <c r="D49" s="98" t="s">
        <v>172</v>
      </c>
      <c r="E49" s="77" t="s">
        <v>173</v>
      </c>
      <c r="F49" s="78">
        <v>1</v>
      </c>
      <c r="G49" s="79" t="s">
        <v>174</v>
      </c>
      <c r="H49" s="79" t="s">
        <v>106</v>
      </c>
      <c r="I49" s="79" t="s">
        <v>175</v>
      </c>
      <c r="J49" s="75">
        <v>43102</v>
      </c>
      <c r="K49" s="75">
        <v>43464</v>
      </c>
      <c r="L49" s="1960">
        <v>1</v>
      </c>
      <c r="M49" s="1960"/>
      <c r="N49" s="1960"/>
      <c r="O49" s="1960"/>
      <c r="P49" s="1960"/>
      <c r="Q49" s="1960"/>
      <c r="R49" s="1960"/>
      <c r="S49" s="1960"/>
      <c r="T49" s="1962"/>
      <c r="U49" s="1962"/>
      <c r="V49" s="1962"/>
      <c r="W49" s="1962"/>
      <c r="X49" s="1626">
        <f>SUM(L49:W49)</f>
        <v>1</v>
      </c>
      <c r="Y49" s="452">
        <v>0</v>
      </c>
      <c r="Z49" s="452">
        <v>0</v>
      </c>
      <c r="AA49" s="475"/>
      <c r="AB49" s="38"/>
      <c r="AC49" s="43"/>
      <c r="AD49" s="46"/>
      <c r="AE49" s="43"/>
      <c r="AF49" s="43"/>
      <c r="AG49" s="17"/>
      <c r="AH49" s="17"/>
      <c r="AI49" s="16"/>
      <c r="AJ49" s="16"/>
      <c r="AK49" s="16"/>
      <c r="AL49" s="16"/>
      <c r="AM49" s="47"/>
      <c r="AN49" s="49"/>
      <c r="AO49" s="48"/>
      <c r="AP49" s="48"/>
      <c r="AQ49" s="49"/>
      <c r="AR49" s="49"/>
      <c r="AS49" s="49"/>
      <c r="AT49" s="51"/>
      <c r="AU49" s="49"/>
      <c r="AV49" s="47"/>
      <c r="AW49" s="47"/>
      <c r="AX49" s="53"/>
      <c r="AY49" s="54"/>
      <c r="AZ49" s="53"/>
      <c r="BA49" s="54"/>
      <c r="BB49" s="54"/>
      <c r="BC49" s="54"/>
      <c r="BD49" s="55"/>
      <c r="BE49" s="18"/>
      <c r="BF49" s="52"/>
      <c r="BG49" s="52"/>
      <c r="BH49" s="58"/>
      <c r="BI49" s="59"/>
      <c r="BJ49" s="58"/>
      <c r="BK49" s="59"/>
      <c r="BL49" s="59"/>
      <c r="BM49" s="59"/>
      <c r="BN49" s="57"/>
      <c r="BO49" s="60"/>
      <c r="BP49" s="56"/>
      <c r="BQ49" s="56"/>
      <c r="BR49" s="62"/>
      <c r="BS49" s="63"/>
      <c r="BT49" s="62"/>
      <c r="BU49" s="63"/>
      <c r="BV49" s="63"/>
      <c r="BW49" s="63"/>
      <c r="BX49" s="64"/>
      <c r="BY49" s="65"/>
      <c r="BZ49" s="61"/>
      <c r="CA49" s="61"/>
      <c r="CB49" s="66"/>
      <c r="CC49" s="67"/>
      <c r="CD49" s="66"/>
      <c r="CE49" s="67"/>
      <c r="CF49" s="67"/>
      <c r="CG49" s="67"/>
      <c r="CH49" s="68"/>
      <c r="CI49" s="70"/>
      <c r="CJ49" s="69"/>
      <c r="CK49" s="2231"/>
      <c r="CL49" s="2626">
        <f>SUM(L49:M49)</f>
        <v>1</v>
      </c>
      <c r="CM49" s="2455">
        <f>CL49/X49</f>
        <v>1</v>
      </c>
      <c r="CN49" s="2456">
        <v>1</v>
      </c>
      <c r="CO49" s="2455">
        <f>+CN49/CL49</f>
        <v>1</v>
      </c>
      <c r="CP49" s="2455">
        <f>+CN49/X49</f>
        <v>1</v>
      </c>
      <c r="CQ49" s="2456"/>
      <c r="CR49" s="2477"/>
      <c r="CS49" s="2459" t="s">
        <v>1980</v>
      </c>
      <c r="CT49" s="2610"/>
    </row>
    <row r="50" spans="1:98" s="1" customFormat="1" ht="63.75" customHeight="1" thickBot="1">
      <c r="A50" s="3337"/>
      <c r="B50" s="3332"/>
      <c r="C50" s="3330"/>
      <c r="D50" s="72" t="s">
        <v>152</v>
      </c>
      <c r="E50" s="74" t="s">
        <v>72</v>
      </c>
      <c r="F50" s="78">
        <f aca="true" t="shared" si="12" ref="F50:F57">X50</f>
        <v>1</v>
      </c>
      <c r="G50" s="79" t="s">
        <v>158</v>
      </c>
      <c r="H50" s="79" t="s">
        <v>105</v>
      </c>
      <c r="I50" s="99" t="s">
        <v>159</v>
      </c>
      <c r="J50" s="75">
        <v>43102</v>
      </c>
      <c r="K50" s="75">
        <v>43464</v>
      </c>
      <c r="L50" s="1960">
        <v>1</v>
      </c>
      <c r="M50" s="1960"/>
      <c r="N50" s="1960"/>
      <c r="O50" s="1960"/>
      <c r="P50" s="1960"/>
      <c r="Q50" s="1960"/>
      <c r="R50" s="1960"/>
      <c r="S50" s="1960"/>
      <c r="T50" s="1962"/>
      <c r="U50" s="1962"/>
      <c r="V50" s="1962"/>
      <c r="W50" s="1962"/>
      <c r="X50" s="1626">
        <f>SUM(L50:W50)</f>
        <v>1</v>
      </c>
      <c r="Y50" s="452">
        <v>0</v>
      </c>
      <c r="Z50" s="452">
        <v>0</v>
      </c>
      <c r="AA50" s="475"/>
      <c r="AB50" s="38"/>
      <c r="AC50" s="43"/>
      <c r="AD50" s="46"/>
      <c r="AE50" s="43"/>
      <c r="AF50" s="43"/>
      <c r="AG50" s="17"/>
      <c r="AH50" s="17"/>
      <c r="AI50" s="16"/>
      <c r="AJ50" s="16"/>
      <c r="AK50" s="16"/>
      <c r="AL50" s="16"/>
      <c r="AM50" s="47"/>
      <c r="AN50" s="49"/>
      <c r="AO50" s="48"/>
      <c r="AP50" s="48"/>
      <c r="AQ50" s="49"/>
      <c r="AR50" s="49"/>
      <c r="AS50" s="49"/>
      <c r="AT50" s="51"/>
      <c r="AU50" s="49"/>
      <c r="AV50" s="47"/>
      <c r="AW50" s="47"/>
      <c r="AX50" s="53"/>
      <c r="AY50" s="54"/>
      <c r="AZ50" s="53"/>
      <c r="BA50" s="54"/>
      <c r="BB50" s="54"/>
      <c r="BC50" s="54"/>
      <c r="BD50" s="55"/>
      <c r="BE50" s="18"/>
      <c r="BF50" s="52"/>
      <c r="BG50" s="52"/>
      <c r="BH50" s="58"/>
      <c r="BI50" s="59"/>
      <c r="BJ50" s="58"/>
      <c r="BK50" s="59"/>
      <c r="BL50" s="59"/>
      <c r="BM50" s="59"/>
      <c r="BN50" s="57"/>
      <c r="BO50" s="60"/>
      <c r="BP50" s="56"/>
      <c r="BQ50" s="56"/>
      <c r="BR50" s="62"/>
      <c r="BS50" s="63"/>
      <c r="BT50" s="62"/>
      <c r="BU50" s="63"/>
      <c r="BV50" s="63"/>
      <c r="BW50" s="63"/>
      <c r="BX50" s="64"/>
      <c r="BY50" s="65"/>
      <c r="BZ50" s="61"/>
      <c r="CA50" s="61"/>
      <c r="CB50" s="66"/>
      <c r="CC50" s="67"/>
      <c r="CD50" s="66"/>
      <c r="CE50" s="67"/>
      <c r="CF50" s="67"/>
      <c r="CG50" s="67"/>
      <c r="CH50" s="68"/>
      <c r="CI50" s="70"/>
      <c r="CJ50" s="69"/>
      <c r="CK50" s="2231"/>
      <c r="CL50" s="2626">
        <f aca="true" t="shared" si="13" ref="CL50:CL58">SUM(L50:M50)</f>
        <v>1</v>
      </c>
      <c r="CM50" s="2455">
        <f aca="true" t="shared" si="14" ref="CM50:CM56">CL50/X50</f>
        <v>1</v>
      </c>
      <c r="CN50" s="2456">
        <v>1</v>
      </c>
      <c r="CO50" s="2455">
        <f aca="true" t="shared" si="15" ref="CO50:CO56">+CN50/CL50</f>
        <v>1</v>
      </c>
      <c r="CP50" s="2455">
        <f aca="true" t="shared" si="16" ref="CP50:CP58">+CN50/X50</f>
        <v>1</v>
      </c>
      <c r="CQ50" s="2456"/>
      <c r="CR50" s="2477"/>
      <c r="CS50" s="2459" t="s">
        <v>1981</v>
      </c>
      <c r="CT50" s="2610"/>
    </row>
    <row r="51" spans="1:98" s="1" customFormat="1" ht="79.5" customHeight="1" thickBot="1">
      <c r="A51" s="3337"/>
      <c r="B51" s="3332"/>
      <c r="C51" s="3330"/>
      <c r="D51" s="98" t="s">
        <v>176</v>
      </c>
      <c r="E51" s="77" t="s">
        <v>177</v>
      </c>
      <c r="F51" s="77">
        <f t="shared" si="12"/>
        <v>3</v>
      </c>
      <c r="G51" s="99" t="s">
        <v>202</v>
      </c>
      <c r="H51" s="99" t="s">
        <v>106</v>
      </c>
      <c r="I51" s="99" t="s">
        <v>107</v>
      </c>
      <c r="J51" s="75">
        <v>43102</v>
      </c>
      <c r="K51" s="75">
        <v>43464</v>
      </c>
      <c r="L51" s="1960"/>
      <c r="M51" s="1960"/>
      <c r="N51" s="1960"/>
      <c r="O51" s="1960">
        <v>1</v>
      </c>
      <c r="P51" s="1960"/>
      <c r="Q51" s="1960"/>
      <c r="R51" s="1960"/>
      <c r="S51" s="1960">
        <v>1</v>
      </c>
      <c r="T51" s="1962"/>
      <c r="U51" s="1962"/>
      <c r="V51" s="1962"/>
      <c r="W51" s="1962">
        <v>1</v>
      </c>
      <c r="X51" s="1626">
        <f>SUM(L51:W51)</f>
        <v>3</v>
      </c>
      <c r="Y51" s="452">
        <v>0</v>
      </c>
      <c r="Z51" s="452">
        <v>0</v>
      </c>
      <c r="AA51" s="475"/>
      <c r="AB51" s="38"/>
      <c r="AC51" s="43"/>
      <c r="AD51" s="46"/>
      <c r="AE51" s="43"/>
      <c r="AF51" s="43"/>
      <c r="AG51" s="17"/>
      <c r="AH51" s="17"/>
      <c r="AI51" s="16"/>
      <c r="AJ51" s="16"/>
      <c r="AK51" s="16"/>
      <c r="AL51" s="16"/>
      <c r="AM51" s="47"/>
      <c r="AN51" s="49"/>
      <c r="AO51" s="48"/>
      <c r="AP51" s="48"/>
      <c r="AQ51" s="49"/>
      <c r="AR51" s="49"/>
      <c r="AS51" s="49"/>
      <c r="AT51" s="51"/>
      <c r="AU51" s="49"/>
      <c r="AV51" s="47"/>
      <c r="AW51" s="47"/>
      <c r="AX51" s="53"/>
      <c r="AY51" s="54"/>
      <c r="AZ51" s="53"/>
      <c r="BA51" s="54"/>
      <c r="BB51" s="54"/>
      <c r="BC51" s="54"/>
      <c r="BD51" s="55"/>
      <c r="BE51" s="18"/>
      <c r="BF51" s="52"/>
      <c r="BG51" s="52"/>
      <c r="BH51" s="58"/>
      <c r="BI51" s="59"/>
      <c r="BJ51" s="58"/>
      <c r="BK51" s="59"/>
      <c r="BL51" s="59"/>
      <c r="BM51" s="59"/>
      <c r="BN51" s="57"/>
      <c r="BO51" s="60"/>
      <c r="BP51" s="56"/>
      <c r="BQ51" s="56"/>
      <c r="BR51" s="62"/>
      <c r="BS51" s="63"/>
      <c r="BT51" s="62"/>
      <c r="BU51" s="63"/>
      <c r="BV51" s="63"/>
      <c r="BW51" s="63"/>
      <c r="BX51" s="64"/>
      <c r="BY51" s="65"/>
      <c r="BZ51" s="61"/>
      <c r="CA51" s="61"/>
      <c r="CB51" s="66"/>
      <c r="CC51" s="67"/>
      <c r="CD51" s="66"/>
      <c r="CE51" s="67"/>
      <c r="CF51" s="67"/>
      <c r="CG51" s="67"/>
      <c r="CH51" s="68"/>
      <c r="CI51" s="70"/>
      <c r="CJ51" s="69"/>
      <c r="CK51" s="2231"/>
      <c r="CL51" s="2626">
        <f t="shared" si="13"/>
        <v>0</v>
      </c>
      <c r="CM51" s="2455"/>
      <c r="CN51" s="2456"/>
      <c r="CO51" s="2455"/>
      <c r="CP51" s="2455">
        <f t="shared" si="16"/>
        <v>0</v>
      </c>
      <c r="CQ51" s="2456"/>
      <c r="CR51" s="2477"/>
      <c r="CS51" s="2459"/>
      <c r="CT51" s="2610"/>
    </row>
    <row r="52" spans="1:98" s="1" customFormat="1" ht="61.5" customHeight="1" thickBot="1">
      <c r="A52" s="3337"/>
      <c r="B52" s="3332"/>
      <c r="C52" s="3330"/>
      <c r="D52" s="71" t="s">
        <v>178</v>
      </c>
      <c r="E52" s="74" t="s">
        <v>72</v>
      </c>
      <c r="F52" s="78">
        <f t="shared" si="12"/>
        <v>1</v>
      </c>
      <c r="G52" s="79" t="s">
        <v>179</v>
      </c>
      <c r="H52" s="79" t="s">
        <v>106</v>
      </c>
      <c r="I52" s="79" t="s">
        <v>147</v>
      </c>
      <c r="J52" s="75">
        <v>43102</v>
      </c>
      <c r="K52" s="75">
        <v>43464</v>
      </c>
      <c r="L52" s="1960"/>
      <c r="M52" s="1960"/>
      <c r="N52" s="1960"/>
      <c r="O52" s="1960"/>
      <c r="P52" s="1960"/>
      <c r="Q52" s="1960"/>
      <c r="R52" s="1960"/>
      <c r="S52" s="1960"/>
      <c r="T52" s="1962"/>
      <c r="U52" s="1962">
        <v>1</v>
      </c>
      <c r="V52" s="1962"/>
      <c r="W52" s="1962"/>
      <c r="X52" s="1626">
        <f>SUM(L52:W52)</f>
        <v>1</v>
      </c>
      <c r="Y52" s="452">
        <v>0</v>
      </c>
      <c r="Z52" s="452">
        <v>0</v>
      </c>
      <c r="AA52" s="475"/>
      <c r="AB52" s="38"/>
      <c r="AC52" s="43"/>
      <c r="AD52" s="46"/>
      <c r="AE52" s="43"/>
      <c r="AF52" s="43"/>
      <c r="AG52" s="17"/>
      <c r="AH52" s="17"/>
      <c r="AI52" s="16"/>
      <c r="AJ52" s="16"/>
      <c r="AK52" s="16"/>
      <c r="AL52" s="16"/>
      <c r="AM52" s="47"/>
      <c r="AN52" s="49"/>
      <c r="AO52" s="48"/>
      <c r="AP52" s="48"/>
      <c r="AQ52" s="49"/>
      <c r="AR52" s="49"/>
      <c r="AS52" s="49"/>
      <c r="AT52" s="51"/>
      <c r="AU52" s="49"/>
      <c r="AV52" s="47"/>
      <c r="AW52" s="47"/>
      <c r="AX52" s="53"/>
      <c r="AY52" s="54"/>
      <c r="AZ52" s="53"/>
      <c r="BA52" s="54"/>
      <c r="BB52" s="54"/>
      <c r="BC52" s="54"/>
      <c r="BD52" s="55"/>
      <c r="BE52" s="18"/>
      <c r="BF52" s="52"/>
      <c r="BG52" s="52"/>
      <c r="BH52" s="58"/>
      <c r="BI52" s="59"/>
      <c r="BJ52" s="58"/>
      <c r="BK52" s="59"/>
      <c r="BL52" s="59"/>
      <c r="BM52" s="59"/>
      <c r="BN52" s="57"/>
      <c r="BO52" s="60"/>
      <c r="BP52" s="56"/>
      <c r="BQ52" s="56"/>
      <c r="BR52" s="62"/>
      <c r="BS52" s="63"/>
      <c r="BT52" s="62"/>
      <c r="BU52" s="63"/>
      <c r="BV52" s="63"/>
      <c r="BW52" s="63"/>
      <c r="BX52" s="64"/>
      <c r="BY52" s="65"/>
      <c r="BZ52" s="61"/>
      <c r="CA52" s="61"/>
      <c r="CB52" s="66"/>
      <c r="CC52" s="67"/>
      <c r="CD52" s="66"/>
      <c r="CE52" s="67"/>
      <c r="CF52" s="67"/>
      <c r="CG52" s="67"/>
      <c r="CH52" s="68"/>
      <c r="CI52" s="70"/>
      <c r="CJ52" s="69"/>
      <c r="CK52" s="2231"/>
      <c r="CL52" s="2626">
        <f t="shared" si="13"/>
        <v>0</v>
      </c>
      <c r="CM52" s="2455"/>
      <c r="CN52" s="2456"/>
      <c r="CO52" s="2455"/>
      <c r="CP52" s="2455">
        <f t="shared" si="16"/>
        <v>0</v>
      </c>
      <c r="CQ52" s="2456"/>
      <c r="CR52" s="2477"/>
      <c r="CS52" s="2459"/>
      <c r="CT52" s="2610"/>
    </row>
    <row r="53" spans="1:98" s="1" customFormat="1" ht="58.5" customHeight="1" thickBot="1">
      <c r="A53" s="3337"/>
      <c r="B53" s="3332"/>
      <c r="C53" s="3330"/>
      <c r="D53" s="71" t="s">
        <v>180</v>
      </c>
      <c r="E53" s="74" t="s">
        <v>108</v>
      </c>
      <c r="F53" s="78">
        <f t="shared" si="12"/>
        <v>1</v>
      </c>
      <c r="G53" s="79" t="s">
        <v>182</v>
      </c>
      <c r="H53" s="79" t="s">
        <v>106</v>
      </c>
      <c r="I53" s="79" t="s">
        <v>148</v>
      </c>
      <c r="J53" s="75">
        <v>43102</v>
      </c>
      <c r="K53" s="75">
        <v>43464</v>
      </c>
      <c r="L53" s="1960"/>
      <c r="M53" s="1960"/>
      <c r="N53" s="1960"/>
      <c r="O53" s="1960"/>
      <c r="P53" s="1960"/>
      <c r="Q53" s="1960"/>
      <c r="R53" s="1960"/>
      <c r="S53" s="1960"/>
      <c r="T53" s="1962"/>
      <c r="U53" s="1962">
        <v>1</v>
      </c>
      <c r="V53" s="1962"/>
      <c r="W53" s="1962"/>
      <c r="X53" s="1626">
        <f>SUM(L53:W53)</f>
        <v>1</v>
      </c>
      <c r="Y53" s="452">
        <v>0</v>
      </c>
      <c r="Z53" s="452">
        <v>0</v>
      </c>
      <c r="AA53" s="475"/>
      <c r="AB53" s="38"/>
      <c r="AC53" s="43"/>
      <c r="AD53" s="46"/>
      <c r="AE53" s="43"/>
      <c r="AF53" s="43"/>
      <c r="AG53" s="17"/>
      <c r="AH53" s="17"/>
      <c r="AI53" s="16"/>
      <c r="AJ53" s="16"/>
      <c r="AK53" s="16"/>
      <c r="AL53" s="16"/>
      <c r="AM53" s="47"/>
      <c r="AN53" s="49"/>
      <c r="AO53" s="48"/>
      <c r="AP53" s="48"/>
      <c r="AQ53" s="49"/>
      <c r="AR53" s="49"/>
      <c r="AS53" s="49"/>
      <c r="AT53" s="51"/>
      <c r="AU53" s="49"/>
      <c r="AV53" s="47"/>
      <c r="AW53" s="47"/>
      <c r="AX53" s="53"/>
      <c r="AY53" s="54"/>
      <c r="AZ53" s="53"/>
      <c r="BA53" s="54"/>
      <c r="BB53" s="54"/>
      <c r="BC53" s="54"/>
      <c r="BD53" s="55"/>
      <c r="BE53" s="18"/>
      <c r="BF53" s="52"/>
      <c r="BG53" s="52"/>
      <c r="BH53" s="58"/>
      <c r="BI53" s="59"/>
      <c r="BJ53" s="58"/>
      <c r="BK53" s="59"/>
      <c r="BL53" s="59"/>
      <c r="BM53" s="59"/>
      <c r="BN53" s="57"/>
      <c r="BO53" s="60"/>
      <c r="BP53" s="56"/>
      <c r="BQ53" s="56"/>
      <c r="BR53" s="62"/>
      <c r="BS53" s="63"/>
      <c r="BT53" s="62"/>
      <c r="BU53" s="63"/>
      <c r="BV53" s="63"/>
      <c r="BW53" s="63"/>
      <c r="BX53" s="64"/>
      <c r="BY53" s="65"/>
      <c r="BZ53" s="61"/>
      <c r="CA53" s="61"/>
      <c r="CB53" s="66"/>
      <c r="CC53" s="67"/>
      <c r="CD53" s="66"/>
      <c r="CE53" s="67"/>
      <c r="CF53" s="67"/>
      <c r="CG53" s="67"/>
      <c r="CH53" s="68"/>
      <c r="CI53" s="70"/>
      <c r="CJ53" s="69"/>
      <c r="CK53" s="2231"/>
      <c r="CL53" s="2626">
        <f t="shared" si="13"/>
        <v>0</v>
      </c>
      <c r="CM53" s="2455"/>
      <c r="CN53" s="2456"/>
      <c r="CO53" s="2455"/>
      <c r="CP53" s="2455">
        <f t="shared" si="16"/>
        <v>0</v>
      </c>
      <c r="CQ53" s="2456"/>
      <c r="CR53" s="2477"/>
      <c r="CS53" s="2459"/>
      <c r="CT53" s="2610"/>
    </row>
    <row r="54" spans="1:98" s="1" customFormat="1" ht="63.75" customHeight="1" thickBot="1">
      <c r="A54" s="3337"/>
      <c r="B54" s="3332"/>
      <c r="C54" s="3330"/>
      <c r="D54" s="71" t="s">
        <v>181</v>
      </c>
      <c r="E54" s="74" t="s">
        <v>149</v>
      </c>
      <c r="F54" s="78">
        <f t="shared" si="12"/>
        <v>4</v>
      </c>
      <c r="G54" s="79" t="s">
        <v>182</v>
      </c>
      <c r="H54" s="79" t="s">
        <v>106</v>
      </c>
      <c r="I54" s="99" t="s">
        <v>155</v>
      </c>
      <c r="J54" s="75">
        <v>43102</v>
      </c>
      <c r="K54" s="75">
        <v>43464</v>
      </c>
      <c r="L54" s="1960"/>
      <c r="M54" s="1960"/>
      <c r="N54" s="1960">
        <v>1</v>
      </c>
      <c r="O54" s="1960"/>
      <c r="P54" s="1960"/>
      <c r="Q54" s="1960">
        <v>1</v>
      </c>
      <c r="R54" s="1960"/>
      <c r="S54" s="1960"/>
      <c r="T54" s="1962">
        <v>1</v>
      </c>
      <c r="U54" s="1962"/>
      <c r="V54" s="1962"/>
      <c r="W54" s="1962">
        <v>1</v>
      </c>
      <c r="X54" s="1626">
        <f>SUM(L54:W54)</f>
        <v>4</v>
      </c>
      <c r="Y54" s="452">
        <v>0</v>
      </c>
      <c r="Z54" s="452">
        <v>0</v>
      </c>
      <c r="AA54" s="475"/>
      <c r="AB54" s="38"/>
      <c r="AC54" s="43"/>
      <c r="AD54" s="46"/>
      <c r="AE54" s="43"/>
      <c r="AF54" s="43"/>
      <c r="AG54" s="17"/>
      <c r="AH54" s="17"/>
      <c r="AI54" s="16"/>
      <c r="AJ54" s="16"/>
      <c r="AK54" s="16"/>
      <c r="AL54" s="16"/>
      <c r="AM54" s="47"/>
      <c r="AN54" s="49"/>
      <c r="AO54" s="48"/>
      <c r="AP54" s="48"/>
      <c r="AQ54" s="49"/>
      <c r="AR54" s="49"/>
      <c r="AS54" s="49"/>
      <c r="AT54" s="51"/>
      <c r="AU54" s="49"/>
      <c r="AV54" s="47"/>
      <c r="AW54" s="47"/>
      <c r="AX54" s="53"/>
      <c r="AY54" s="54"/>
      <c r="AZ54" s="53"/>
      <c r="BA54" s="54"/>
      <c r="BB54" s="54"/>
      <c r="BC54" s="54"/>
      <c r="BD54" s="55"/>
      <c r="BE54" s="18"/>
      <c r="BF54" s="52"/>
      <c r="BG54" s="52"/>
      <c r="BH54" s="58"/>
      <c r="BI54" s="59"/>
      <c r="BJ54" s="58"/>
      <c r="BK54" s="59"/>
      <c r="BL54" s="59"/>
      <c r="BM54" s="59"/>
      <c r="BN54" s="57"/>
      <c r="BO54" s="60"/>
      <c r="BP54" s="56"/>
      <c r="BQ54" s="56"/>
      <c r="BR54" s="62"/>
      <c r="BS54" s="63"/>
      <c r="BT54" s="62"/>
      <c r="BU54" s="63"/>
      <c r="BV54" s="63"/>
      <c r="BW54" s="63"/>
      <c r="BX54" s="64"/>
      <c r="BY54" s="65"/>
      <c r="BZ54" s="61"/>
      <c r="CA54" s="61"/>
      <c r="CB54" s="66"/>
      <c r="CC54" s="67"/>
      <c r="CD54" s="66"/>
      <c r="CE54" s="67"/>
      <c r="CF54" s="67"/>
      <c r="CG54" s="67"/>
      <c r="CH54" s="68"/>
      <c r="CI54" s="70"/>
      <c r="CJ54" s="69"/>
      <c r="CK54" s="2231"/>
      <c r="CL54" s="2626">
        <f t="shared" si="13"/>
        <v>0</v>
      </c>
      <c r="CM54" s="2455"/>
      <c r="CN54" s="2456"/>
      <c r="CO54" s="2455"/>
      <c r="CP54" s="2455">
        <f t="shared" si="16"/>
        <v>0</v>
      </c>
      <c r="CQ54" s="2456"/>
      <c r="CR54" s="2477"/>
      <c r="CS54" s="2459"/>
      <c r="CT54" s="2610"/>
    </row>
    <row r="55" spans="1:98" s="1" customFormat="1" ht="179.25" thickBot="1">
      <c r="A55" s="3337"/>
      <c r="B55" s="3332"/>
      <c r="C55" s="3330"/>
      <c r="D55" s="98" t="s">
        <v>153</v>
      </c>
      <c r="E55" s="77" t="s">
        <v>183</v>
      </c>
      <c r="F55" s="100">
        <v>1</v>
      </c>
      <c r="G55" s="99" t="s">
        <v>157</v>
      </c>
      <c r="H55" s="79" t="s">
        <v>106</v>
      </c>
      <c r="I55" s="79" t="s">
        <v>109</v>
      </c>
      <c r="J55" s="75">
        <v>43102</v>
      </c>
      <c r="K55" s="75">
        <v>43464</v>
      </c>
      <c r="L55" s="1960"/>
      <c r="M55" s="1966">
        <v>0.5</v>
      </c>
      <c r="N55" s="1960"/>
      <c r="O55" s="1960"/>
      <c r="P55" s="1960"/>
      <c r="Q55" s="1960"/>
      <c r="R55" s="1960"/>
      <c r="S55" s="1960"/>
      <c r="T55" s="1966">
        <v>0.5</v>
      </c>
      <c r="U55" s="1962"/>
      <c r="V55" s="1962"/>
      <c r="W55" s="1962"/>
      <c r="X55" s="1638">
        <f>SUM(L55:W55)</f>
        <v>1</v>
      </c>
      <c r="Y55" s="452">
        <v>0</v>
      </c>
      <c r="Z55" s="452">
        <v>0</v>
      </c>
      <c r="AA55" s="475"/>
      <c r="AB55" s="38"/>
      <c r="AC55" s="43"/>
      <c r="AD55" s="46"/>
      <c r="AE55" s="43"/>
      <c r="AF55" s="43"/>
      <c r="AG55" s="17"/>
      <c r="AH55" s="17"/>
      <c r="AI55" s="16"/>
      <c r="AJ55" s="16"/>
      <c r="AK55" s="16"/>
      <c r="AL55" s="16"/>
      <c r="AM55" s="47"/>
      <c r="AN55" s="49"/>
      <c r="AO55" s="48"/>
      <c r="AP55" s="48"/>
      <c r="AQ55" s="49"/>
      <c r="AR55" s="49"/>
      <c r="AS55" s="49"/>
      <c r="AT55" s="51"/>
      <c r="AU55" s="49"/>
      <c r="AV55" s="47"/>
      <c r="AW55" s="47"/>
      <c r="AX55" s="53"/>
      <c r="AY55" s="54"/>
      <c r="AZ55" s="53"/>
      <c r="BA55" s="54"/>
      <c r="BB55" s="54"/>
      <c r="BC55" s="54"/>
      <c r="BD55" s="55"/>
      <c r="BE55" s="18"/>
      <c r="BF55" s="52"/>
      <c r="BG55" s="52"/>
      <c r="BH55" s="58"/>
      <c r="BI55" s="59"/>
      <c r="BJ55" s="58"/>
      <c r="BK55" s="59"/>
      <c r="BL55" s="59"/>
      <c r="BM55" s="59"/>
      <c r="BN55" s="57"/>
      <c r="BO55" s="60"/>
      <c r="BP55" s="56"/>
      <c r="BQ55" s="56"/>
      <c r="BR55" s="62"/>
      <c r="BS55" s="63"/>
      <c r="BT55" s="62"/>
      <c r="BU55" s="63"/>
      <c r="BV55" s="63"/>
      <c r="BW55" s="63"/>
      <c r="BX55" s="64"/>
      <c r="BY55" s="65"/>
      <c r="BZ55" s="61"/>
      <c r="CA55" s="61"/>
      <c r="CB55" s="66"/>
      <c r="CC55" s="67"/>
      <c r="CD55" s="66"/>
      <c r="CE55" s="67"/>
      <c r="CF55" s="67"/>
      <c r="CG55" s="67"/>
      <c r="CH55" s="68"/>
      <c r="CI55" s="70"/>
      <c r="CJ55" s="69"/>
      <c r="CK55" s="2231"/>
      <c r="CL55" s="2517">
        <f t="shared" si="13"/>
        <v>0.5</v>
      </c>
      <c r="CM55" s="2455">
        <f t="shared" si="14"/>
        <v>0.5</v>
      </c>
      <c r="CN55" s="2482">
        <v>0.5</v>
      </c>
      <c r="CO55" s="2455">
        <f t="shared" si="15"/>
        <v>1</v>
      </c>
      <c r="CP55" s="2455">
        <f t="shared" si="16"/>
        <v>0.5</v>
      </c>
      <c r="CQ55" s="2456"/>
      <c r="CR55" s="2477"/>
      <c r="CS55" s="2459" t="s">
        <v>2104</v>
      </c>
      <c r="CT55" s="2610"/>
    </row>
    <row r="56" spans="1:98" s="1" customFormat="1" ht="61.5" customHeight="1" thickBot="1">
      <c r="A56" s="3337"/>
      <c r="B56" s="3332"/>
      <c r="C56" s="3330"/>
      <c r="D56" s="97" t="s">
        <v>184</v>
      </c>
      <c r="E56" s="80" t="s">
        <v>110</v>
      </c>
      <c r="F56" s="78">
        <f t="shared" si="12"/>
        <v>4</v>
      </c>
      <c r="G56" s="79" t="s">
        <v>201</v>
      </c>
      <c r="H56" s="79" t="s">
        <v>106</v>
      </c>
      <c r="I56" s="79" t="s">
        <v>111</v>
      </c>
      <c r="J56" s="75">
        <v>43102</v>
      </c>
      <c r="K56" s="75">
        <v>43464</v>
      </c>
      <c r="L56" s="1958">
        <v>1</v>
      </c>
      <c r="M56" s="1958"/>
      <c r="N56" s="1958"/>
      <c r="O56" s="1958">
        <v>1</v>
      </c>
      <c r="P56" s="1958"/>
      <c r="Q56" s="1958"/>
      <c r="R56" s="1958">
        <v>1</v>
      </c>
      <c r="S56" s="1958"/>
      <c r="T56" s="1959"/>
      <c r="U56" s="1959">
        <v>1</v>
      </c>
      <c r="V56" s="1959"/>
      <c r="W56" s="1959"/>
      <c r="X56" s="1626">
        <f>SUM(L56:W56)</f>
        <v>4</v>
      </c>
      <c r="Y56" s="452">
        <v>0</v>
      </c>
      <c r="Z56" s="452">
        <v>0</v>
      </c>
      <c r="AA56" s="475"/>
      <c r="AB56" s="38"/>
      <c r="AC56" s="43"/>
      <c r="AD56" s="46"/>
      <c r="AE56" s="43"/>
      <c r="AF56" s="43"/>
      <c r="AG56" s="17"/>
      <c r="AH56" s="17"/>
      <c r="AI56" s="16"/>
      <c r="AJ56" s="16"/>
      <c r="AK56" s="16"/>
      <c r="AL56" s="16"/>
      <c r="AM56" s="47"/>
      <c r="AN56" s="49"/>
      <c r="AO56" s="48"/>
      <c r="AP56" s="48"/>
      <c r="AQ56" s="49"/>
      <c r="AR56" s="49"/>
      <c r="AS56" s="49"/>
      <c r="AT56" s="51"/>
      <c r="AU56" s="49"/>
      <c r="AV56" s="47"/>
      <c r="AW56" s="47"/>
      <c r="AX56" s="53"/>
      <c r="AY56" s="54"/>
      <c r="AZ56" s="53"/>
      <c r="BA56" s="54"/>
      <c r="BB56" s="54"/>
      <c r="BC56" s="54"/>
      <c r="BD56" s="55"/>
      <c r="BE56" s="18"/>
      <c r="BF56" s="52"/>
      <c r="BG56" s="52"/>
      <c r="BH56" s="58"/>
      <c r="BI56" s="59"/>
      <c r="BJ56" s="58"/>
      <c r="BK56" s="59"/>
      <c r="BL56" s="59"/>
      <c r="BM56" s="59"/>
      <c r="BN56" s="57"/>
      <c r="BO56" s="60"/>
      <c r="BP56" s="56"/>
      <c r="BQ56" s="56"/>
      <c r="BR56" s="62"/>
      <c r="BS56" s="63"/>
      <c r="BT56" s="62"/>
      <c r="BU56" s="63"/>
      <c r="BV56" s="63"/>
      <c r="BW56" s="63"/>
      <c r="BX56" s="64"/>
      <c r="BY56" s="65"/>
      <c r="BZ56" s="61"/>
      <c r="CA56" s="61"/>
      <c r="CB56" s="66"/>
      <c r="CC56" s="67"/>
      <c r="CD56" s="66"/>
      <c r="CE56" s="67"/>
      <c r="CF56" s="67"/>
      <c r="CG56" s="67"/>
      <c r="CH56" s="68"/>
      <c r="CI56" s="70"/>
      <c r="CJ56" s="69"/>
      <c r="CK56" s="2231"/>
      <c r="CL56" s="2626">
        <f t="shared" si="13"/>
        <v>1</v>
      </c>
      <c r="CM56" s="2455">
        <f t="shared" si="14"/>
        <v>0.25</v>
      </c>
      <c r="CN56" s="2456">
        <v>1</v>
      </c>
      <c r="CO56" s="2455">
        <f t="shared" si="15"/>
        <v>1</v>
      </c>
      <c r="CP56" s="2455">
        <f t="shared" si="16"/>
        <v>0.25</v>
      </c>
      <c r="CQ56" s="2456"/>
      <c r="CR56" s="2477"/>
      <c r="CS56" s="2459" t="s">
        <v>1982</v>
      </c>
      <c r="CT56" s="2610"/>
    </row>
    <row r="57" spans="1:98" s="1" customFormat="1" ht="117.75" customHeight="1" thickBot="1">
      <c r="A57" s="3337"/>
      <c r="B57" s="3332"/>
      <c r="C57" s="3330"/>
      <c r="D57" s="1323" t="s">
        <v>154</v>
      </c>
      <c r="E57" s="99" t="s">
        <v>112</v>
      </c>
      <c r="F57" s="77">
        <f t="shared" si="12"/>
        <v>3</v>
      </c>
      <c r="G57" s="99" t="s">
        <v>233</v>
      </c>
      <c r="H57" s="99" t="s">
        <v>106</v>
      </c>
      <c r="I57" s="99" t="s">
        <v>156</v>
      </c>
      <c r="J57" s="75">
        <v>43102</v>
      </c>
      <c r="K57" s="75">
        <v>43464</v>
      </c>
      <c r="L57" s="1960"/>
      <c r="M57" s="1960"/>
      <c r="N57" s="1960"/>
      <c r="O57" s="1960">
        <v>1</v>
      </c>
      <c r="P57" s="1960"/>
      <c r="Q57" s="1960"/>
      <c r="R57" s="1960"/>
      <c r="S57" s="1958">
        <v>1</v>
      </c>
      <c r="T57" s="1959"/>
      <c r="U57" s="1962"/>
      <c r="V57" s="1962"/>
      <c r="W57" s="1962">
        <v>1</v>
      </c>
      <c r="X57" s="1626">
        <f>SUM(L57:W57)</f>
        <v>3</v>
      </c>
      <c r="Y57" s="452">
        <v>0</v>
      </c>
      <c r="Z57" s="452">
        <v>0</v>
      </c>
      <c r="AA57" s="475"/>
      <c r="AB57" s="38"/>
      <c r="AC57" s="43"/>
      <c r="AD57" s="46"/>
      <c r="AE57" s="43"/>
      <c r="AF57" s="43"/>
      <c r="AG57" s="17"/>
      <c r="AH57" s="17"/>
      <c r="AI57" s="16"/>
      <c r="AJ57" s="16"/>
      <c r="AK57" s="16"/>
      <c r="AL57" s="16"/>
      <c r="AM57" s="47"/>
      <c r="AN57" s="49"/>
      <c r="AO57" s="48"/>
      <c r="AP57" s="48"/>
      <c r="AQ57" s="49"/>
      <c r="AR57" s="49"/>
      <c r="AS57" s="49"/>
      <c r="AT57" s="51"/>
      <c r="AU57" s="49"/>
      <c r="AV57" s="47"/>
      <c r="AW57" s="47"/>
      <c r="AX57" s="53"/>
      <c r="AY57" s="54"/>
      <c r="AZ57" s="53"/>
      <c r="BA57" s="54"/>
      <c r="BB57" s="54"/>
      <c r="BC57" s="54"/>
      <c r="BD57" s="55"/>
      <c r="BE57" s="18"/>
      <c r="BF57" s="52"/>
      <c r="BG57" s="52"/>
      <c r="BH57" s="58"/>
      <c r="BI57" s="59"/>
      <c r="BJ57" s="58"/>
      <c r="BK57" s="59"/>
      <c r="BL57" s="59"/>
      <c r="BM57" s="59"/>
      <c r="BN57" s="57"/>
      <c r="BO57" s="60"/>
      <c r="BP57" s="56"/>
      <c r="BQ57" s="56"/>
      <c r="BR57" s="62"/>
      <c r="BS57" s="63"/>
      <c r="BT57" s="62"/>
      <c r="BU57" s="63"/>
      <c r="BV57" s="63"/>
      <c r="BW57" s="63"/>
      <c r="BX57" s="64"/>
      <c r="BY57" s="65"/>
      <c r="BZ57" s="61"/>
      <c r="CA57" s="61"/>
      <c r="CB57" s="66"/>
      <c r="CC57" s="67"/>
      <c r="CD57" s="66"/>
      <c r="CE57" s="67"/>
      <c r="CF57" s="67"/>
      <c r="CG57" s="67"/>
      <c r="CH57" s="68"/>
      <c r="CI57" s="70"/>
      <c r="CJ57" s="69"/>
      <c r="CK57" s="2231"/>
      <c r="CL57" s="2626">
        <f t="shared" si="13"/>
        <v>0</v>
      </c>
      <c r="CM57" s="2455"/>
      <c r="CN57" s="2456"/>
      <c r="CO57" s="2455"/>
      <c r="CP57" s="2455">
        <f t="shared" si="16"/>
        <v>0</v>
      </c>
      <c r="CQ57" s="2456"/>
      <c r="CR57" s="2477"/>
      <c r="CS57" s="2459"/>
      <c r="CT57" s="2610"/>
    </row>
    <row r="58" spans="1:98" s="1" customFormat="1" ht="55.5" customHeight="1" thickBot="1">
      <c r="A58" s="3343"/>
      <c r="B58" s="3333"/>
      <c r="C58" s="3331"/>
      <c r="D58" s="1333" t="s">
        <v>199</v>
      </c>
      <c r="E58" s="1334" t="s">
        <v>200</v>
      </c>
      <c r="F58" s="1320">
        <v>1</v>
      </c>
      <c r="G58" s="1321" t="s">
        <v>193</v>
      </c>
      <c r="H58" s="1321" t="s">
        <v>106</v>
      </c>
      <c r="I58" s="1335" t="s">
        <v>194</v>
      </c>
      <c r="J58" s="1312">
        <v>43102</v>
      </c>
      <c r="K58" s="1312">
        <v>43464</v>
      </c>
      <c r="L58" s="1963"/>
      <c r="M58" s="1963"/>
      <c r="N58" s="1963"/>
      <c r="O58" s="1963"/>
      <c r="P58" s="1963"/>
      <c r="Q58" s="1963"/>
      <c r="R58" s="1963"/>
      <c r="S58" s="1967">
        <v>1</v>
      </c>
      <c r="T58" s="1968"/>
      <c r="U58" s="1969"/>
      <c r="V58" s="1969"/>
      <c r="W58" s="1969"/>
      <c r="X58" s="1627">
        <f>SUM(L58:W58)</f>
        <v>1</v>
      </c>
      <c r="Y58" s="459">
        <v>0</v>
      </c>
      <c r="Z58" s="459">
        <v>0</v>
      </c>
      <c r="AA58" s="477"/>
      <c r="AB58" s="101"/>
      <c r="AC58" s="102"/>
      <c r="AD58" s="105"/>
      <c r="AE58" s="102"/>
      <c r="AF58" s="102"/>
      <c r="AG58" s="106"/>
      <c r="AH58" s="106"/>
      <c r="AI58" s="107"/>
      <c r="AJ58" s="107"/>
      <c r="AK58" s="107"/>
      <c r="AL58" s="107"/>
      <c r="AM58" s="47"/>
      <c r="AN58" s="49"/>
      <c r="AO58" s="48"/>
      <c r="AP58" s="48"/>
      <c r="AQ58" s="49"/>
      <c r="AR58" s="49"/>
      <c r="AS58" s="49"/>
      <c r="AT58" s="51"/>
      <c r="AU58" s="49"/>
      <c r="AV58" s="47"/>
      <c r="AW58" s="47"/>
      <c r="AX58" s="53"/>
      <c r="AY58" s="54"/>
      <c r="AZ58" s="53"/>
      <c r="BA58" s="54"/>
      <c r="BB58" s="54"/>
      <c r="BC58" s="54"/>
      <c r="BD58" s="55"/>
      <c r="BE58" s="18"/>
      <c r="BF58" s="52"/>
      <c r="BG58" s="52"/>
      <c r="BH58" s="58"/>
      <c r="BI58" s="59"/>
      <c r="BJ58" s="58"/>
      <c r="BK58" s="59"/>
      <c r="BL58" s="59"/>
      <c r="BM58" s="59"/>
      <c r="BN58" s="57"/>
      <c r="BO58" s="60"/>
      <c r="BP58" s="56"/>
      <c r="BQ58" s="56"/>
      <c r="BR58" s="62"/>
      <c r="BS58" s="63"/>
      <c r="BT58" s="62"/>
      <c r="BU58" s="63"/>
      <c r="BV58" s="63"/>
      <c r="BW58" s="63"/>
      <c r="BX58" s="64"/>
      <c r="BY58" s="65"/>
      <c r="BZ58" s="61"/>
      <c r="CA58" s="61"/>
      <c r="CB58" s="66"/>
      <c r="CC58" s="67"/>
      <c r="CD58" s="66"/>
      <c r="CE58" s="67"/>
      <c r="CF58" s="67"/>
      <c r="CG58" s="67"/>
      <c r="CH58" s="68"/>
      <c r="CI58" s="70"/>
      <c r="CJ58" s="69"/>
      <c r="CK58" s="2231"/>
      <c r="CL58" s="2626">
        <f t="shared" si="13"/>
        <v>0</v>
      </c>
      <c r="CM58" s="2455"/>
      <c r="CN58" s="2456"/>
      <c r="CO58" s="2455"/>
      <c r="CP58" s="2455">
        <f t="shared" si="16"/>
        <v>0</v>
      </c>
      <c r="CQ58" s="2456"/>
      <c r="CR58" s="2477"/>
      <c r="CS58" s="2459"/>
      <c r="CT58" s="2610"/>
    </row>
    <row r="59" spans="1:98" s="1" customFormat="1" ht="15.75" thickBot="1">
      <c r="A59" s="3377" t="s">
        <v>56</v>
      </c>
      <c r="B59" s="3378"/>
      <c r="C59" s="3378"/>
      <c r="D59" s="3379"/>
      <c r="E59" s="1279"/>
      <c r="F59" s="1279"/>
      <c r="G59" s="1279"/>
      <c r="H59" s="108"/>
      <c r="I59" s="1279"/>
      <c r="J59" s="1279"/>
      <c r="K59" s="1279"/>
      <c r="L59" s="103"/>
      <c r="M59" s="103"/>
      <c r="N59" s="103"/>
      <c r="O59" s="103"/>
      <c r="P59" s="103"/>
      <c r="Q59" s="103"/>
      <c r="R59" s="103"/>
      <c r="S59" s="103"/>
      <c r="T59" s="103"/>
      <c r="U59" s="103"/>
      <c r="V59" s="103"/>
      <c r="W59" s="103"/>
      <c r="X59" s="104"/>
      <c r="Y59" s="1460">
        <f>SUM(Y49:Y58)</f>
        <v>0</v>
      </c>
      <c r="Z59" s="1460">
        <f>SUM(Z49:Z58)</f>
        <v>0</v>
      </c>
      <c r="AA59" s="1280"/>
      <c r="AB59" s="2072"/>
      <c r="AC59" s="2072"/>
      <c r="AD59" s="2072"/>
      <c r="AE59" s="2072"/>
      <c r="AF59" s="2072"/>
      <c r="AG59" s="2072"/>
      <c r="AH59" s="2072"/>
      <c r="AI59" s="2072"/>
      <c r="AJ59" s="2072"/>
      <c r="AK59" s="2072"/>
      <c r="AL59" s="2072"/>
      <c r="AM59" s="2072"/>
      <c r="AN59" s="2072"/>
      <c r="AO59" s="2072"/>
      <c r="AP59" s="2072"/>
      <c r="AQ59" s="2072"/>
      <c r="AR59" s="2072"/>
      <c r="AS59" s="2072"/>
      <c r="AT59" s="2072"/>
      <c r="AU59" s="2072"/>
      <c r="AV59" s="2072"/>
      <c r="AW59" s="2072"/>
      <c r="AX59" s="2072"/>
      <c r="AY59" s="2072"/>
      <c r="AZ59" s="2072"/>
      <c r="BA59" s="2072"/>
      <c r="BB59" s="2072"/>
      <c r="BC59" s="2072"/>
      <c r="BD59" s="2072"/>
      <c r="BE59" s="2072"/>
      <c r="BF59" s="2072"/>
      <c r="BG59" s="2072"/>
      <c r="BH59" s="2072"/>
      <c r="BI59" s="2072"/>
      <c r="BJ59" s="2072"/>
      <c r="BK59" s="2072"/>
      <c r="BL59" s="2072"/>
      <c r="BM59" s="2072"/>
      <c r="BN59" s="2072"/>
      <c r="BO59" s="2072"/>
      <c r="BP59" s="2072"/>
      <c r="BQ59" s="2072"/>
      <c r="BR59" s="2072"/>
      <c r="BS59" s="2072"/>
      <c r="BT59" s="2072"/>
      <c r="BU59" s="2072"/>
      <c r="BV59" s="2072"/>
      <c r="BW59" s="2072"/>
      <c r="BX59" s="2072"/>
      <c r="BY59" s="2072"/>
      <c r="BZ59" s="2072"/>
      <c r="CA59" s="2072"/>
      <c r="CB59" s="2072"/>
      <c r="CC59" s="2072"/>
      <c r="CD59" s="2072"/>
      <c r="CE59" s="2072"/>
      <c r="CF59" s="2072"/>
      <c r="CG59" s="2072"/>
      <c r="CH59" s="2072"/>
      <c r="CI59" s="2072"/>
      <c r="CJ59" s="2072"/>
      <c r="CK59" s="2418"/>
      <c r="CL59" s="2631"/>
      <c r="CM59" s="2631"/>
      <c r="CN59" s="2631"/>
      <c r="CO59" s="2631"/>
      <c r="CP59" s="2631"/>
      <c r="CQ59" s="2631"/>
      <c r="CR59" s="2631"/>
      <c r="CS59" s="2631"/>
      <c r="CT59" s="2631"/>
    </row>
    <row r="60" spans="1:98" ht="70.5" customHeight="1" thickBot="1">
      <c r="A60" s="3325">
        <v>5</v>
      </c>
      <c r="B60" s="3328" t="s">
        <v>90</v>
      </c>
      <c r="C60" s="3375" t="s">
        <v>89</v>
      </c>
      <c r="D60" s="1384" t="s">
        <v>848</v>
      </c>
      <c r="E60" s="446" t="s">
        <v>296</v>
      </c>
      <c r="F60" s="447">
        <v>12</v>
      </c>
      <c r="G60" s="447" t="s">
        <v>849</v>
      </c>
      <c r="H60" s="447" t="s">
        <v>853</v>
      </c>
      <c r="I60" s="447" t="s">
        <v>493</v>
      </c>
      <c r="J60" s="448" t="s">
        <v>255</v>
      </c>
      <c r="K60" s="448">
        <v>43465</v>
      </c>
      <c r="L60" s="3189">
        <v>2</v>
      </c>
      <c r="M60" s="3189"/>
      <c r="N60" s="3189">
        <v>2</v>
      </c>
      <c r="O60" s="3189"/>
      <c r="P60" s="3189">
        <v>2</v>
      </c>
      <c r="Q60" s="3189"/>
      <c r="R60" s="3189">
        <v>2</v>
      </c>
      <c r="S60" s="3189"/>
      <c r="T60" s="3189">
        <v>2</v>
      </c>
      <c r="U60" s="3189"/>
      <c r="V60" s="3189">
        <v>2</v>
      </c>
      <c r="W60" s="3189"/>
      <c r="X60" s="1640">
        <f>L60+N60+P60+R60+T60+V60</f>
        <v>12</v>
      </c>
      <c r="Y60" s="1407">
        <v>0</v>
      </c>
      <c r="Z60" s="1407">
        <v>0</v>
      </c>
      <c r="AA60" s="473"/>
      <c r="AB60" s="38"/>
      <c r="AC60" s="43"/>
      <c r="AD60" s="46"/>
      <c r="AE60" s="43"/>
      <c r="AF60" s="43"/>
      <c r="AG60" s="17"/>
      <c r="AH60" s="17"/>
      <c r="AI60" s="16"/>
      <c r="AJ60" s="16"/>
      <c r="AK60" s="16"/>
      <c r="AL60" s="16"/>
      <c r="AM60" s="47"/>
      <c r="AN60" s="49"/>
      <c r="AO60" s="48"/>
      <c r="AP60" s="48"/>
      <c r="AQ60" s="49"/>
      <c r="AR60" s="49"/>
      <c r="AS60" s="49"/>
      <c r="AT60" s="51"/>
      <c r="AU60" s="49"/>
      <c r="AV60" s="47"/>
      <c r="AW60" s="47"/>
      <c r="AX60" s="53"/>
      <c r="AY60" s="54"/>
      <c r="AZ60" s="53"/>
      <c r="BA60" s="54"/>
      <c r="BB60" s="54"/>
      <c r="BC60" s="54"/>
      <c r="BD60" s="55"/>
      <c r="BE60" s="18"/>
      <c r="BF60" s="52"/>
      <c r="BG60" s="52"/>
      <c r="BH60" s="58"/>
      <c r="BI60" s="59"/>
      <c r="BJ60" s="58"/>
      <c r="BK60" s="59"/>
      <c r="BL60" s="59"/>
      <c r="BM60" s="59"/>
      <c r="BN60" s="57"/>
      <c r="BO60" s="60"/>
      <c r="BP60" s="56"/>
      <c r="BQ60" s="56"/>
      <c r="BR60" s="62"/>
      <c r="BS60" s="63"/>
      <c r="BT60" s="62"/>
      <c r="BU60" s="63"/>
      <c r="BV60" s="63"/>
      <c r="BW60" s="63"/>
      <c r="BX60" s="64"/>
      <c r="BY60" s="65"/>
      <c r="BZ60" s="61"/>
      <c r="CA60" s="61"/>
      <c r="CB60" s="66"/>
      <c r="CC60" s="67"/>
      <c r="CD60" s="66"/>
      <c r="CE60" s="67"/>
      <c r="CF60" s="67"/>
      <c r="CG60" s="67"/>
      <c r="CH60" s="68"/>
      <c r="CI60" s="70"/>
      <c r="CJ60" s="69"/>
      <c r="CK60" s="2231"/>
      <c r="CL60" s="2634">
        <f>SUM(L60)</f>
        <v>2</v>
      </c>
      <c r="CM60" s="2471">
        <f>CL60/X60</f>
        <v>0.16666666666666666</v>
      </c>
      <c r="CN60" s="2472">
        <v>2</v>
      </c>
      <c r="CO60" s="2471">
        <f>+CN60/CL60</f>
        <v>1</v>
      </c>
      <c r="CP60" s="2471">
        <f>+CN60/X60</f>
        <v>0.16666666666666666</v>
      </c>
      <c r="CQ60" s="2472"/>
      <c r="CR60" s="2474"/>
      <c r="CS60" s="2475" t="s">
        <v>1983</v>
      </c>
      <c r="CT60" s="2635"/>
    </row>
    <row r="61" spans="1:98" s="1" customFormat="1" ht="97.5" customHeight="1" thickBot="1">
      <c r="A61" s="3380"/>
      <c r="B61" s="3328"/>
      <c r="C61" s="3376"/>
      <c r="D61" s="474" t="s">
        <v>845</v>
      </c>
      <c r="E61" s="187" t="s">
        <v>846</v>
      </c>
      <c r="F61" s="416">
        <v>4</v>
      </c>
      <c r="G61" s="187" t="s">
        <v>850</v>
      </c>
      <c r="H61" s="451" t="s">
        <v>853</v>
      </c>
      <c r="I61" s="187" t="s">
        <v>490</v>
      </c>
      <c r="J61" s="433">
        <v>43160</v>
      </c>
      <c r="K61" s="433">
        <v>43465</v>
      </c>
      <c r="L61" s="434"/>
      <c r="M61" s="434"/>
      <c r="N61" s="434">
        <v>2</v>
      </c>
      <c r="O61" s="434"/>
      <c r="P61" s="434"/>
      <c r="Q61" s="434"/>
      <c r="R61" s="434">
        <v>1</v>
      </c>
      <c r="S61" s="434"/>
      <c r="T61" s="434"/>
      <c r="U61" s="434"/>
      <c r="V61" s="434"/>
      <c r="W61" s="434">
        <v>1</v>
      </c>
      <c r="X61" s="1641">
        <f>L61+N61+P61+R61+T61+V61</f>
        <v>3</v>
      </c>
      <c r="Y61" s="452">
        <v>0</v>
      </c>
      <c r="Z61" s="452">
        <v>0</v>
      </c>
      <c r="AA61" s="475"/>
      <c r="AB61" s="38"/>
      <c r="AC61" s="43"/>
      <c r="AD61" s="46"/>
      <c r="AE61" s="43"/>
      <c r="AF61" s="43"/>
      <c r="AG61" s="17"/>
      <c r="AH61" s="17"/>
      <c r="AI61" s="16"/>
      <c r="AJ61" s="16"/>
      <c r="AK61" s="16"/>
      <c r="AL61" s="16"/>
      <c r="AM61" s="47"/>
      <c r="AN61" s="49"/>
      <c r="AO61" s="48"/>
      <c r="AP61" s="48"/>
      <c r="AQ61" s="49"/>
      <c r="AR61" s="49"/>
      <c r="AS61" s="49"/>
      <c r="AT61" s="51"/>
      <c r="AU61" s="49"/>
      <c r="AV61" s="47"/>
      <c r="AW61" s="47"/>
      <c r="AX61" s="53"/>
      <c r="AY61" s="54"/>
      <c r="AZ61" s="53"/>
      <c r="BA61" s="54"/>
      <c r="BB61" s="54"/>
      <c r="BC61" s="54"/>
      <c r="BD61" s="55"/>
      <c r="BE61" s="18"/>
      <c r="BF61" s="52"/>
      <c r="BG61" s="52"/>
      <c r="BH61" s="58"/>
      <c r="BI61" s="59"/>
      <c r="BJ61" s="58"/>
      <c r="BK61" s="59"/>
      <c r="BL61" s="59"/>
      <c r="BM61" s="59"/>
      <c r="BN61" s="57"/>
      <c r="BO61" s="60"/>
      <c r="BP61" s="56"/>
      <c r="BQ61" s="56"/>
      <c r="BR61" s="62"/>
      <c r="BS61" s="63"/>
      <c r="BT61" s="62"/>
      <c r="BU61" s="63"/>
      <c r="BV61" s="63"/>
      <c r="BW61" s="63"/>
      <c r="BX61" s="64"/>
      <c r="BY61" s="65"/>
      <c r="BZ61" s="61"/>
      <c r="CA61" s="61"/>
      <c r="CB61" s="66"/>
      <c r="CC61" s="67"/>
      <c r="CD61" s="66"/>
      <c r="CE61" s="67"/>
      <c r="CF61" s="67"/>
      <c r="CG61" s="67"/>
      <c r="CH61" s="68"/>
      <c r="CI61" s="70"/>
      <c r="CJ61" s="69"/>
      <c r="CK61" s="2231"/>
      <c r="CL61" s="2512">
        <f>SUM(L61)</f>
        <v>0</v>
      </c>
      <c r="CM61" s="2455"/>
      <c r="CN61" s="2456"/>
      <c r="CO61" s="2471"/>
      <c r="CP61" s="2471">
        <f>+CN61/X61</f>
        <v>0</v>
      </c>
      <c r="CQ61" s="2456"/>
      <c r="CR61" s="2477"/>
      <c r="CS61" s="2459"/>
      <c r="CT61" s="2610"/>
    </row>
    <row r="62" spans="1:98" ht="90" customHeight="1" thickBot="1">
      <c r="A62" s="3326"/>
      <c r="B62" s="3329"/>
      <c r="C62" s="3376"/>
      <c r="D62" s="476" t="s">
        <v>851</v>
      </c>
      <c r="E62" s="454" t="s">
        <v>489</v>
      </c>
      <c r="F62" s="455">
        <v>1</v>
      </c>
      <c r="G62" s="454" t="s">
        <v>852</v>
      </c>
      <c r="H62" s="456" t="s">
        <v>853</v>
      </c>
      <c r="I62" s="454" t="s">
        <v>294</v>
      </c>
      <c r="J62" s="457">
        <v>43101</v>
      </c>
      <c r="K62" s="457">
        <v>43465</v>
      </c>
      <c r="L62" s="3190">
        <v>1</v>
      </c>
      <c r="M62" s="3190"/>
      <c r="N62" s="3190">
        <v>1</v>
      </c>
      <c r="O62" s="3190"/>
      <c r="P62" s="3190">
        <v>1</v>
      </c>
      <c r="Q62" s="3190"/>
      <c r="R62" s="3190">
        <v>1</v>
      </c>
      <c r="S62" s="3190"/>
      <c r="T62" s="3190">
        <v>1</v>
      </c>
      <c r="U62" s="3190"/>
      <c r="V62" s="3190">
        <v>1</v>
      </c>
      <c r="W62" s="3190"/>
      <c r="X62" s="1924">
        <v>1</v>
      </c>
      <c r="Y62" s="459">
        <v>0</v>
      </c>
      <c r="Z62" s="459">
        <v>0</v>
      </c>
      <c r="AA62" s="477"/>
      <c r="AB62" s="38"/>
      <c r="AC62" s="43"/>
      <c r="AD62" s="46"/>
      <c r="AE62" s="43"/>
      <c r="AF62" s="43"/>
      <c r="AG62" s="17"/>
      <c r="AH62" s="17"/>
      <c r="AI62" s="16"/>
      <c r="AJ62" s="16"/>
      <c r="AK62" s="16"/>
      <c r="AL62" s="16"/>
      <c r="AM62" s="47"/>
      <c r="AN62" s="49"/>
      <c r="AO62" s="48"/>
      <c r="AP62" s="48"/>
      <c r="AQ62" s="49"/>
      <c r="AR62" s="49"/>
      <c r="AS62" s="49"/>
      <c r="AT62" s="51"/>
      <c r="AU62" s="49"/>
      <c r="AV62" s="47"/>
      <c r="AW62" s="47"/>
      <c r="AX62" s="53"/>
      <c r="AY62" s="54"/>
      <c r="AZ62" s="53"/>
      <c r="BA62" s="54"/>
      <c r="BB62" s="54"/>
      <c r="BC62" s="54"/>
      <c r="BD62" s="55"/>
      <c r="BE62" s="18"/>
      <c r="BF62" s="52"/>
      <c r="BG62" s="52"/>
      <c r="BH62" s="58"/>
      <c r="BI62" s="59"/>
      <c r="BJ62" s="58"/>
      <c r="BK62" s="59"/>
      <c r="BL62" s="59"/>
      <c r="BM62" s="59"/>
      <c r="BN62" s="57"/>
      <c r="BO62" s="60"/>
      <c r="BP62" s="56"/>
      <c r="BQ62" s="56"/>
      <c r="BR62" s="62"/>
      <c r="BS62" s="63"/>
      <c r="BT62" s="62"/>
      <c r="BU62" s="63"/>
      <c r="BV62" s="63"/>
      <c r="BW62" s="63"/>
      <c r="BX62" s="64"/>
      <c r="BY62" s="65"/>
      <c r="BZ62" s="61"/>
      <c r="CA62" s="61"/>
      <c r="CB62" s="66"/>
      <c r="CC62" s="67"/>
      <c r="CD62" s="66"/>
      <c r="CE62" s="67"/>
      <c r="CF62" s="67"/>
      <c r="CG62" s="67"/>
      <c r="CH62" s="68"/>
      <c r="CI62" s="70"/>
      <c r="CJ62" s="69"/>
      <c r="CK62" s="2231"/>
      <c r="CL62" s="2517">
        <f>SUM(L62)</f>
        <v>1</v>
      </c>
      <c r="CM62" s="2455">
        <f>2/12</f>
        <v>0.16666666666666666</v>
      </c>
      <c r="CN62" s="2632">
        <v>1</v>
      </c>
      <c r="CO62" s="2471">
        <f>+CN62/CL62</f>
        <v>1</v>
      </c>
      <c r="CP62" s="2471">
        <f>+CN62/X62</f>
        <v>1</v>
      </c>
      <c r="CQ62" s="2463"/>
      <c r="CR62" s="2625"/>
      <c r="CS62" s="2611" t="s">
        <v>1984</v>
      </c>
      <c r="CT62" s="2612"/>
    </row>
    <row r="63" spans="1:98" ht="15.75" thickBot="1">
      <c r="A63" s="3372" t="s">
        <v>56</v>
      </c>
      <c r="B63" s="3373"/>
      <c r="C63" s="3374"/>
      <c r="D63" s="3362"/>
      <c r="E63" s="468"/>
      <c r="F63" s="468"/>
      <c r="G63" s="468"/>
      <c r="H63" s="1322"/>
      <c r="I63" s="468"/>
      <c r="J63" s="468"/>
      <c r="K63" s="468"/>
      <c r="L63" s="469"/>
      <c r="M63" s="469"/>
      <c r="N63" s="469"/>
      <c r="O63" s="469"/>
      <c r="P63" s="469"/>
      <c r="Q63" s="469"/>
      <c r="R63" s="469"/>
      <c r="S63" s="469"/>
      <c r="T63" s="469"/>
      <c r="U63" s="469"/>
      <c r="V63" s="469"/>
      <c r="W63" s="469"/>
      <c r="X63" s="470"/>
      <c r="Y63" s="1458">
        <f>SUM(Y60:Y62)</f>
        <v>0</v>
      </c>
      <c r="Z63" s="1458"/>
      <c r="AA63" s="1281"/>
      <c r="AB63" s="2071"/>
      <c r="AC63" s="2071"/>
      <c r="AD63" s="2071"/>
      <c r="AE63" s="2071"/>
      <c r="AF63" s="2071"/>
      <c r="AG63" s="2071"/>
      <c r="AH63" s="2071"/>
      <c r="AI63" s="2071"/>
      <c r="AJ63" s="2071"/>
      <c r="AK63" s="2071"/>
      <c r="AL63" s="2071"/>
      <c r="AM63" s="2071"/>
      <c r="AN63" s="2071"/>
      <c r="AO63" s="2071"/>
      <c r="AP63" s="2071"/>
      <c r="AQ63" s="2071"/>
      <c r="AR63" s="2071"/>
      <c r="AS63" s="2071"/>
      <c r="AT63" s="2071"/>
      <c r="AU63" s="2071"/>
      <c r="AV63" s="2071"/>
      <c r="AW63" s="2071"/>
      <c r="AX63" s="2071"/>
      <c r="AY63" s="2071"/>
      <c r="AZ63" s="2071"/>
      <c r="BA63" s="2071"/>
      <c r="BB63" s="2071"/>
      <c r="BC63" s="2071"/>
      <c r="BD63" s="2071"/>
      <c r="BE63" s="2071"/>
      <c r="BF63" s="2071"/>
      <c r="BG63" s="2071"/>
      <c r="BH63" s="2071"/>
      <c r="BI63" s="2071"/>
      <c r="BJ63" s="2071"/>
      <c r="BK63" s="2071"/>
      <c r="BL63" s="2071"/>
      <c r="BM63" s="2071"/>
      <c r="BN63" s="2071"/>
      <c r="BO63" s="2071"/>
      <c r="BP63" s="2071"/>
      <c r="BQ63" s="2071"/>
      <c r="BR63" s="2071"/>
      <c r="BS63" s="2071"/>
      <c r="BT63" s="2071"/>
      <c r="BU63" s="2071"/>
      <c r="BV63" s="2071"/>
      <c r="BW63" s="2071"/>
      <c r="BX63" s="2071"/>
      <c r="BY63" s="2071"/>
      <c r="BZ63" s="2071"/>
      <c r="CA63" s="2071"/>
      <c r="CB63" s="2071"/>
      <c r="CC63" s="2071"/>
      <c r="CD63" s="2071"/>
      <c r="CE63" s="2071"/>
      <c r="CF63" s="2071"/>
      <c r="CG63" s="2071"/>
      <c r="CH63" s="2071"/>
      <c r="CI63" s="2071"/>
      <c r="CJ63" s="2071"/>
      <c r="CK63" s="2070"/>
      <c r="CL63" s="2237"/>
      <c r="CM63" s="2238"/>
      <c r="CN63" s="2238"/>
      <c r="CO63" s="2238"/>
      <c r="CP63" s="2238"/>
      <c r="CQ63" s="2238"/>
      <c r="CR63" s="2238"/>
      <c r="CS63" s="2238"/>
      <c r="CT63" s="2239"/>
    </row>
    <row r="64" spans="1:98" ht="15.75" thickBot="1">
      <c r="A64" s="3369" t="s">
        <v>57</v>
      </c>
      <c r="B64" s="3370"/>
      <c r="C64" s="3370"/>
      <c r="D64" s="3371"/>
      <c r="E64" s="24"/>
      <c r="F64" s="25"/>
      <c r="G64" s="25"/>
      <c r="H64" s="25"/>
      <c r="I64" s="25"/>
      <c r="J64" s="25"/>
      <c r="K64" s="25"/>
      <c r="L64" s="25"/>
      <c r="M64" s="25"/>
      <c r="N64" s="25"/>
      <c r="O64" s="25"/>
      <c r="P64" s="25"/>
      <c r="Q64" s="25"/>
      <c r="R64" s="25"/>
      <c r="S64" s="25"/>
      <c r="T64" s="25"/>
      <c r="U64" s="25"/>
      <c r="V64" s="25"/>
      <c r="W64" s="25"/>
      <c r="X64" s="19"/>
      <c r="Y64" s="1461">
        <f>+Y63+Y59+Y48+Y34+Y24</f>
        <v>3489169828</v>
      </c>
      <c r="Z64" s="1461">
        <f>+Z63+Z59+Z48+Z34+Z24</f>
        <v>0</v>
      </c>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c r="BL64" s="20"/>
      <c r="BM64" s="20"/>
      <c r="BN64" s="20"/>
      <c r="BO64" s="20"/>
      <c r="BP64" s="20"/>
      <c r="BQ64" s="20"/>
      <c r="BR64" s="20"/>
      <c r="BS64" s="20"/>
      <c r="BT64" s="20"/>
      <c r="BU64" s="20"/>
      <c r="BV64" s="20"/>
      <c r="BW64" s="20"/>
      <c r="BX64" s="20"/>
      <c r="BY64" s="20"/>
      <c r="BZ64" s="20"/>
      <c r="CA64" s="20"/>
      <c r="CB64" s="20"/>
      <c r="CC64" s="20"/>
      <c r="CD64" s="20"/>
      <c r="CE64" s="20"/>
      <c r="CF64" s="20"/>
      <c r="CG64" s="20"/>
      <c r="CH64" s="20"/>
      <c r="CI64" s="20"/>
      <c r="CJ64" s="20"/>
      <c r="CK64" s="2232"/>
      <c r="CL64" s="2240"/>
      <c r="CM64" s="2236"/>
      <c r="CN64" s="2236"/>
      <c r="CO64" s="2236"/>
      <c r="CP64" s="2236"/>
      <c r="CQ64" s="2236"/>
      <c r="CR64" s="2236"/>
      <c r="CS64" s="2236"/>
      <c r="CT64" s="2241"/>
    </row>
    <row r="65" spans="1:98" ht="15.75" thickBot="1">
      <c r="A65" s="21"/>
      <c r="B65" s="22"/>
      <c r="C65" s="23"/>
      <c r="D65" s="23"/>
      <c r="E65" s="23"/>
      <c r="F65" s="35"/>
      <c r="G65" s="23"/>
      <c r="H65" s="23"/>
      <c r="I65" s="23"/>
      <c r="J65" s="36"/>
      <c r="K65" s="36"/>
      <c r="L65" s="23"/>
      <c r="M65" s="23"/>
      <c r="N65" s="23"/>
      <c r="O65" s="23"/>
      <c r="P65" s="23"/>
      <c r="Q65" s="23"/>
      <c r="R65" s="23"/>
      <c r="S65" s="23"/>
      <c r="T65" s="23"/>
      <c r="U65" s="23"/>
      <c r="V65" s="23"/>
      <c r="W65" s="23"/>
      <c r="X65" s="37"/>
      <c r="Y65" s="1643">
        <f>+Y64</f>
        <v>3489169828</v>
      </c>
      <c r="Z65" s="1643">
        <f>+Z64</f>
        <v>0</v>
      </c>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c r="BI65" s="23"/>
      <c r="BJ65" s="23"/>
      <c r="BK65" s="23"/>
      <c r="BL65" s="23"/>
      <c r="BM65" s="23"/>
      <c r="BN65" s="23"/>
      <c r="BO65" s="23"/>
      <c r="BP65" s="23"/>
      <c r="BQ65" s="23"/>
      <c r="BR65" s="23"/>
      <c r="BS65" s="23"/>
      <c r="BT65" s="23"/>
      <c r="BU65" s="23"/>
      <c r="BV65" s="23"/>
      <c r="BW65" s="23"/>
      <c r="BX65" s="23"/>
      <c r="BY65" s="23"/>
      <c r="BZ65" s="23"/>
      <c r="CA65" s="23"/>
      <c r="CB65" s="23"/>
      <c r="CC65" s="23"/>
      <c r="CD65" s="23"/>
      <c r="CE65" s="23"/>
      <c r="CF65" s="23"/>
      <c r="CG65" s="23"/>
      <c r="CH65" s="23"/>
      <c r="CI65" s="23"/>
      <c r="CJ65" s="23"/>
      <c r="CK65" s="23"/>
      <c r="CL65" s="2242"/>
      <c r="CM65" s="2737">
        <f>AVERAGE(CM16:CM62)</f>
        <v>0.4932178932178933</v>
      </c>
      <c r="CN65" s="2737"/>
      <c r="CO65" s="2737">
        <f>AVERAGE(CO16:CO62)</f>
        <v>0.9761904761904762</v>
      </c>
      <c r="CP65" s="2737">
        <f>AVERAGE(CP16:CP62)</f>
        <v>0.24862579281183939</v>
      </c>
      <c r="CQ65" s="2737">
        <f>SUM(CQ16:CQ62)</f>
        <v>0</v>
      </c>
      <c r="CR65" s="2243"/>
      <c r="CS65" s="2243"/>
      <c r="CT65" s="2244"/>
    </row>
  </sheetData>
  <sheetProtection/>
  <autoFilter ref="A15:CK65"/>
  <mergeCells count="74">
    <mergeCell ref="CL5:CT6"/>
    <mergeCell ref="CL7:CT9"/>
    <mergeCell ref="CL11:CT11"/>
    <mergeCell ref="CL13:CT13"/>
    <mergeCell ref="CJ1:CK4"/>
    <mergeCell ref="CH1:CI4"/>
    <mergeCell ref="C16:C18"/>
    <mergeCell ref="C19:C23"/>
    <mergeCell ref="CB11:CK11"/>
    <mergeCell ref="AX5:BG9"/>
    <mergeCell ref="BR5:CA9"/>
    <mergeCell ref="BR11:CA11"/>
    <mergeCell ref="CB5:CK9"/>
    <mergeCell ref="CB13:CK13"/>
    <mergeCell ref="AX13:BG13"/>
    <mergeCell ref="A11:D11"/>
    <mergeCell ref="E11:AA11"/>
    <mergeCell ref="AB11:AL11"/>
    <mergeCell ref="E13:AA13"/>
    <mergeCell ref="AB13:AL13"/>
    <mergeCell ref="AM5:AW9"/>
    <mergeCell ref="AB5:AL9"/>
    <mergeCell ref="A9:AA9"/>
    <mergeCell ref="D1:Y2"/>
    <mergeCell ref="D3:Y4"/>
    <mergeCell ref="Z1:Z4"/>
    <mergeCell ref="A1:C4"/>
    <mergeCell ref="A6:AA6"/>
    <mergeCell ref="A7:AA7"/>
    <mergeCell ref="A5:AA5"/>
    <mergeCell ref="A8:AA8"/>
    <mergeCell ref="AA1:AA2"/>
    <mergeCell ref="AA3:AA4"/>
    <mergeCell ref="A64:D64"/>
    <mergeCell ref="A63:D63"/>
    <mergeCell ref="C60:C62"/>
    <mergeCell ref="B60:B62"/>
    <mergeCell ref="A59:D59"/>
    <mergeCell ref="A60:A62"/>
    <mergeCell ref="A24:D24"/>
    <mergeCell ref="A16:A23"/>
    <mergeCell ref="B16:B23"/>
    <mergeCell ref="AM13:AW13"/>
    <mergeCell ref="AM11:AW11"/>
    <mergeCell ref="A13:D13"/>
    <mergeCell ref="BR13:CA13"/>
    <mergeCell ref="BH5:BQ9"/>
    <mergeCell ref="BH11:BQ11"/>
    <mergeCell ref="BH13:BQ13"/>
    <mergeCell ref="AX11:BG11"/>
    <mergeCell ref="B25:B33"/>
    <mergeCell ref="A25:A33"/>
    <mergeCell ref="C49:C58"/>
    <mergeCell ref="B49:B58"/>
    <mergeCell ref="A48:D48"/>
    <mergeCell ref="A35:A47"/>
    <mergeCell ref="C35:C47"/>
    <mergeCell ref="C31:C33"/>
    <mergeCell ref="C25:C30"/>
    <mergeCell ref="B35:B47"/>
    <mergeCell ref="A49:A58"/>
    <mergeCell ref="A34:D34"/>
    <mergeCell ref="R62:S62"/>
    <mergeCell ref="T62:U62"/>
    <mergeCell ref="V62:W62"/>
    <mergeCell ref="L60:M60"/>
    <mergeCell ref="N60:O60"/>
    <mergeCell ref="P60:Q60"/>
    <mergeCell ref="R60:S60"/>
    <mergeCell ref="T60:U60"/>
    <mergeCell ref="V60:W60"/>
    <mergeCell ref="L62:M62"/>
    <mergeCell ref="N62:O62"/>
    <mergeCell ref="P62:Q62"/>
  </mergeCells>
  <printOptions/>
  <pageMargins left="0.7" right="0.7" top="0.75" bottom="0.75" header="0.3" footer="0.3"/>
  <pageSetup horizontalDpi="600" verticalDpi="600" orientation="portrait" r:id="rId4"/>
  <ignoredErrors>
    <ignoredError sqref="X16:X21 X49:X55 X56:X57 X25:X33 X37:X41 X42:X43 X45:X47 X22:X23 X35" formulaRange="1"/>
  </ignoredErrors>
  <drawing r:id="rId3"/>
  <legacyDrawing r:id="rId2"/>
</worksheet>
</file>

<file path=xl/worksheets/sheet9.xml><?xml version="1.0" encoding="utf-8"?>
<worksheet xmlns="http://schemas.openxmlformats.org/spreadsheetml/2006/main" xmlns:r="http://schemas.openxmlformats.org/officeDocument/2006/relationships">
  <sheetPr>
    <tabColor theme="5" tint="-0.24997000396251678"/>
  </sheetPr>
  <dimension ref="A1:AM57"/>
  <sheetViews>
    <sheetView view="pageBreakPreview" zoomScale="80" zoomScaleNormal="55" zoomScaleSheetLayoutView="80" zoomScalePageLayoutView="70" workbookViewId="0" topLeftCell="A1">
      <pane xSplit="28275" topLeftCell="AM1" activePane="topLeft" state="split"/>
      <selection pane="topLeft" activeCell="M19" sqref="M19"/>
      <selection pane="topRight" activeCell="AM1" sqref="AM1"/>
    </sheetView>
  </sheetViews>
  <sheetFormatPr defaultColWidth="11.421875" defaultRowHeight="15"/>
  <cols>
    <col min="1" max="1" width="6.421875" style="1243" customWidth="1"/>
    <col min="2" max="2" width="21.140625" style="1276" customWidth="1"/>
    <col min="3" max="3" width="29.28125" style="1243" customWidth="1"/>
    <col min="4" max="5" width="7.421875" style="1243" hidden="1" customWidth="1"/>
    <col min="6" max="6" width="26.57421875" style="1243" hidden="1" customWidth="1"/>
    <col min="7" max="7" width="26.57421875" style="1243" customWidth="1"/>
    <col min="8" max="8" width="14.421875" style="1243" customWidth="1"/>
    <col min="9" max="9" width="12.28125" style="1243" customWidth="1"/>
    <col min="10" max="10" width="24.57421875" style="1243" customWidth="1"/>
    <col min="11" max="11" width="20.7109375" style="1243" customWidth="1"/>
    <col min="12" max="12" width="21.00390625" style="1243" customWidth="1"/>
    <col min="13" max="13" width="10.7109375" style="1243" customWidth="1"/>
    <col min="14" max="14" width="13.140625" style="1243" bestFit="1" customWidth="1"/>
    <col min="15" max="15" width="6.28125" style="1243" customWidth="1"/>
    <col min="16" max="17" width="6.28125" style="1243" bestFit="1" customWidth="1"/>
    <col min="18" max="26" width="5.7109375" style="1243" bestFit="1" customWidth="1"/>
    <col min="27" max="27" width="14.421875" style="1277" customWidth="1"/>
    <col min="28" max="29" width="20.7109375" style="1243" customWidth="1"/>
    <col min="30" max="30" width="18.8515625" style="1243" customWidth="1"/>
    <col min="31" max="33" width="14.8515625" style="1243" customWidth="1"/>
    <col min="34" max="35" width="18.421875" style="1243" customWidth="1"/>
    <col min="36" max="36" width="16.28125" style="1243" customWidth="1"/>
    <col min="37" max="37" width="16.421875" style="1243" customWidth="1"/>
    <col min="38" max="38" width="20.7109375" style="1243" customWidth="1"/>
    <col min="39" max="39" width="17.421875" style="1243" customWidth="1"/>
    <col min="40" max="255" width="11.421875" style="1243" customWidth="1"/>
    <col min="256" max="16384" width="6.421875" style="1243" customWidth="1"/>
  </cols>
  <sheetData>
    <row r="1" spans="1:30" ht="15" customHeight="1" thickBot="1">
      <c r="A1" s="3462"/>
      <c r="B1" s="3462"/>
      <c r="C1" s="3462"/>
      <c r="D1" s="3463" t="s">
        <v>0</v>
      </c>
      <c r="E1" s="3464"/>
      <c r="F1" s="3464"/>
      <c r="G1" s="3464"/>
      <c r="H1" s="3464"/>
      <c r="I1" s="3464"/>
      <c r="J1" s="3464"/>
      <c r="K1" s="3464"/>
      <c r="L1" s="3464"/>
      <c r="M1" s="3464"/>
      <c r="N1" s="3464"/>
      <c r="O1" s="3464"/>
      <c r="P1" s="3464"/>
      <c r="Q1" s="3464"/>
      <c r="R1" s="3464"/>
      <c r="S1" s="3464"/>
      <c r="T1" s="3464"/>
      <c r="U1" s="3464"/>
      <c r="V1" s="3464"/>
      <c r="W1" s="3464"/>
      <c r="X1" s="3464"/>
      <c r="Y1" s="3464"/>
      <c r="Z1" s="3464"/>
      <c r="AA1" s="3464"/>
      <c r="AB1" s="3465"/>
      <c r="AC1" s="3226" t="s">
        <v>60</v>
      </c>
      <c r="AD1" s="2756" t="s">
        <v>1727</v>
      </c>
    </row>
    <row r="2" spans="1:30" ht="20.25" customHeight="1" thickBot="1">
      <c r="A2" s="3462"/>
      <c r="B2" s="3462"/>
      <c r="C2" s="3462"/>
      <c r="D2" s="3466"/>
      <c r="E2" s="3467"/>
      <c r="F2" s="3467"/>
      <c r="G2" s="3467"/>
      <c r="H2" s="3467"/>
      <c r="I2" s="3467"/>
      <c r="J2" s="3467"/>
      <c r="K2" s="3467"/>
      <c r="L2" s="3467"/>
      <c r="M2" s="3467"/>
      <c r="N2" s="3467"/>
      <c r="O2" s="3467"/>
      <c r="P2" s="3467"/>
      <c r="Q2" s="3467"/>
      <c r="R2" s="3467"/>
      <c r="S2" s="3467"/>
      <c r="T2" s="3467"/>
      <c r="U2" s="3467"/>
      <c r="V2" s="3467"/>
      <c r="W2" s="3467"/>
      <c r="X2" s="3467"/>
      <c r="Y2" s="3467"/>
      <c r="Z2" s="3467"/>
      <c r="AA2" s="3467"/>
      <c r="AB2" s="3468"/>
      <c r="AC2" s="3469"/>
      <c r="AD2" s="2757"/>
    </row>
    <row r="3" spans="1:30" ht="19.5" customHeight="1" thickBot="1">
      <c r="A3" s="3462"/>
      <c r="B3" s="3462"/>
      <c r="C3" s="3462"/>
      <c r="D3" s="3463" t="s">
        <v>240</v>
      </c>
      <c r="E3" s="3464"/>
      <c r="F3" s="3464"/>
      <c r="G3" s="3464"/>
      <c r="H3" s="3464"/>
      <c r="I3" s="3464"/>
      <c r="J3" s="3464"/>
      <c r="K3" s="3464"/>
      <c r="L3" s="3464"/>
      <c r="M3" s="3464"/>
      <c r="N3" s="3464"/>
      <c r="O3" s="3464"/>
      <c r="P3" s="3464"/>
      <c r="Q3" s="3464"/>
      <c r="R3" s="3464"/>
      <c r="S3" s="3464"/>
      <c r="T3" s="3464"/>
      <c r="U3" s="3464"/>
      <c r="V3" s="3464"/>
      <c r="W3" s="3464"/>
      <c r="X3" s="3464"/>
      <c r="Y3" s="3464"/>
      <c r="Z3" s="3464"/>
      <c r="AA3" s="3464"/>
      <c r="AB3" s="3465"/>
      <c r="AC3" s="3469"/>
      <c r="AD3" s="2761">
        <v>43153</v>
      </c>
    </row>
    <row r="4" spans="1:30" ht="21.75" customHeight="1" thickBot="1">
      <c r="A4" s="3462"/>
      <c r="B4" s="3462"/>
      <c r="C4" s="3462"/>
      <c r="D4" s="3466"/>
      <c r="E4" s="3467"/>
      <c r="F4" s="3467"/>
      <c r="G4" s="3467"/>
      <c r="H4" s="3467"/>
      <c r="I4" s="3467"/>
      <c r="J4" s="3467"/>
      <c r="K4" s="3467"/>
      <c r="L4" s="3467"/>
      <c r="M4" s="3467"/>
      <c r="N4" s="3467"/>
      <c r="O4" s="3467"/>
      <c r="P4" s="3467"/>
      <c r="Q4" s="3467"/>
      <c r="R4" s="3467"/>
      <c r="S4" s="3467"/>
      <c r="T4" s="3467"/>
      <c r="U4" s="3467"/>
      <c r="V4" s="3467"/>
      <c r="W4" s="3467"/>
      <c r="X4" s="3467"/>
      <c r="Y4" s="3467"/>
      <c r="Z4" s="3467"/>
      <c r="AA4" s="3467"/>
      <c r="AB4" s="3468"/>
      <c r="AC4" s="3228"/>
      <c r="AD4" s="2762"/>
    </row>
    <row r="5" spans="1:39" ht="20.25" customHeight="1">
      <c r="A5" s="3458" t="s">
        <v>2</v>
      </c>
      <c r="B5" s="3459"/>
      <c r="C5" s="3459"/>
      <c r="D5" s="3460"/>
      <c r="E5" s="3460"/>
      <c r="F5" s="3460"/>
      <c r="G5" s="3460"/>
      <c r="H5" s="3460"/>
      <c r="I5" s="3460"/>
      <c r="J5" s="3460"/>
      <c r="K5" s="3460"/>
      <c r="L5" s="3460"/>
      <c r="M5" s="3460"/>
      <c r="N5" s="3460"/>
      <c r="O5" s="3460"/>
      <c r="P5" s="3460"/>
      <c r="Q5" s="3460"/>
      <c r="R5" s="3460"/>
      <c r="S5" s="3460"/>
      <c r="T5" s="3460"/>
      <c r="U5" s="3460"/>
      <c r="V5" s="3460"/>
      <c r="W5" s="3460"/>
      <c r="X5" s="3460"/>
      <c r="Y5" s="3460"/>
      <c r="Z5" s="3460"/>
      <c r="AA5" s="3460"/>
      <c r="AB5" s="3460"/>
      <c r="AC5" s="3460"/>
      <c r="AD5" s="3461"/>
      <c r="AE5" s="2767" t="s">
        <v>2</v>
      </c>
      <c r="AF5" s="2768"/>
      <c r="AG5" s="2768"/>
      <c r="AH5" s="2768"/>
      <c r="AI5" s="2768"/>
      <c r="AJ5" s="2768"/>
      <c r="AK5" s="2768"/>
      <c r="AL5" s="2768"/>
      <c r="AM5" s="2769"/>
    </row>
    <row r="6" spans="1:39" ht="15.75" customHeight="1" thickBot="1">
      <c r="A6" s="3470" t="s">
        <v>5</v>
      </c>
      <c r="B6" s="3460"/>
      <c r="C6" s="3460"/>
      <c r="D6" s="3460"/>
      <c r="E6" s="3460"/>
      <c r="F6" s="3460"/>
      <c r="G6" s="3460"/>
      <c r="H6" s="3460"/>
      <c r="I6" s="3460"/>
      <c r="J6" s="3460"/>
      <c r="K6" s="3460"/>
      <c r="L6" s="3460"/>
      <c r="M6" s="3460"/>
      <c r="N6" s="3460"/>
      <c r="O6" s="3460"/>
      <c r="P6" s="3460"/>
      <c r="Q6" s="3460"/>
      <c r="R6" s="3460"/>
      <c r="S6" s="3460"/>
      <c r="T6" s="3460"/>
      <c r="U6" s="3460"/>
      <c r="V6" s="3460"/>
      <c r="W6" s="3460"/>
      <c r="X6" s="3460"/>
      <c r="Y6" s="3460"/>
      <c r="Z6" s="3460"/>
      <c r="AA6" s="3460"/>
      <c r="AB6" s="3460"/>
      <c r="AC6" s="3460"/>
      <c r="AD6" s="3461"/>
      <c r="AE6" s="2770"/>
      <c r="AF6" s="2771"/>
      <c r="AG6" s="2771"/>
      <c r="AH6" s="2771"/>
      <c r="AI6" s="2771"/>
      <c r="AJ6" s="2771"/>
      <c r="AK6" s="2771"/>
      <c r="AL6" s="2771"/>
      <c r="AM6" s="2772"/>
    </row>
    <row r="7" spans="1:39" ht="15.75" customHeight="1">
      <c r="A7" s="3470"/>
      <c r="B7" s="3460"/>
      <c r="C7" s="3460"/>
      <c r="D7" s="3460"/>
      <c r="E7" s="3460"/>
      <c r="F7" s="3460"/>
      <c r="G7" s="3460"/>
      <c r="H7" s="3460"/>
      <c r="I7" s="3460"/>
      <c r="J7" s="3460"/>
      <c r="K7" s="3460"/>
      <c r="L7" s="3460"/>
      <c r="M7" s="3460"/>
      <c r="N7" s="3460"/>
      <c r="O7" s="3460"/>
      <c r="P7" s="3460"/>
      <c r="Q7" s="3460"/>
      <c r="R7" s="3460"/>
      <c r="S7" s="3460"/>
      <c r="T7" s="3460"/>
      <c r="U7" s="3460"/>
      <c r="V7" s="3460"/>
      <c r="W7" s="3460"/>
      <c r="X7" s="3460"/>
      <c r="Y7" s="3460"/>
      <c r="Z7" s="3460"/>
      <c r="AA7" s="3460"/>
      <c r="AB7" s="3460"/>
      <c r="AC7" s="3460"/>
      <c r="AD7" s="3461"/>
      <c r="AE7" s="2773" t="s">
        <v>1723</v>
      </c>
      <c r="AF7" s="2774"/>
      <c r="AG7" s="2774"/>
      <c r="AH7" s="2774"/>
      <c r="AI7" s="2774"/>
      <c r="AJ7" s="2774"/>
      <c r="AK7" s="2774"/>
      <c r="AL7" s="2774"/>
      <c r="AM7" s="2775"/>
    </row>
    <row r="8" spans="1:39" ht="15.75" customHeight="1">
      <c r="A8" s="3470" t="s">
        <v>6</v>
      </c>
      <c r="B8" s="3460"/>
      <c r="C8" s="3460"/>
      <c r="D8" s="3460"/>
      <c r="E8" s="3460"/>
      <c r="F8" s="3460"/>
      <c r="G8" s="3460"/>
      <c r="H8" s="3460"/>
      <c r="I8" s="3460"/>
      <c r="J8" s="3460"/>
      <c r="K8" s="3460"/>
      <c r="L8" s="3460"/>
      <c r="M8" s="3460"/>
      <c r="N8" s="3460"/>
      <c r="O8" s="3460"/>
      <c r="P8" s="3460"/>
      <c r="Q8" s="3460"/>
      <c r="R8" s="3460"/>
      <c r="S8" s="3460"/>
      <c r="T8" s="3460"/>
      <c r="U8" s="3460"/>
      <c r="V8" s="3460"/>
      <c r="W8" s="3460"/>
      <c r="X8" s="3460"/>
      <c r="Y8" s="3460"/>
      <c r="Z8" s="3460"/>
      <c r="AA8" s="3460"/>
      <c r="AB8" s="3460"/>
      <c r="AC8" s="3460"/>
      <c r="AD8" s="3461"/>
      <c r="AE8" s="2776"/>
      <c r="AF8" s="2777"/>
      <c r="AG8" s="2777"/>
      <c r="AH8" s="2777"/>
      <c r="AI8" s="2777"/>
      <c r="AJ8" s="2777"/>
      <c r="AK8" s="2777"/>
      <c r="AL8" s="2777"/>
      <c r="AM8" s="2778"/>
    </row>
    <row r="9" spans="1:39" ht="15.75" customHeight="1" thickBot="1">
      <c r="A9" s="3471" t="s">
        <v>1726</v>
      </c>
      <c r="B9" s="3472"/>
      <c r="C9" s="3472"/>
      <c r="D9" s="3472"/>
      <c r="E9" s="3472"/>
      <c r="F9" s="3472"/>
      <c r="G9" s="3472"/>
      <c r="H9" s="3472"/>
      <c r="I9" s="3472"/>
      <c r="J9" s="3472"/>
      <c r="K9" s="3472"/>
      <c r="L9" s="3472"/>
      <c r="M9" s="3472"/>
      <c r="N9" s="3472"/>
      <c r="O9" s="3472"/>
      <c r="P9" s="3472"/>
      <c r="Q9" s="3472"/>
      <c r="R9" s="3472"/>
      <c r="S9" s="3472"/>
      <c r="T9" s="3472"/>
      <c r="U9" s="3472"/>
      <c r="V9" s="3472"/>
      <c r="W9" s="3472"/>
      <c r="X9" s="3472"/>
      <c r="Y9" s="3472"/>
      <c r="Z9" s="3472"/>
      <c r="AA9" s="3472"/>
      <c r="AB9" s="3472"/>
      <c r="AC9" s="3472"/>
      <c r="AD9" s="3473"/>
      <c r="AE9" s="2779"/>
      <c r="AF9" s="2780"/>
      <c r="AG9" s="2780"/>
      <c r="AH9" s="2780"/>
      <c r="AI9" s="2780"/>
      <c r="AJ9" s="2780"/>
      <c r="AK9" s="2780"/>
      <c r="AL9" s="2780"/>
      <c r="AM9" s="2781"/>
    </row>
    <row r="10" spans="1:30" ht="9" customHeight="1" thickBot="1">
      <c r="A10" s="222"/>
      <c r="B10" s="221"/>
      <c r="C10" s="218"/>
      <c r="D10" s="218"/>
      <c r="E10" s="218"/>
      <c r="F10" s="218"/>
      <c r="G10" s="218"/>
      <c r="H10" s="218"/>
      <c r="I10" s="220"/>
      <c r="J10" s="218"/>
      <c r="K10" s="218"/>
      <c r="L10" s="218"/>
      <c r="M10" s="219"/>
      <c r="N10" s="219"/>
      <c r="O10" s="218"/>
      <c r="P10" s="218"/>
      <c r="Q10" s="218"/>
      <c r="R10" s="218"/>
      <c r="S10" s="218"/>
      <c r="T10" s="218"/>
      <c r="U10" s="218"/>
      <c r="V10" s="218"/>
      <c r="W10" s="218"/>
      <c r="X10" s="218"/>
      <c r="Y10" s="218"/>
      <c r="Z10" s="218"/>
      <c r="AA10" s="225"/>
      <c r="AB10" s="217"/>
      <c r="AC10" s="217"/>
      <c r="AD10" s="216"/>
    </row>
    <row r="11" spans="1:39" s="384" customFormat="1" ht="24" customHeight="1" thickBot="1">
      <c r="A11" s="3474" t="s">
        <v>7</v>
      </c>
      <c r="B11" s="3475"/>
      <c r="C11" s="3475"/>
      <c r="D11" s="441"/>
      <c r="E11" s="441"/>
      <c r="F11" s="438"/>
      <c r="G11" s="439"/>
      <c r="H11" s="3476" t="s">
        <v>1599</v>
      </c>
      <c r="I11" s="3476"/>
      <c r="J11" s="3476"/>
      <c r="K11" s="3476"/>
      <c r="L11" s="3476"/>
      <c r="M11" s="3476"/>
      <c r="N11" s="3476"/>
      <c r="O11" s="3476"/>
      <c r="P11" s="3476"/>
      <c r="Q11" s="3476"/>
      <c r="R11" s="3476"/>
      <c r="S11" s="3476"/>
      <c r="T11" s="3476"/>
      <c r="U11" s="3476"/>
      <c r="V11" s="3476"/>
      <c r="W11" s="3476"/>
      <c r="X11" s="3476"/>
      <c r="Y11" s="3476"/>
      <c r="Z11" s="3476"/>
      <c r="AA11" s="3476"/>
      <c r="AB11" s="3476"/>
      <c r="AC11" s="3476"/>
      <c r="AD11" s="3477"/>
      <c r="AE11" s="3476" t="s">
        <v>1599</v>
      </c>
      <c r="AF11" s="3476"/>
      <c r="AG11" s="3476"/>
      <c r="AH11" s="3476"/>
      <c r="AI11" s="3476"/>
      <c r="AJ11" s="3476"/>
      <c r="AK11" s="3476"/>
      <c r="AL11" s="3476"/>
      <c r="AM11" s="3476"/>
    </row>
    <row r="12" spans="1:30" s="218" customFormat="1" ht="9.75" customHeight="1" thickBot="1">
      <c r="A12" s="222"/>
      <c r="B12" s="221"/>
      <c r="I12" s="220"/>
      <c r="M12" s="219"/>
      <c r="N12" s="219"/>
      <c r="AA12" s="225"/>
      <c r="AB12" s="217"/>
      <c r="AC12" s="217"/>
      <c r="AD12" s="216"/>
    </row>
    <row r="13" spans="1:39" s="1244" customFormat="1" ht="24" customHeight="1" thickBot="1">
      <c r="A13" s="3478" t="s">
        <v>8</v>
      </c>
      <c r="B13" s="3479"/>
      <c r="C13" s="3479"/>
      <c r="D13" s="440"/>
      <c r="E13" s="440"/>
      <c r="F13" s="440"/>
      <c r="G13" s="440"/>
      <c r="H13" s="3454" t="s">
        <v>344</v>
      </c>
      <c r="I13" s="3455"/>
      <c r="J13" s="3455"/>
      <c r="K13" s="3455"/>
      <c r="L13" s="3455"/>
      <c r="M13" s="3455"/>
      <c r="N13" s="3455"/>
      <c r="O13" s="3455"/>
      <c r="P13" s="3455"/>
      <c r="Q13" s="3455"/>
      <c r="R13" s="3455"/>
      <c r="S13" s="3455"/>
      <c r="T13" s="3455"/>
      <c r="U13" s="3455"/>
      <c r="V13" s="3455"/>
      <c r="W13" s="3455"/>
      <c r="X13" s="3455"/>
      <c r="Y13" s="3455"/>
      <c r="Z13" s="3455"/>
      <c r="AA13" s="3455"/>
      <c r="AB13" s="3455"/>
      <c r="AC13" s="3455"/>
      <c r="AD13" s="3480"/>
      <c r="AE13" s="3454"/>
      <c r="AF13" s="3455"/>
      <c r="AG13" s="3455"/>
      <c r="AH13" s="3455"/>
      <c r="AI13" s="3455"/>
      <c r="AJ13" s="3455"/>
      <c r="AK13" s="3455"/>
      <c r="AL13" s="3455"/>
      <c r="AM13" s="3455"/>
    </row>
    <row r="14" spans="1:30" s="218" customFormat="1" ht="9.75" customHeight="1" thickBot="1">
      <c r="A14" s="222"/>
      <c r="B14" s="221"/>
      <c r="I14" s="220"/>
      <c r="M14" s="219"/>
      <c r="N14" s="219"/>
      <c r="AA14" s="225"/>
      <c r="AB14" s="217"/>
      <c r="AC14" s="217"/>
      <c r="AD14" s="216"/>
    </row>
    <row r="15" spans="1:39" s="384" customFormat="1" ht="55.5" customHeight="1" thickBot="1">
      <c r="A15" s="7" t="s">
        <v>9</v>
      </c>
      <c r="B15" s="7" t="s">
        <v>10</v>
      </c>
      <c r="C15" s="7" t="s">
        <v>11</v>
      </c>
      <c r="D15" s="3254" t="s">
        <v>328</v>
      </c>
      <c r="E15" s="3255"/>
      <c r="F15" s="34" t="s">
        <v>327</v>
      </c>
      <c r="G15" s="34" t="s">
        <v>326</v>
      </c>
      <c r="H15" s="34" t="s">
        <v>13</v>
      </c>
      <c r="I15" s="197" t="s">
        <v>14</v>
      </c>
      <c r="J15" s="34" t="s">
        <v>15</v>
      </c>
      <c r="K15" s="34" t="s">
        <v>16</v>
      </c>
      <c r="L15" s="34" t="s">
        <v>18</v>
      </c>
      <c r="M15" s="34" t="s">
        <v>19</v>
      </c>
      <c r="N15" s="34" t="s">
        <v>20</v>
      </c>
      <c r="O15" s="196" t="s">
        <v>21</v>
      </c>
      <c r="P15" s="196" t="s">
        <v>22</v>
      </c>
      <c r="Q15" s="196" t="s">
        <v>23</v>
      </c>
      <c r="R15" s="196" t="s">
        <v>24</v>
      </c>
      <c r="S15" s="196" t="s">
        <v>25</v>
      </c>
      <c r="T15" s="196" t="s">
        <v>26</v>
      </c>
      <c r="U15" s="196" t="s">
        <v>27</v>
      </c>
      <c r="V15" s="196" t="s">
        <v>28</v>
      </c>
      <c r="W15" s="196" t="s">
        <v>29</v>
      </c>
      <c r="X15" s="196" t="s">
        <v>30</v>
      </c>
      <c r="Y15" s="196" t="s">
        <v>31</v>
      </c>
      <c r="Z15" s="196" t="s">
        <v>32</v>
      </c>
      <c r="AA15" s="195" t="s">
        <v>33</v>
      </c>
      <c r="AB15" s="34" t="s">
        <v>34</v>
      </c>
      <c r="AC15" s="34" t="s">
        <v>244</v>
      </c>
      <c r="AD15" s="2065" t="s">
        <v>35</v>
      </c>
      <c r="AE15" s="2145" t="s">
        <v>36</v>
      </c>
      <c r="AF15" s="2146" t="s">
        <v>37</v>
      </c>
      <c r="AG15" s="2147" t="s">
        <v>38</v>
      </c>
      <c r="AH15" s="2148" t="s">
        <v>1724</v>
      </c>
      <c r="AI15" s="2148" t="s">
        <v>1725</v>
      </c>
      <c r="AJ15" s="2149" t="s">
        <v>42</v>
      </c>
      <c r="AK15" s="2150" t="s">
        <v>43</v>
      </c>
      <c r="AL15" s="2149" t="s">
        <v>44</v>
      </c>
      <c r="AM15" s="2151" t="s">
        <v>45</v>
      </c>
    </row>
    <row r="16" spans="1:39" s="1247" customFormat="1" ht="55.5" customHeight="1">
      <c r="A16" s="3363">
        <v>1</v>
      </c>
      <c r="B16" s="3363" t="s">
        <v>343</v>
      </c>
      <c r="C16" s="3339" t="s">
        <v>1600</v>
      </c>
      <c r="D16" s="3457"/>
      <c r="E16" s="3457"/>
      <c r="F16" s="194" t="s">
        <v>1601</v>
      </c>
      <c r="G16" s="194" t="s">
        <v>1601</v>
      </c>
      <c r="H16" s="187" t="s">
        <v>65</v>
      </c>
      <c r="I16" s="187">
        <v>12</v>
      </c>
      <c r="J16" s="187" t="s">
        <v>1602</v>
      </c>
      <c r="K16" s="187" t="s">
        <v>1603</v>
      </c>
      <c r="L16" s="355" t="s">
        <v>1604</v>
      </c>
      <c r="M16" s="718">
        <v>43101</v>
      </c>
      <c r="N16" s="718">
        <v>43465</v>
      </c>
      <c r="O16" s="1938">
        <v>1</v>
      </c>
      <c r="P16" s="1938">
        <v>1</v>
      </c>
      <c r="Q16" s="1938">
        <v>1</v>
      </c>
      <c r="R16" s="1938">
        <v>1</v>
      </c>
      <c r="S16" s="1938">
        <v>1</v>
      </c>
      <c r="T16" s="1939">
        <v>1</v>
      </c>
      <c r="U16" s="1939">
        <v>1</v>
      </c>
      <c r="V16" s="1938">
        <v>1</v>
      </c>
      <c r="W16" s="1939">
        <v>1</v>
      </c>
      <c r="X16" s="1939">
        <v>1</v>
      </c>
      <c r="Y16" s="1939">
        <v>1</v>
      </c>
      <c r="Z16" s="1939">
        <v>1</v>
      </c>
      <c r="AA16" s="1644">
        <f>SUM(O16:Z16)</f>
        <v>12</v>
      </c>
      <c r="AB16" s="452">
        <v>0</v>
      </c>
      <c r="AC16" s="452">
        <v>0</v>
      </c>
      <c r="AD16" s="1246"/>
      <c r="AE16" s="2609">
        <f>SUM(O16:P16)</f>
        <v>2</v>
      </c>
      <c r="AF16" s="2615">
        <f>AE16/AA16</f>
        <v>0.16666666666666666</v>
      </c>
      <c r="AG16" s="2459">
        <v>2</v>
      </c>
      <c r="AH16" s="2615">
        <f>+AG16/AE16</f>
        <v>1</v>
      </c>
      <c r="AI16" s="2615">
        <f>+AG16/AA16</f>
        <v>0.16666666666666666</v>
      </c>
      <c r="AJ16" s="2459"/>
      <c r="AK16" s="2609"/>
      <c r="AL16" s="2459" t="s">
        <v>1985</v>
      </c>
      <c r="AM16" s="2459" t="s">
        <v>1838</v>
      </c>
    </row>
    <row r="17" spans="1:39" s="1247" customFormat="1" ht="60.75" customHeight="1">
      <c r="A17" s="3481"/>
      <c r="B17" s="3481"/>
      <c r="C17" s="3340"/>
      <c r="D17" s="3456"/>
      <c r="E17" s="3456"/>
      <c r="F17" s="210" t="s">
        <v>1605</v>
      </c>
      <c r="G17" s="210" t="s">
        <v>1605</v>
      </c>
      <c r="H17" s="210" t="s">
        <v>65</v>
      </c>
      <c r="I17" s="187">
        <v>12</v>
      </c>
      <c r="J17" s="187" t="s">
        <v>1602</v>
      </c>
      <c r="K17" s="187" t="s">
        <v>1606</v>
      </c>
      <c r="L17" s="1245" t="s">
        <v>1607</v>
      </c>
      <c r="M17" s="718">
        <v>43101</v>
      </c>
      <c r="N17" s="718">
        <v>43465</v>
      </c>
      <c r="O17" s="1938">
        <v>1</v>
      </c>
      <c r="P17" s="1938">
        <v>1</v>
      </c>
      <c r="Q17" s="1938">
        <v>1</v>
      </c>
      <c r="R17" s="1938">
        <v>1</v>
      </c>
      <c r="S17" s="1938">
        <v>1</v>
      </c>
      <c r="T17" s="1939">
        <v>1</v>
      </c>
      <c r="U17" s="1939">
        <v>1</v>
      </c>
      <c r="V17" s="1938">
        <v>1</v>
      </c>
      <c r="W17" s="1939">
        <v>1</v>
      </c>
      <c r="X17" s="1939">
        <v>1</v>
      </c>
      <c r="Y17" s="1939">
        <v>1</v>
      </c>
      <c r="Z17" s="1939">
        <v>1</v>
      </c>
      <c r="AA17" s="1644">
        <f>SUM(O17:Z17)</f>
        <v>12</v>
      </c>
      <c r="AB17" s="452">
        <v>0</v>
      </c>
      <c r="AC17" s="452">
        <v>0</v>
      </c>
      <c r="AD17" s="1246"/>
      <c r="AE17" s="2609">
        <f>SUM(O17:P17)</f>
        <v>2</v>
      </c>
      <c r="AF17" s="2615">
        <f>AE17/AA17</f>
        <v>0.16666666666666666</v>
      </c>
      <c r="AG17" s="2459">
        <v>2</v>
      </c>
      <c r="AH17" s="2615">
        <f>+AG17/AE17</f>
        <v>1</v>
      </c>
      <c r="AI17" s="2615">
        <f>+AG17/AA17</f>
        <v>0.16666666666666666</v>
      </c>
      <c r="AJ17" s="2459"/>
      <c r="AK17" s="2609"/>
      <c r="AL17" s="2459" t="s">
        <v>1986</v>
      </c>
      <c r="AM17" s="2459" t="s">
        <v>1838</v>
      </c>
    </row>
    <row r="18" spans="1:39" s="1247" customFormat="1" ht="56.25" customHeight="1">
      <c r="A18" s="3481"/>
      <c r="B18" s="3481"/>
      <c r="C18" s="3340"/>
      <c r="D18" s="3456"/>
      <c r="E18" s="3456"/>
      <c r="F18" s="210" t="s">
        <v>1608</v>
      </c>
      <c r="G18" s="210" t="s">
        <v>1608</v>
      </c>
      <c r="H18" s="355" t="s">
        <v>65</v>
      </c>
      <c r="I18" s="355">
        <v>12</v>
      </c>
      <c r="J18" s="355" t="s">
        <v>1609</v>
      </c>
      <c r="K18" s="187" t="s">
        <v>1610</v>
      </c>
      <c r="L18" s="355" t="s">
        <v>1611</v>
      </c>
      <c r="M18" s="718">
        <v>43101</v>
      </c>
      <c r="N18" s="718">
        <v>43465</v>
      </c>
      <c r="O18" s="1938">
        <v>1</v>
      </c>
      <c r="P18" s="1938">
        <v>1</v>
      </c>
      <c r="Q18" s="1938">
        <v>1</v>
      </c>
      <c r="R18" s="1938">
        <v>1</v>
      </c>
      <c r="S18" s="1938">
        <v>1</v>
      </c>
      <c r="T18" s="1939">
        <v>1</v>
      </c>
      <c r="U18" s="1939">
        <v>1</v>
      </c>
      <c r="V18" s="1938">
        <v>1</v>
      </c>
      <c r="W18" s="1939">
        <v>1</v>
      </c>
      <c r="X18" s="1939">
        <v>1</v>
      </c>
      <c r="Y18" s="1939">
        <v>1</v>
      </c>
      <c r="Z18" s="1939">
        <v>1</v>
      </c>
      <c r="AA18" s="1644">
        <f>SUM(O18:Z18)</f>
        <v>12</v>
      </c>
      <c r="AB18" s="452">
        <v>0</v>
      </c>
      <c r="AC18" s="452">
        <v>0</v>
      </c>
      <c r="AD18" s="1246"/>
      <c r="AE18" s="2609">
        <f>SUM(O18:P18)</f>
        <v>2</v>
      </c>
      <c r="AF18" s="2615">
        <f>AE18/AA18</f>
        <v>0.16666666666666666</v>
      </c>
      <c r="AG18" s="2459">
        <v>2</v>
      </c>
      <c r="AH18" s="2615">
        <f>+AG18/AE18</f>
        <v>1</v>
      </c>
      <c r="AI18" s="2615">
        <f>+AG18/AA18</f>
        <v>0.16666666666666666</v>
      </c>
      <c r="AJ18" s="2459"/>
      <c r="AK18" s="2609"/>
      <c r="AL18" s="2459" t="s">
        <v>1987</v>
      </c>
      <c r="AM18" s="2459" t="s">
        <v>1838</v>
      </c>
    </row>
    <row r="19" spans="1:39" s="1247" customFormat="1" ht="51.75" customHeight="1">
      <c r="A19" s="3481"/>
      <c r="B19" s="3481"/>
      <c r="C19" s="3340"/>
      <c r="D19" s="3456"/>
      <c r="E19" s="3456"/>
      <c r="F19" s="194" t="s">
        <v>1612</v>
      </c>
      <c r="G19" s="194" t="s">
        <v>2110</v>
      </c>
      <c r="H19" s="194" t="s">
        <v>65</v>
      </c>
      <c r="I19" s="187">
        <v>12</v>
      </c>
      <c r="J19" s="187" t="s">
        <v>1609</v>
      </c>
      <c r="K19" s="355" t="s">
        <v>1613</v>
      </c>
      <c r="L19" s="1245" t="s">
        <v>2111</v>
      </c>
      <c r="M19" s="723">
        <v>43101</v>
      </c>
      <c r="N19" s="718">
        <v>43465</v>
      </c>
      <c r="O19" s="1938">
        <v>1</v>
      </c>
      <c r="P19" s="1938">
        <v>1</v>
      </c>
      <c r="Q19" s="1938">
        <v>1</v>
      </c>
      <c r="R19" s="1938">
        <v>1</v>
      </c>
      <c r="S19" s="1938">
        <v>1</v>
      </c>
      <c r="T19" s="1939">
        <v>1</v>
      </c>
      <c r="U19" s="1939">
        <v>1</v>
      </c>
      <c r="V19" s="1938">
        <v>1</v>
      </c>
      <c r="W19" s="1939">
        <v>1</v>
      </c>
      <c r="X19" s="1939">
        <v>1</v>
      </c>
      <c r="Y19" s="1939">
        <v>1</v>
      </c>
      <c r="Z19" s="1939"/>
      <c r="AA19" s="1644">
        <f>SUM(O19:Z19)</f>
        <v>11</v>
      </c>
      <c r="AB19" s="452">
        <v>0</v>
      </c>
      <c r="AC19" s="452">
        <v>0</v>
      </c>
      <c r="AD19" s="1246"/>
      <c r="AE19" s="2609">
        <f>SUM(O19:P19)</f>
        <v>2</v>
      </c>
      <c r="AF19" s="2615">
        <f>AE19/AA19</f>
        <v>0.18181818181818182</v>
      </c>
      <c r="AG19" s="2459">
        <v>2</v>
      </c>
      <c r="AH19" s="2615">
        <f>+AG19/AE19</f>
        <v>1</v>
      </c>
      <c r="AI19" s="2615">
        <f>+AG19/AA19</f>
        <v>0.18181818181818182</v>
      </c>
      <c r="AJ19" s="2459"/>
      <c r="AK19" s="2609"/>
      <c r="AL19" s="2459" t="s">
        <v>1988</v>
      </c>
      <c r="AM19" s="2459" t="s">
        <v>1838</v>
      </c>
    </row>
    <row r="20" spans="1:39" s="1247" customFormat="1" ht="117" customHeight="1" thickBot="1">
      <c r="A20" s="3481"/>
      <c r="B20" s="3481"/>
      <c r="C20" s="3340"/>
      <c r="D20" s="3456"/>
      <c r="E20" s="3456"/>
      <c r="F20" s="1248" t="s">
        <v>1614</v>
      </c>
      <c r="G20" s="1248" t="s">
        <v>1614</v>
      </c>
      <c r="H20" s="1248" t="s">
        <v>65</v>
      </c>
      <c r="I20" s="1249">
        <v>4</v>
      </c>
      <c r="J20" s="670" t="s">
        <v>1615</v>
      </c>
      <c r="K20" s="670" t="s">
        <v>1616</v>
      </c>
      <c r="L20" s="1250" t="s">
        <v>1617</v>
      </c>
      <c r="M20" s="723">
        <v>43101</v>
      </c>
      <c r="N20" s="718">
        <v>43465</v>
      </c>
      <c r="O20" s="1940"/>
      <c r="P20" s="1940"/>
      <c r="Q20" s="1940"/>
      <c r="R20" s="1940"/>
      <c r="S20" s="1940">
        <v>2</v>
      </c>
      <c r="T20" s="1941"/>
      <c r="U20" s="1942"/>
      <c r="V20" s="1940"/>
      <c r="W20" s="1943">
        <v>2</v>
      </c>
      <c r="X20" s="1943"/>
      <c r="Y20" s="1943"/>
      <c r="Z20" s="1943"/>
      <c r="AA20" s="1644">
        <f>SUM(O20:Z20)</f>
        <v>4</v>
      </c>
      <c r="AB20" s="1463">
        <v>0</v>
      </c>
      <c r="AC20" s="1463">
        <v>0</v>
      </c>
      <c r="AD20" s="1251"/>
      <c r="AE20" s="2609">
        <f>SUM(O20:P20)</f>
        <v>0</v>
      </c>
      <c r="AF20" s="2615"/>
      <c r="AG20" s="2459">
        <v>1</v>
      </c>
      <c r="AH20" s="2615"/>
      <c r="AI20" s="2615">
        <f>+AG20/AA20</f>
        <v>0.25</v>
      </c>
      <c r="AJ20" s="2459"/>
      <c r="AK20" s="2609"/>
      <c r="AL20" s="2459" t="s">
        <v>1989</v>
      </c>
      <c r="AM20" s="2459" t="s">
        <v>1838</v>
      </c>
    </row>
    <row r="21" spans="1:39" s="1244" customFormat="1" ht="24" customHeight="1" thickBot="1">
      <c r="A21" s="3344" t="s">
        <v>56</v>
      </c>
      <c r="B21" s="3345"/>
      <c r="C21" s="3345"/>
      <c r="D21" s="438"/>
      <c r="E21" s="438"/>
      <c r="F21" s="438"/>
      <c r="G21" s="438"/>
      <c r="H21" s="437"/>
      <c r="I21" s="438"/>
      <c r="J21" s="438"/>
      <c r="K21" s="438"/>
      <c r="L21" s="438"/>
      <c r="M21" s="438"/>
      <c r="N21" s="438"/>
      <c r="O21" s="438"/>
      <c r="P21" s="438"/>
      <c r="Q21" s="438"/>
      <c r="R21" s="438"/>
      <c r="S21" s="438"/>
      <c r="T21" s="438"/>
      <c r="U21" s="438"/>
      <c r="V21" s="438"/>
      <c r="W21" s="438"/>
      <c r="X21" s="438"/>
      <c r="Y21" s="438"/>
      <c r="Z21" s="438"/>
      <c r="AA21" s="15"/>
      <c r="AB21" s="1464">
        <f>SUM(AB16:AB20)</f>
        <v>0</v>
      </c>
      <c r="AC21" s="1464">
        <f>SUM(AC16:AC20)</f>
        <v>0</v>
      </c>
      <c r="AD21" s="2245"/>
      <c r="AE21" s="2631"/>
      <c r="AF21" s="2631"/>
      <c r="AG21" s="2631"/>
      <c r="AH21" s="2631"/>
      <c r="AI21" s="2631"/>
      <c r="AJ21" s="2631"/>
      <c r="AK21" s="2631"/>
      <c r="AL21" s="2631"/>
      <c r="AM21" s="2631"/>
    </row>
    <row r="22" spans="1:39" s="1244" customFormat="1" ht="24" customHeight="1" thickBot="1">
      <c r="A22" s="3482" t="s">
        <v>57</v>
      </c>
      <c r="B22" s="3482"/>
      <c r="C22" s="3482"/>
      <c r="D22" s="436"/>
      <c r="E22" s="436"/>
      <c r="F22" s="436"/>
      <c r="G22" s="436"/>
      <c r="H22" s="1252"/>
      <c r="I22" s="1252"/>
      <c r="J22" s="1252"/>
      <c r="K22" s="491"/>
      <c r="L22" s="491"/>
      <c r="M22" s="491"/>
      <c r="N22" s="491"/>
      <c r="O22" s="491"/>
      <c r="P22" s="491"/>
      <c r="Q22" s="491"/>
      <c r="R22" s="491"/>
      <c r="S22" s="491"/>
      <c r="T22" s="491"/>
      <c r="U22" s="491"/>
      <c r="V22" s="491"/>
      <c r="W22" s="491"/>
      <c r="X22" s="491"/>
      <c r="Y22" s="491"/>
      <c r="Z22" s="491"/>
      <c r="AA22" s="1253"/>
      <c r="AB22" s="1465">
        <f>AB21</f>
        <v>0</v>
      </c>
      <c r="AC22" s="1465">
        <f>AC21</f>
        <v>0</v>
      </c>
      <c r="AD22" s="2246"/>
      <c r="AE22" s="2647"/>
      <c r="AF22" s="2647"/>
      <c r="AG22" s="2647"/>
      <c r="AH22" s="2647"/>
      <c r="AI22" s="2647"/>
      <c r="AJ22" s="2647"/>
      <c r="AK22" s="2647"/>
      <c r="AL22" s="2647"/>
      <c r="AM22" s="2647"/>
    </row>
    <row r="23" spans="1:39" s="218" customFormat="1" ht="9.75" customHeight="1" thickBot="1">
      <c r="A23" s="3483"/>
      <c r="B23" s="3484"/>
      <c r="C23" s="3484"/>
      <c r="D23" s="3484"/>
      <c r="E23" s="3484"/>
      <c r="F23" s="3484"/>
      <c r="G23" s="3484"/>
      <c r="H23" s="3484"/>
      <c r="I23" s="3484"/>
      <c r="J23" s="3484"/>
      <c r="K23" s="3484"/>
      <c r="L23" s="3484"/>
      <c r="M23" s="3484"/>
      <c r="N23" s="3484"/>
      <c r="O23" s="3484"/>
      <c r="P23" s="3484"/>
      <c r="Q23" s="3484"/>
      <c r="R23" s="3484"/>
      <c r="S23" s="3484"/>
      <c r="T23" s="3484"/>
      <c r="U23" s="3484"/>
      <c r="V23" s="3484"/>
      <c r="W23" s="3484"/>
      <c r="X23" s="3484"/>
      <c r="Y23" s="3484"/>
      <c r="Z23" s="3484"/>
      <c r="AA23" s="3484"/>
      <c r="AB23" s="3484"/>
      <c r="AC23" s="3484"/>
      <c r="AD23" s="3484"/>
      <c r="AE23" s="2640"/>
      <c r="AF23" s="2640"/>
      <c r="AG23" s="2640"/>
      <c r="AH23" s="2640"/>
      <c r="AI23" s="2640"/>
      <c r="AJ23" s="2640"/>
      <c r="AK23" s="2640"/>
      <c r="AL23" s="2640"/>
      <c r="AM23" s="2640"/>
    </row>
    <row r="24" spans="1:39" s="1244" customFormat="1" ht="24" customHeight="1" thickBot="1">
      <c r="A24" s="3478" t="s">
        <v>8</v>
      </c>
      <c r="B24" s="3479"/>
      <c r="C24" s="3479"/>
      <c r="D24" s="440"/>
      <c r="E24" s="440"/>
      <c r="F24" s="440"/>
      <c r="G24" s="440"/>
      <c r="H24" s="3454" t="s">
        <v>242</v>
      </c>
      <c r="I24" s="3455"/>
      <c r="J24" s="3455"/>
      <c r="K24" s="3455"/>
      <c r="L24" s="3455"/>
      <c r="M24" s="3455"/>
      <c r="N24" s="3455"/>
      <c r="O24" s="3455"/>
      <c r="P24" s="3455"/>
      <c r="Q24" s="3455"/>
      <c r="R24" s="3455"/>
      <c r="S24" s="3455"/>
      <c r="T24" s="3455"/>
      <c r="U24" s="3455"/>
      <c r="V24" s="3455"/>
      <c r="W24" s="3455"/>
      <c r="X24" s="3455"/>
      <c r="Y24" s="3455"/>
      <c r="Z24" s="3455"/>
      <c r="AA24" s="3455"/>
      <c r="AB24" s="3455"/>
      <c r="AC24" s="3455"/>
      <c r="AD24" s="3455"/>
      <c r="AE24" s="3489"/>
      <c r="AF24" s="3489"/>
      <c r="AG24" s="3489"/>
      <c r="AH24" s="3489"/>
      <c r="AI24" s="3489"/>
      <c r="AJ24" s="3489"/>
      <c r="AK24" s="3489"/>
      <c r="AL24" s="3489"/>
      <c r="AM24" s="3489"/>
    </row>
    <row r="25" spans="1:39" s="218" customFormat="1" ht="9.75" customHeight="1" thickBot="1">
      <c r="A25" s="222"/>
      <c r="B25" s="221"/>
      <c r="I25" s="220"/>
      <c r="M25" s="219"/>
      <c r="N25" s="219"/>
      <c r="AA25" s="225"/>
      <c r="AB25" s="217"/>
      <c r="AC25" s="217"/>
      <c r="AD25" s="2075"/>
      <c r="AE25" s="2640"/>
      <c r="AF25" s="2640"/>
      <c r="AG25" s="2640"/>
      <c r="AH25" s="2640"/>
      <c r="AI25" s="2640"/>
      <c r="AJ25" s="2640"/>
      <c r="AK25" s="2640"/>
      <c r="AL25" s="2640"/>
      <c r="AM25" s="2640"/>
    </row>
    <row r="26" spans="1:39" s="384" customFormat="1" ht="51.75" thickBot="1">
      <c r="A26" s="7" t="s">
        <v>9</v>
      </c>
      <c r="B26" s="7" t="s">
        <v>10</v>
      </c>
      <c r="C26" s="7" t="s">
        <v>11</v>
      </c>
      <c r="D26" s="3254" t="s">
        <v>328</v>
      </c>
      <c r="E26" s="3255"/>
      <c r="F26" s="34" t="s">
        <v>327</v>
      </c>
      <c r="G26" s="34" t="s">
        <v>326</v>
      </c>
      <c r="H26" s="34" t="s">
        <v>13</v>
      </c>
      <c r="I26" s="197" t="s">
        <v>14</v>
      </c>
      <c r="J26" s="34" t="s">
        <v>15</v>
      </c>
      <c r="K26" s="34" t="s">
        <v>16</v>
      </c>
      <c r="L26" s="34" t="s">
        <v>18</v>
      </c>
      <c r="M26" s="34" t="s">
        <v>19</v>
      </c>
      <c r="N26" s="34" t="s">
        <v>20</v>
      </c>
      <c r="O26" s="196" t="s">
        <v>21</v>
      </c>
      <c r="P26" s="196" t="s">
        <v>22</v>
      </c>
      <c r="Q26" s="196" t="s">
        <v>23</v>
      </c>
      <c r="R26" s="196" t="s">
        <v>24</v>
      </c>
      <c r="S26" s="196" t="s">
        <v>25</v>
      </c>
      <c r="T26" s="196" t="s">
        <v>26</v>
      </c>
      <c r="U26" s="196" t="s">
        <v>27</v>
      </c>
      <c r="V26" s="196" t="s">
        <v>28</v>
      </c>
      <c r="W26" s="196" t="s">
        <v>29</v>
      </c>
      <c r="X26" s="196" t="s">
        <v>30</v>
      </c>
      <c r="Y26" s="196" t="s">
        <v>31</v>
      </c>
      <c r="Z26" s="196" t="s">
        <v>32</v>
      </c>
      <c r="AA26" s="195" t="s">
        <v>33</v>
      </c>
      <c r="AB26" s="34" t="s">
        <v>34</v>
      </c>
      <c r="AC26" s="34" t="s">
        <v>244</v>
      </c>
      <c r="AD26" s="2065" t="s">
        <v>35</v>
      </c>
      <c r="AE26" s="2641" t="s">
        <v>36</v>
      </c>
      <c r="AF26" s="2642" t="s">
        <v>37</v>
      </c>
      <c r="AG26" s="2643" t="s">
        <v>38</v>
      </c>
      <c r="AH26" s="2644" t="s">
        <v>1724</v>
      </c>
      <c r="AI26" s="2644" t="s">
        <v>1725</v>
      </c>
      <c r="AJ26" s="2645" t="s">
        <v>42</v>
      </c>
      <c r="AK26" s="2646" t="s">
        <v>43</v>
      </c>
      <c r="AL26" s="2645" t="s">
        <v>44</v>
      </c>
      <c r="AM26" s="2645" t="s">
        <v>45</v>
      </c>
    </row>
    <row r="27" spans="1:39" s="1247" customFormat="1" ht="54" customHeight="1">
      <c r="A27" s="3363">
        <v>2</v>
      </c>
      <c r="B27" s="3363" t="s">
        <v>614</v>
      </c>
      <c r="C27" s="3339" t="s">
        <v>613</v>
      </c>
      <c r="D27" s="3486"/>
      <c r="E27" s="3457"/>
      <c r="F27" s="194" t="s">
        <v>1618</v>
      </c>
      <c r="G27" s="194" t="s">
        <v>1618</v>
      </c>
      <c r="H27" s="187" t="s">
        <v>65</v>
      </c>
      <c r="I27" s="618">
        <v>4</v>
      </c>
      <c r="J27" s="355" t="s">
        <v>1609</v>
      </c>
      <c r="K27" s="187" t="s">
        <v>1619</v>
      </c>
      <c r="L27" s="187" t="s">
        <v>1620</v>
      </c>
      <c r="M27" s="718">
        <v>42736</v>
      </c>
      <c r="N27" s="718">
        <v>43039</v>
      </c>
      <c r="O27" s="360"/>
      <c r="P27" s="360"/>
      <c r="Q27" s="360">
        <v>1</v>
      </c>
      <c r="R27" s="360">
        <v>1</v>
      </c>
      <c r="S27" s="360"/>
      <c r="T27" s="360"/>
      <c r="U27" s="360">
        <v>1</v>
      </c>
      <c r="V27" s="360"/>
      <c r="W27" s="1944"/>
      <c r="X27" s="1944">
        <v>1</v>
      </c>
      <c r="Y27" s="1944"/>
      <c r="Z27" s="1944"/>
      <c r="AA27" s="1645">
        <f>SUM(O27:Z27)</f>
        <v>4</v>
      </c>
      <c r="AB27" s="452">
        <v>0</v>
      </c>
      <c r="AC27" s="452">
        <v>0</v>
      </c>
      <c r="AD27" s="1246"/>
      <c r="AE27" s="2609">
        <f>SUM(O27:P27)</f>
        <v>0</v>
      </c>
      <c r="AF27" s="2615"/>
      <c r="AG27" s="2459">
        <v>0</v>
      </c>
      <c r="AH27" s="2615"/>
      <c r="AI27" s="2615">
        <f>+AG27/AA27</f>
        <v>0</v>
      </c>
      <c r="AJ27" s="2459"/>
      <c r="AK27" s="2609"/>
      <c r="AL27" s="2459"/>
      <c r="AM27" s="2459"/>
    </row>
    <row r="28" spans="1:39" s="1247" customFormat="1" ht="84.75" customHeight="1">
      <c r="A28" s="3481"/>
      <c r="B28" s="3481"/>
      <c r="C28" s="3340"/>
      <c r="D28" s="3487"/>
      <c r="E28" s="3456"/>
      <c r="F28" s="336" t="s">
        <v>1621</v>
      </c>
      <c r="G28" s="336" t="s">
        <v>1621</v>
      </c>
      <c r="H28" s="1254" t="s">
        <v>65</v>
      </c>
      <c r="I28" s="1254">
        <v>12</v>
      </c>
      <c r="J28" s="1254" t="s">
        <v>1622</v>
      </c>
      <c r="K28" s="187" t="s">
        <v>1619</v>
      </c>
      <c r="L28" s="187" t="s">
        <v>1623</v>
      </c>
      <c r="M28" s="718">
        <v>43101</v>
      </c>
      <c r="N28" s="718">
        <v>43465</v>
      </c>
      <c r="O28" s="360">
        <v>1</v>
      </c>
      <c r="P28" s="360">
        <v>1</v>
      </c>
      <c r="Q28" s="360">
        <v>1</v>
      </c>
      <c r="R28" s="360">
        <v>1</v>
      </c>
      <c r="S28" s="360">
        <v>1</v>
      </c>
      <c r="T28" s="360">
        <v>1</v>
      </c>
      <c r="U28" s="360">
        <v>1</v>
      </c>
      <c r="V28" s="360">
        <v>1</v>
      </c>
      <c r="W28" s="1944">
        <v>1</v>
      </c>
      <c r="X28" s="1944">
        <v>1</v>
      </c>
      <c r="Y28" s="1944">
        <v>1</v>
      </c>
      <c r="Z28" s="1944">
        <v>1</v>
      </c>
      <c r="AA28" s="1645">
        <f aca="true" t="shared" si="0" ref="AA28:AA33">SUM(O28:Z28)</f>
        <v>12</v>
      </c>
      <c r="AB28" s="452">
        <v>0</v>
      </c>
      <c r="AC28" s="452">
        <v>0</v>
      </c>
      <c r="AD28" s="1246"/>
      <c r="AE28" s="2609">
        <f aca="true" t="shared" si="1" ref="AE28:AE33">SUM(O28:P28)</f>
        <v>2</v>
      </c>
      <c r="AF28" s="2615">
        <f aca="true" t="shared" si="2" ref="AF28:AF33">AE28/AA28</f>
        <v>0.16666666666666666</v>
      </c>
      <c r="AG28" s="2459">
        <v>2</v>
      </c>
      <c r="AH28" s="2615">
        <f aca="true" t="shared" si="3" ref="AH28:AH33">+AG28/AE28</f>
        <v>1</v>
      </c>
      <c r="AI28" s="2615">
        <f aca="true" t="shared" si="4" ref="AI28:AI33">+AG28/AA28</f>
        <v>0.16666666666666666</v>
      </c>
      <c r="AJ28" s="2459"/>
      <c r="AK28" s="2609"/>
      <c r="AL28" s="2459" t="s">
        <v>1990</v>
      </c>
      <c r="AM28" s="2459" t="s">
        <v>1838</v>
      </c>
    </row>
    <row r="29" spans="1:39" s="1247" customFormat="1" ht="79.5" customHeight="1" thickBot="1">
      <c r="A29" s="3481"/>
      <c r="B29" s="3481"/>
      <c r="C29" s="3341"/>
      <c r="D29" s="3487"/>
      <c r="E29" s="3485"/>
      <c r="F29" s="336" t="s">
        <v>1624</v>
      </c>
      <c r="G29" s="336" t="s">
        <v>1624</v>
      </c>
      <c r="H29" s="187" t="s">
        <v>65</v>
      </c>
      <c r="I29" s="187">
        <v>12</v>
      </c>
      <c r="J29" s="1254" t="s">
        <v>1622</v>
      </c>
      <c r="K29" s="187" t="s">
        <v>1619</v>
      </c>
      <c r="L29" s="187" t="s">
        <v>1623</v>
      </c>
      <c r="M29" s="718">
        <v>43101</v>
      </c>
      <c r="N29" s="718">
        <v>43465</v>
      </c>
      <c r="O29" s="360">
        <v>1</v>
      </c>
      <c r="P29" s="360">
        <v>1</v>
      </c>
      <c r="Q29" s="360">
        <v>1</v>
      </c>
      <c r="R29" s="360">
        <v>1</v>
      </c>
      <c r="S29" s="360">
        <v>1</v>
      </c>
      <c r="T29" s="360">
        <v>1</v>
      </c>
      <c r="U29" s="360">
        <v>1</v>
      </c>
      <c r="V29" s="360">
        <v>1</v>
      </c>
      <c r="W29" s="1944">
        <v>1</v>
      </c>
      <c r="X29" s="1944">
        <v>1</v>
      </c>
      <c r="Y29" s="1944">
        <v>1</v>
      </c>
      <c r="Z29" s="1944">
        <v>1</v>
      </c>
      <c r="AA29" s="1645">
        <f t="shared" si="0"/>
        <v>12</v>
      </c>
      <c r="AB29" s="452">
        <v>0</v>
      </c>
      <c r="AC29" s="452">
        <v>0</v>
      </c>
      <c r="AD29" s="1246"/>
      <c r="AE29" s="2609">
        <f t="shared" si="1"/>
        <v>2</v>
      </c>
      <c r="AF29" s="2615">
        <f t="shared" si="2"/>
        <v>0.16666666666666666</v>
      </c>
      <c r="AG29" s="2459">
        <v>2</v>
      </c>
      <c r="AH29" s="2615">
        <f t="shared" si="3"/>
        <v>1</v>
      </c>
      <c r="AI29" s="2615">
        <f t="shared" si="4"/>
        <v>0.16666666666666666</v>
      </c>
      <c r="AJ29" s="2459"/>
      <c r="AK29" s="2609"/>
      <c r="AL29" s="2459" t="s">
        <v>1991</v>
      </c>
      <c r="AM29" s="2459" t="s">
        <v>1838</v>
      </c>
    </row>
    <row r="30" spans="1:39" s="1247" customFormat="1" ht="51.75" customHeight="1">
      <c r="A30" s="3481"/>
      <c r="B30" s="3481"/>
      <c r="C30" s="3339" t="s">
        <v>576</v>
      </c>
      <c r="D30" s="3457"/>
      <c r="E30" s="3457"/>
      <c r="F30" s="1255" t="s">
        <v>1625</v>
      </c>
      <c r="G30" s="1255" t="s">
        <v>1625</v>
      </c>
      <c r="H30" s="355" t="s">
        <v>65</v>
      </c>
      <c r="I30" s="350">
        <v>1</v>
      </c>
      <c r="J30" s="350" t="s">
        <v>1626</v>
      </c>
      <c r="K30" s="350" t="s">
        <v>1627</v>
      </c>
      <c r="L30" s="350" t="s">
        <v>1628</v>
      </c>
      <c r="M30" s="718">
        <v>43101</v>
      </c>
      <c r="N30" s="718">
        <v>43465</v>
      </c>
      <c r="O30" s="360"/>
      <c r="P30" s="360"/>
      <c r="Q30" s="360"/>
      <c r="R30" s="360"/>
      <c r="S30" s="360"/>
      <c r="T30" s="360"/>
      <c r="U30" s="360"/>
      <c r="V30" s="360"/>
      <c r="W30" s="1944"/>
      <c r="X30" s="1944"/>
      <c r="Y30" s="1944"/>
      <c r="Z30" s="1944">
        <v>1</v>
      </c>
      <c r="AA30" s="1645">
        <f t="shared" si="0"/>
        <v>1</v>
      </c>
      <c r="AB30" s="452">
        <v>0</v>
      </c>
      <c r="AC30" s="452">
        <v>0</v>
      </c>
      <c r="AD30" s="1246"/>
      <c r="AE30" s="2609">
        <f t="shared" si="1"/>
        <v>0</v>
      </c>
      <c r="AF30" s="2615"/>
      <c r="AG30" s="2459">
        <v>0</v>
      </c>
      <c r="AH30" s="2615"/>
      <c r="AI30" s="2615">
        <f t="shared" si="4"/>
        <v>0</v>
      </c>
      <c r="AJ30" s="2459"/>
      <c r="AK30" s="2609"/>
      <c r="AL30" s="2459"/>
      <c r="AM30" s="2459"/>
    </row>
    <row r="31" spans="1:39" s="1247" customFormat="1" ht="69.75" customHeight="1">
      <c r="A31" s="3481"/>
      <c r="B31" s="3481"/>
      <c r="C31" s="3340"/>
      <c r="D31" s="3456"/>
      <c r="E31" s="3456"/>
      <c r="F31" s="1255" t="s">
        <v>1629</v>
      </c>
      <c r="G31" s="1255" t="s">
        <v>1629</v>
      </c>
      <c r="H31" s="355" t="s">
        <v>65</v>
      </c>
      <c r="I31" s="350">
        <v>12</v>
      </c>
      <c r="J31" s="350" t="s">
        <v>1630</v>
      </c>
      <c r="K31" s="350" t="s">
        <v>1627</v>
      </c>
      <c r="L31" s="350" t="s">
        <v>1631</v>
      </c>
      <c r="M31" s="718">
        <v>43101</v>
      </c>
      <c r="N31" s="718">
        <v>43465</v>
      </c>
      <c r="O31" s="360">
        <v>1</v>
      </c>
      <c r="P31" s="360">
        <v>1</v>
      </c>
      <c r="Q31" s="360">
        <v>1</v>
      </c>
      <c r="R31" s="360">
        <v>1</v>
      </c>
      <c r="S31" s="360">
        <v>1</v>
      </c>
      <c r="T31" s="360">
        <v>1</v>
      </c>
      <c r="U31" s="360">
        <v>1</v>
      </c>
      <c r="V31" s="360">
        <v>1</v>
      </c>
      <c r="W31" s="1944">
        <v>1</v>
      </c>
      <c r="X31" s="1944">
        <v>1</v>
      </c>
      <c r="Y31" s="1944">
        <v>1</v>
      </c>
      <c r="Z31" s="1944">
        <v>1</v>
      </c>
      <c r="AA31" s="1645">
        <f t="shared" si="0"/>
        <v>12</v>
      </c>
      <c r="AB31" s="452">
        <v>0</v>
      </c>
      <c r="AC31" s="452">
        <v>0</v>
      </c>
      <c r="AD31" s="1246"/>
      <c r="AE31" s="2609">
        <f t="shared" si="1"/>
        <v>2</v>
      </c>
      <c r="AF31" s="2615">
        <f t="shared" si="2"/>
        <v>0.16666666666666666</v>
      </c>
      <c r="AG31" s="2459">
        <v>2</v>
      </c>
      <c r="AH31" s="2615">
        <f t="shared" si="3"/>
        <v>1</v>
      </c>
      <c r="AI31" s="2615">
        <f t="shared" si="4"/>
        <v>0.16666666666666666</v>
      </c>
      <c r="AJ31" s="2459"/>
      <c r="AK31" s="2609"/>
      <c r="AL31" s="2459" t="s">
        <v>1992</v>
      </c>
      <c r="AM31" s="2459" t="s">
        <v>1838</v>
      </c>
    </row>
    <row r="32" spans="1:39" s="1247" customFormat="1" ht="75" customHeight="1">
      <c r="A32" s="3481"/>
      <c r="B32" s="3481"/>
      <c r="C32" s="3340"/>
      <c r="D32" s="3456"/>
      <c r="E32" s="3456"/>
      <c r="F32" s="1255" t="s">
        <v>1632</v>
      </c>
      <c r="G32" s="1255" t="s">
        <v>1632</v>
      </c>
      <c r="H32" s="355" t="s">
        <v>65</v>
      </c>
      <c r="I32" s="350">
        <v>12</v>
      </c>
      <c r="J32" s="350" t="s">
        <v>1633</v>
      </c>
      <c r="K32" s="350" t="s">
        <v>1616</v>
      </c>
      <c r="L32" s="350" t="s">
        <v>1634</v>
      </c>
      <c r="M32" s="718">
        <v>43101</v>
      </c>
      <c r="N32" s="718">
        <v>43465</v>
      </c>
      <c r="O32" s="360">
        <v>1</v>
      </c>
      <c r="P32" s="360">
        <v>1</v>
      </c>
      <c r="Q32" s="360">
        <v>1</v>
      </c>
      <c r="R32" s="360">
        <v>1</v>
      </c>
      <c r="S32" s="360">
        <v>1</v>
      </c>
      <c r="T32" s="360">
        <v>1</v>
      </c>
      <c r="U32" s="360">
        <v>1</v>
      </c>
      <c r="V32" s="360">
        <v>1</v>
      </c>
      <c r="W32" s="1944">
        <v>1</v>
      </c>
      <c r="X32" s="1944">
        <v>1</v>
      </c>
      <c r="Y32" s="1944">
        <v>1</v>
      </c>
      <c r="Z32" s="1944">
        <v>1</v>
      </c>
      <c r="AA32" s="1645">
        <f t="shared" si="0"/>
        <v>12</v>
      </c>
      <c r="AB32" s="452">
        <v>0</v>
      </c>
      <c r="AC32" s="452">
        <v>0</v>
      </c>
      <c r="AD32" s="1246"/>
      <c r="AE32" s="2609">
        <f t="shared" si="1"/>
        <v>2</v>
      </c>
      <c r="AF32" s="2615">
        <f t="shared" si="2"/>
        <v>0.16666666666666666</v>
      </c>
      <c r="AG32" s="2459">
        <v>2</v>
      </c>
      <c r="AH32" s="2615">
        <f t="shared" si="3"/>
        <v>1</v>
      </c>
      <c r="AI32" s="2615">
        <f t="shared" si="4"/>
        <v>0.16666666666666666</v>
      </c>
      <c r="AJ32" s="2459"/>
      <c r="AK32" s="2609"/>
      <c r="AL32" s="2459" t="s">
        <v>1993</v>
      </c>
      <c r="AM32" s="2459" t="s">
        <v>1838</v>
      </c>
    </row>
    <row r="33" spans="1:39" s="1247" customFormat="1" ht="63" customHeight="1" thickBot="1">
      <c r="A33" s="3365"/>
      <c r="B33" s="3365"/>
      <c r="C33" s="3341"/>
      <c r="D33" s="3456"/>
      <c r="E33" s="3456"/>
      <c r="F33" s="1256" t="s">
        <v>1635</v>
      </c>
      <c r="G33" s="1256" t="s">
        <v>1635</v>
      </c>
      <c r="H33" s="486" t="s">
        <v>65</v>
      </c>
      <c r="I33" s="1257">
        <v>12</v>
      </c>
      <c r="J33" s="1257" t="s">
        <v>1636</v>
      </c>
      <c r="K33" s="1257" t="s">
        <v>1616</v>
      </c>
      <c r="L33" s="1257" t="s">
        <v>1634</v>
      </c>
      <c r="M33" s="718">
        <v>43101</v>
      </c>
      <c r="N33" s="718">
        <v>43465</v>
      </c>
      <c r="O33" s="1539">
        <v>1</v>
      </c>
      <c r="P33" s="1539">
        <v>1</v>
      </c>
      <c r="Q33" s="1539">
        <v>1</v>
      </c>
      <c r="R33" s="1539">
        <v>1</v>
      </c>
      <c r="S33" s="1539">
        <v>1</v>
      </c>
      <c r="T33" s="1539">
        <v>1</v>
      </c>
      <c r="U33" s="1539">
        <v>1</v>
      </c>
      <c r="V33" s="1539">
        <v>1</v>
      </c>
      <c r="W33" s="1945">
        <v>1</v>
      </c>
      <c r="X33" s="1945">
        <v>1</v>
      </c>
      <c r="Y33" s="1945">
        <v>1</v>
      </c>
      <c r="Z33" s="1945">
        <v>1</v>
      </c>
      <c r="AA33" s="1645">
        <f t="shared" si="0"/>
        <v>12</v>
      </c>
      <c r="AB33" s="1463">
        <v>0</v>
      </c>
      <c r="AC33" s="1463">
        <v>0</v>
      </c>
      <c r="AD33" s="1258"/>
      <c r="AE33" s="2609">
        <f t="shared" si="1"/>
        <v>2</v>
      </c>
      <c r="AF33" s="2615">
        <f t="shared" si="2"/>
        <v>0.16666666666666666</v>
      </c>
      <c r="AG33" s="2459">
        <v>2</v>
      </c>
      <c r="AH33" s="2615">
        <f t="shared" si="3"/>
        <v>1</v>
      </c>
      <c r="AI33" s="2615">
        <f t="shared" si="4"/>
        <v>0.16666666666666666</v>
      </c>
      <c r="AJ33" s="2459"/>
      <c r="AK33" s="2609"/>
      <c r="AL33" s="2459" t="s">
        <v>1994</v>
      </c>
      <c r="AM33" s="2459" t="s">
        <v>1838</v>
      </c>
    </row>
    <row r="34" spans="1:39" s="1244" customFormat="1" ht="24" customHeight="1" thickBot="1">
      <c r="A34" s="3344" t="s">
        <v>56</v>
      </c>
      <c r="B34" s="3345"/>
      <c r="C34" s="3345"/>
      <c r="D34" s="437"/>
      <c r="E34" s="438"/>
      <c r="F34" s="438"/>
      <c r="G34" s="438"/>
      <c r="H34" s="438"/>
      <c r="I34" s="438"/>
      <c r="J34" s="438"/>
      <c r="K34" s="438"/>
      <c r="L34" s="438"/>
      <c r="M34" s="438"/>
      <c r="N34" s="438"/>
      <c r="O34" s="438"/>
      <c r="P34" s="438"/>
      <c r="Q34" s="438"/>
      <c r="R34" s="438"/>
      <c r="S34" s="438"/>
      <c r="T34" s="438"/>
      <c r="U34" s="438"/>
      <c r="V34" s="438"/>
      <c r="W34" s="438"/>
      <c r="X34" s="438"/>
      <c r="Y34" s="438"/>
      <c r="Z34" s="438"/>
      <c r="AA34" s="15"/>
      <c r="AB34" s="1464">
        <f>SUM(AB27:AB33)</f>
        <v>0</v>
      </c>
      <c r="AC34" s="1464">
        <f>SUM(AC27:AC33)</f>
        <v>0</v>
      </c>
      <c r="AD34" s="2073"/>
      <c r="AE34" s="2631"/>
      <c r="AF34" s="2631"/>
      <c r="AG34" s="2631"/>
      <c r="AH34" s="2631"/>
      <c r="AI34" s="2631"/>
      <c r="AJ34" s="2631"/>
      <c r="AK34" s="2631"/>
      <c r="AL34" s="2631"/>
      <c r="AM34" s="2631"/>
    </row>
    <row r="35" spans="1:39" s="1247" customFormat="1" ht="99.75" customHeight="1">
      <c r="A35" s="3363">
        <v>3</v>
      </c>
      <c r="B35" s="3363" t="s">
        <v>1637</v>
      </c>
      <c r="C35" s="3488" t="s">
        <v>1638</v>
      </c>
      <c r="D35" s="3457"/>
      <c r="E35" s="3457"/>
      <c r="F35" s="346" t="s">
        <v>1639</v>
      </c>
      <c r="G35" s="346" t="s">
        <v>1639</v>
      </c>
      <c r="H35" s="489" t="s">
        <v>65</v>
      </c>
      <c r="I35" s="489">
        <v>11</v>
      </c>
      <c r="J35" s="489" t="s">
        <v>1640</v>
      </c>
      <c r="K35" s="489" t="s">
        <v>1641</v>
      </c>
      <c r="L35" s="489" t="s">
        <v>1642</v>
      </c>
      <c r="M35" s="718">
        <v>43101</v>
      </c>
      <c r="N35" s="718">
        <v>43465</v>
      </c>
      <c r="O35" s="1946"/>
      <c r="P35" s="1946"/>
      <c r="Q35" s="1946"/>
      <c r="R35" s="1946"/>
      <c r="S35" s="1946">
        <v>4</v>
      </c>
      <c r="T35" s="1946">
        <v>1</v>
      </c>
      <c r="U35" s="1946">
        <v>1</v>
      </c>
      <c r="V35" s="1946">
        <v>1</v>
      </c>
      <c r="W35" s="1947">
        <v>1</v>
      </c>
      <c r="X35" s="1947">
        <v>1</v>
      </c>
      <c r="Y35" s="1947">
        <v>1</v>
      </c>
      <c r="Z35" s="1947">
        <v>1</v>
      </c>
      <c r="AA35" s="1646">
        <f>SUM(O35:Z35)</f>
        <v>11</v>
      </c>
      <c r="AB35" s="1466">
        <v>0</v>
      </c>
      <c r="AC35" s="1466">
        <v>0</v>
      </c>
      <c r="AD35" s="1259"/>
      <c r="AE35" s="2609">
        <f>SUM(O35:P35)</f>
        <v>0</v>
      </c>
      <c r="AF35" s="2615"/>
      <c r="AG35" s="2459">
        <v>0</v>
      </c>
      <c r="AH35" s="2615"/>
      <c r="AI35" s="2615">
        <f>+AG35/AA35</f>
        <v>0</v>
      </c>
      <c r="AJ35" s="2459"/>
      <c r="AK35" s="2609"/>
      <c r="AL35" s="2459"/>
      <c r="AM35" s="2459"/>
    </row>
    <row r="36" spans="1:39" s="1247" customFormat="1" ht="75" customHeight="1">
      <c r="A36" s="3481"/>
      <c r="B36" s="3481"/>
      <c r="C36" s="3340"/>
      <c r="D36" s="3456"/>
      <c r="E36" s="3456"/>
      <c r="F36" s="210" t="s">
        <v>1643</v>
      </c>
      <c r="G36" s="210" t="s">
        <v>1643</v>
      </c>
      <c r="H36" s="355" t="s">
        <v>65</v>
      </c>
      <c r="I36" s="355">
        <v>1</v>
      </c>
      <c r="J36" s="355" t="s">
        <v>1644</v>
      </c>
      <c r="K36" s="489" t="s">
        <v>1641</v>
      </c>
      <c r="L36" s="355" t="s">
        <v>1642</v>
      </c>
      <c r="M36" s="718">
        <v>43101</v>
      </c>
      <c r="N36" s="718">
        <v>43465</v>
      </c>
      <c r="O36" s="1938"/>
      <c r="P36" s="1938"/>
      <c r="Q36" s="1938">
        <v>1</v>
      </c>
      <c r="R36" s="1938"/>
      <c r="S36" s="1938"/>
      <c r="T36" s="1939"/>
      <c r="U36" s="1939"/>
      <c r="V36" s="1938"/>
      <c r="W36" s="1939"/>
      <c r="X36" s="1939"/>
      <c r="Y36" s="1939"/>
      <c r="Z36" s="1939"/>
      <c r="AA36" s="1646">
        <f aca="true" t="shared" si="5" ref="AA36:AA41">SUM(O36:Z36)</f>
        <v>1</v>
      </c>
      <c r="AB36" s="452">
        <v>0</v>
      </c>
      <c r="AC36" s="452">
        <v>0</v>
      </c>
      <c r="AD36" s="1246"/>
      <c r="AE36" s="2609">
        <f aca="true" t="shared" si="6" ref="AE36:AE41">SUM(O36:P36)</f>
        <v>0</v>
      </c>
      <c r="AF36" s="2615"/>
      <c r="AG36" s="2459">
        <v>0</v>
      </c>
      <c r="AH36" s="2615"/>
      <c r="AI36" s="2615">
        <f aca="true" t="shared" si="7" ref="AI36:AI41">+AG36/AA36</f>
        <v>0</v>
      </c>
      <c r="AJ36" s="2459"/>
      <c r="AK36" s="2609"/>
      <c r="AL36" s="2459"/>
      <c r="AM36" s="2459"/>
    </row>
    <row r="37" spans="1:39" s="1247" customFormat="1" ht="114" customHeight="1">
      <c r="A37" s="3481"/>
      <c r="B37" s="3481"/>
      <c r="C37" s="3340"/>
      <c r="D37" s="3456"/>
      <c r="E37" s="3456"/>
      <c r="F37" s="210"/>
      <c r="G37" s="210" t="s">
        <v>1645</v>
      </c>
      <c r="H37" s="355" t="s">
        <v>65</v>
      </c>
      <c r="I37" s="355">
        <v>1</v>
      </c>
      <c r="J37" s="355" t="s">
        <v>1646</v>
      </c>
      <c r="K37" s="355" t="s">
        <v>1641</v>
      </c>
      <c r="L37" s="355" t="s">
        <v>259</v>
      </c>
      <c r="M37" s="718">
        <v>43101</v>
      </c>
      <c r="N37" s="718">
        <v>43465</v>
      </c>
      <c r="O37" s="1948"/>
      <c r="P37" s="1948"/>
      <c r="Q37" s="1948"/>
      <c r="R37" s="1948">
        <v>1</v>
      </c>
      <c r="S37" s="1948"/>
      <c r="T37" s="1949"/>
      <c r="U37" s="1949"/>
      <c r="V37" s="1948"/>
      <c r="W37" s="1949"/>
      <c r="X37" s="1949"/>
      <c r="Y37" s="1949"/>
      <c r="Z37" s="1949"/>
      <c r="AA37" s="1646">
        <f t="shared" si="5"/>
        <v>1</v>
      </c>
      <c r="AB37" s="452">
        <v>0</v>
      </c>
      <c r="AC37" s="452">
        <v>0</v>
      </c>
      <c r="AD37" s="1260"/>
      <c r="AE37" s="2609">
        <f t="shared" si="6"/>
        <v>0</v>
      </c>
      <c r="AF37" s="2615"/>
      <c r="AG37" s="2459">
        <v>0</v>
      </c>
      <c r="AH37" s="2615"/>
      <c r="AI37" s="2615">
        <f t="shared" si="7"/>
        <v>0</v>
      </c>
      <c r="AJ37" s="2459"/>
      <c r="AK37" s="2609"/>
      <c r="AL37" s="2459"/>
      <c r="AM37" s="2459"/>
    </row>
    <row r="38" spans="1:39" s="1247" customFormat="1" ht="114" customHeight="1">
      <c r="A38" s="3481"/>
      <c r="B38" s="3481"/>
      <c r="C38" s="3340"/>
      <c r="D38" s="3456"/>
      <c r="E38" s="3456"/>
      <c r="F38" s="210"/>
      <c r="G38" s="210" t="s">
        <v>1647</v>
      </c>
      <c r="H38" s="355" t="s">
        <v>65</v>
      </c>
      <c r="I38" s="355">
        <v>4</v>
      </c>
      <c r="J38" s="355" t="s">
        <v>1648</v>
      </c>
      <c r="K38" s="355" t="s">
        <v>1641</v>
      </c>
      <c r="L38" s="355" t="s">
        <v>1649</v>
      </c>
      <c r="M38" s="718">
        <v>43101</v>
      </c>
      <c r="N38" s="718">
        <v>43465</v>
      </c>
      <c r="O38" s="1948"/>
      <c r="P38" s="1948"/>
      <c r="Q38" s="1948"/>
      <c r="R38" s="1948">
        <v>1</v>
      </c>
      <c r="S38" s="1948"/>
      <c r="T38" s="1949"/>
      <c r="U38" s="1949">
        <v>1</v>
      </c>
      <c r="V38" s="1948"/>
      <c r="W38" s="1949"/>
      <c r="X38" s="1949">
        <v>1</v>
      </c>
      <c r="Y38" s="1949"/>
      <c r="Z38" s="1949"/>
      <c r="AA38" s="1646">
        <f t="shared" si="5"/>
        <v>3</v>
      </c>
      <c r="AB38" s="452">
        <v>0</v>
      </c>
      <c r="AC38" s="452">
        <v>0</v>
      </c>
      <c r="AD38" s="1260"/>
      <c r="AE38" s="2609">
        <f t="shared" si="6"/>
        <v>0</v>
      </c>
      <c r="AF38" s="2615"/>
      <c r="AG38" s="2459">
        <v>0</v>
      </c>
      <c r="AH38" s="2615"/>
      <c r="AI38" s="2615">
        <f t="shared" si="7"/>
        <v>0</v>
      </c>
      <c r="AJ38" s="2459"/>
      <c r="AK38" s="2609"/>
      <c r="AL38" s="2459"/>
      <c r="AM38" s="2459"/>
    </row>
    <row r="39" spans="1:39" s="1247" customFormat="1" ht="48" customHeight="1" thickBot="1">
      <c r="A39" s="3481"/>
      <c r="B39" s="3481"/>
      <c r="C39" s="3341"/>
      <c r="D39" s="3485"/>
      <c r="E39" s="3485"/>
      <c r="F39" s="194" t="s">
        <v>1650</v>
      </c>
      <c r="G39" s="194" t="s">
        <v>1650</v>
      </c>
      <c r="H39" s="187" t="s">
        <v>65</v>
      </c>
      <c r="I39" s="187">
        <v>4</v>
      </c>
      <c r="J39" s="187" t="s">
        <v>1651</v>
      </c>
      <c r="K39" s="355" t="s">
        <v>1641</v>
      </c>
      <c r="L39" s="187" t="s">
        <v>1652</v>
      </c>
      <c r="M39" s="718">
        <v>43101</v>
      </c>
      <c r="N39" s="718">
        <v>43465</v>
      </c>
      <c r="O39" s="1938"/>
      <c r="P39" s="1938"/>
      <c r="Q39" s="1938">
        <v>1</v>
      </c>
      <c r="R39" s="1938">
        <v>1</v>
      </c>
      <c r="S39" s="1938"/>
      <c r="T39" s="1939"/>
      <c r="U39" s="1939">
        <v>1</v>
      </c>
      <c r="V39" s="1938"/>
      <c r="W39" s="1939"/>
      <c r="X39" s="1939">
        <v>1</v>
      </c>
      <c r="Y39" s="1939"/>
      <c r="Z39" s="1939"/>
      <c r="AA39" s="1646">
        <f t="shared" si="5"/>
        <v>4</v>
      </c>
      <c r="AB39" s="452">
        <v>0</v>
      </c>
      <c r="AC39" s="452">
        <v>0</v>
      </c>
      <c r="AD39" s="1246"/>
      <c r="AE39" s="2609">
        <f t="shared" si="6"/>
        <v>0</v>
      </c>
      <c r="AF39" s="2615"/>
      <c r="AG39" s="2459">
        <v>0</v>
      </c>
      <c r="AH39" s="2615"/>
      <c r="AI39" s="2615">
        <f t="shared" si="7"/>
        <v>0</v>
      </c>
      <c r="AJ39" s="2459"/>
      <c r="AK39" s="2609"/>
      <c r="AL39" s="2459"/>
      <c r="AM39" s="2459"/>
    </row>
    <row r="40" spans="1:39" s="1247" customFormat="1" ht="51.75" thickBot="1">
      <c r="A40" s="3481"/>
      <c r="B40" s="3481"/>
      <c r="C40" s="189" t="s">
        <v>1653</v>
      </c>
      <c r="D40" s="1261"/>
      <c r="E40" s="1261"/>
      <c r="F40" s="1262" t="s">
        <v>1654</v>
      </c>
      <c r="G40" s="1262" t="s">
        <v>1654</v>
      </c>
      <c r="H40" s="187" t="s">
        <v>65</v>
      </c>
      <c r="I40" s="618">
        <v>1</v>
      </c>
      <c r="J40" s="618" t="s">
        <v>1655</v>
      </c>
      <c r="K40" s="618" t="s">
        <v>1656</v>
      </c>
      <c r="L40" s="618" t="s">
        <v>1657</v>
      </c>
      <c r="M40" s="718">
        <v>43101</v>
      </c>
      <c r="N40" s="718">
        <v>43465</v>
      </c>
      <c r="O40" s="1950"/>
      <c r="P40" s="1950"/>
      <c r="Q40" s="1950"/>
      <c r="R40" s="1950"/>
      <c r="S40" s="1950"/>
      <c r="T40" s="1950">
        <v>1</v>
      </c>
      <c r="U40" s="1950"/>
      <c r="V40" s="1950"/>
      <c r="W40" s="1939"/>
      <c r="X40" s="1939"/>
      <c r="Y40" s="1939"/>
      <c r="Z40" s="1939"/>
      <c r="AA40" s="1646">
        <f t="shared" si="5"/>
        <v>1</v>
      </c>
      <c r="AB40" s="452">
        <v>0</v>
      </c>
      <c r="AC40" s="452">
        <v>0</v>
      </c>
      <c r="AD40" s="1246"/>
      <c r="AE40" s="2609">
        <f t="shared" si="6"/>
        <v>0</v>
      </c>
      <c r="AF40" s="2615"/>
      <c r="AG40" s="2459">
        <v>0</v>
      </c>
      <c r="AH40" s="2615"/>
      <c r="AI40" s="2615">
        <f t="shared" si="7"/>
        <v>0</v>
      </c>
      <c r="AJ40" s="2459"/>
      <c r="AK40" s="2609"/>
      <c r="AL40" s="2459"/>
      <c r="AM40" s="2459"/>
    </row>
    <row r="41" spans="1:39" s="1247" customFormat="1" ht="48" customHeight="1" thickBot="1">
      <c r="A41" s="3365"/>
      <c r="B41" s="3365"/>
      <c r="C41" s="189" t="s">
        <v>1658</v>
      </c>
      <c r="D41" s="1263"/>
      <c r="E41" s="1263"/>
      <c r="F41" s="1264" t="s">
        <v>1659</v>
      </c>
      <c r="G41" s="1264" t="s">
        <v>1659</v>
      </c>
      <c r="H41" s="1265" t="s">
        <v>65</v>
      </c>
      <c r="I41" s="1265">
        <v>3</v>
      </c>
      <c r="J41" s="1265" t="s">
        <v>1660</v>
      </c>
      <c r="K41" s="1249" t="s">
        <v>1616</v>
      </c>
      <c r="L41" s="1249" t="s">
        <v>1661</v>
      </c>
      <c r="M41" s="718">
        <v>43101</v>
      </c>
      <c r="N41" s="718">
        <v>43465</v>
      </c>
      <c r="O41" s="1951"/>
      <c r="P41" s="1951"/>
      <c r="Q41" s="1951"/>
      <c r="R41" s="1951">
        <v>1</v>
      </c>
      <c r="S41" s="1951"/>
      <c r="T41" s="1951"/>
      <c r="U41" s="1951">
        <v>1</v>
      </c>
      <c r="V41" s="1951"/>
      <c r="W41" s="1945"/>
      <c r="X41" s="1945">
        <v>1</v>
      </c>
      <c r="Y41" s="1945"/>
      <c r="Z41" s="1945"/>
      <c r="AA41" s="1646">
        <f t="shared" si="5"/>
        <v>3</v>
      </c>
      <c r="AB41" s="1463">
        <v>0</v>
      </c>
      <c r="AC41" s="1463">
        <v>0</v>
      </c>
      <c r="AD41" s="1258"/>
      <c r="AE41" s="2609">
        <f t="shared" si="6"/>
        <v>0</v>
      </c>
      <c r="AF41" s="2615"/>
      <c r="AG41" s="2459">
        <v>0</v>
      </c>
      <c r="AH41" s="2615"/>
      <c r="AI41" s="2615">
        <f t="shared" si="7"/>
        <v>0</v>
      </c>
      <c r="AJ41" s="2459"/>
      <c r="AK41" s="2609"/>
      <c r="AL41" s="2459"/>
      <c r="AM41" s="2459"/>
    </row>
    <row r="42" spans="1:39" s="1244" customFormat="1" ht="24" customHeight="1" thickBot="1">
      <c r="A42" s="3344" t="s">
        <v>56</v>
      </c>
      <c r="B42" s="3345"/>
      <c r="C42" s="3345"/>
      <c r="D42" s="437"/>
      <c r="E42" s="438"/>
      <c r="F42" s="438"/>
      <c r="G42" s="438"/>
      <c r="H42" s="438"/>
      <c r="I42" s="438"/>
      <c r="J42" s="438"/>
      <c r="K42" s="438"/>
      <c r="L42" s="438"/>
      <c r="M42" s="438"/>
      <c r="N42" s="438"/>
      <c r="O42" s="438"/>
      <c r="P42" s="438"/>
      <c r="Q42" s="438"/>
      <c r="R42" s="438"/>
      <c r="S42" s="438"/>
      <c r="T42" s="438"/>
      <c r="U42" s="438"/>
      <c r="V42" s="438"/>
      <c r="W42" s="438"/>
      <c r="X42" s="438"/>
      <c r="Y42" s="438"/>
      <c r="Z42" s="438"/>
      <c r="AA42" s="15"/>
      <c r="AB42" s="1464">
        <f>SUM(AB35:AB41)</f>
        <v>0</v>
      </c>
      <c r="AC42" s="1464">
        <f>SUM(AC35:AC41)</f>
        <v>0</v>
      </c>
      <c r="AD42" s="2073"/>
      <c r="AE42" s="2631"/>
      <c r="AF42" s="2631"/>
      <c r="AG42" s="2631"/>
      <c r="AH42" s="2631"/>
      <c r="AI42" s="2631"/>
      <c r="AJ42" s="2631"/>
      <c r="AK42" s="2631"/>
      <c r="AL42" s="2631"/>
      <c r="AM42" s="2631"/>
    </row>
    <row r="43" spans="1:39" s="1244" customFormat="1" ht="24" customHeight="1" thickBot="1">
      <c r="A43" s="3482" t="s">
        <v>57</v>
      </c>
      <c r="B43" s="3482"/>
      <c r="C43" s="3482"/>
      <c r="D43" s="1364"/>
      <c r="E43" s="1364"/>
      <c r="F43" s="1364"/>
      <c r="G43" s="1364"/>
      <c r="H43" s="1252"/>
      <c r="I43" s="1252"/>
      <c r="J43" s="1252"/>
      <c r="K43" s="1375"/>
      <c r="L43" s="1375"/>
      <c r="M43" s="1375"/>
      <c r="N43" s="1375"/>
      <c r="O43" s="1375"/>
      <c r="P43" s="1375"/>
      <c r="Q43" s="1375"/>
      <c r="R43" s="1375"/>
      <c r="S43" s="1375"/>
      <c r="T43" s="1375"/>
      <c r="U43" s="1375"/>
      <c r="V43" s="1375"/>
      <c r="W43" s="1375"/>
      <c r="X43" s="1375"/>
      <c r="Y43" s="1375"/>
      <c r="Z43" s="1375"/>
      <c r="AA43" s="1253"/>
      <c r="AB43" s="1465">
        <f>+AB42+AB34</f>
        <v>0</v>
      </c>
      <c r="AC43" s="1465">
        <f>+AC42+AC34</f>
        <v>0</v>
      </c>
      <c r="AD43" s="2246"/>
      <c r="AE43" s="2647"/>
      <c r="AF43" s="2647"/>
      <c r="AG43" s="2647"/>
      <c r="AH43" s="2647"/>
      <c r="AI43" s="2647"/>
      <c r="AJ43" s="2647"/>
      <c r="AK43" s="2647"/>
      <c r="AL43" s="2647"/>
      <c r="AM43" s="2647"/>
    </row>
    <row r="44" spans="1:39" s="1368" customFormat="1" ht="9.75" customHeight="1" thickBot="1">
      <c r="A44" s="1367"/>
      <c r="B44" s="221"/>
      <c r="I44" s="220"/>
      <c r="M44" s="219"/>
      <c r="N44" s="219"/>
      <c r="AA44" s="225"/>
      <c r="AB44" s="217"/>
      <c r="AC44" s="217"/>
      <c r="AD44" s="2075"/>
      <c r="AE44" s="2640"/>
      <c r="AF44" s="2640"/>
      <c r="AG44" s="2640"/>
      <c r="AH44" s="2640"/>
      <c r="AI44" s="2640"/>
      <c r="AJ44" s="2640"/>
      <c r="AK44" s="2640"/>
      <c r="AL44" s="2640"/>
      <c r="AM44" s="2640"/>
    </row>
    <row r="45" spans="1:39" s="1244" customFormat="1" ht="24" customHeight="1" thickBot="1">
      <c r="A45" s="3478" t="s">
        <v>8</v>
      </c>
      <c r="B45" s="3479"/>
      <c r="C45" s="3479"/>
      <c r="D45" s="1282"/>
      <c r="E45" s="1282"/>
      <c r="F45" s="1282"/>
      <c r="G45" s="1282"/>
      <c r="H45" s="3454" t="s">
        <v>242</v>
      </c>
      <c r="I45" s="3455"/>
      <c r="J45" s="3455"/>
      <c r="K45" s="3455"/>
      <c r="L45" s="3455"/>
      <c r="M45" s="3455"/>
      <c r="N45" s="3455"/>
      <c r="O45" s="3455"/>
      <c r="P45" s="3455"/>
      <c r="Q45" s="3455"/>
      <c r="R45" s="3455"/>
      <c r="S45" s="3455"/>
      <c r="T45" s="3455"/>
      <c r="U45" s="3455"/>
      <c r="V45" s="3455"/>
      <c r="W45" s="3455"/>
      <c r="X45" s="3455"/>
      <c r="Y45" s="3455"/>
      <c r="Z45" s="3455"/>
      <c r="AA45" s="3455"/>
      <c r="AB45" s="3455"/>
      <c r="AC45" s="3455"/>
      <c r="AD45" s="3455"/>
      <c r="AE45" s="3489"/>
      <c r="AF45" s="3489"/>
      <c r="AG45" s="3489"/>
      <c r="AH45" s="3489"/>
      <c r="AI45" s="3489"/>
      <c r="AJ45" s="3489"/>
      <c r="AK45" s="3489"/>
      <c r="AL45" s="3489"/>
      <c r="AM45" s="3489"/>
    </row>
    <row r="46" spans="1:39" s="1284" customFormat="1" ht="9.75" customHeight="1" thickBot="1">
      <c r="A46" s="1283"/>
      <c r="B46" s="221"/>
      <c r="I46" s="220"/>
      <c r="M46" s="219"/>
      <c r="N46" s="219"/>
      <c r="AA46" s="225"/>
      <c r="AB46" s="217"/>
      <c r="AC46" s="217"/>
      <c r="AD46" s="2075"/>
      <c r="AE46" s="2640"/>
      <c r="AF46" s="2640"/>
      <c r="AG46" s="2640"/>
      <c r="AH46" s="2640"/>
      <c r="AI46" s="2640"/>
      <c r="AJ46" s="2640"/>
      <c r="AK46" s="2640"/>
      <c r="AL46" s="2640"/>
      <c r="AM46" s="2640"/>
    </row>
    <row r="47" spans="1:39" s="384" customFormat="1" ht="51.75" thickBot="1">
      <c r="A47" s="7" t="s">
        <v>9</v>
      </c>
      <c r="B47" s="7" t="s">
        <v>10</v>
      </c>
      <c r="C47" s="7" t="s">
        <v>11</v>
      </c>
      <c r="D47" s="3254" t="s">
        <v>328</v>
      </c>
      <c r="E47" s="3255"/>
      <c r="F47" s="34" t="s">
        <v>327</v>
      </c>
      <c r="G47" s="34" t="s">
        <v>326</v>
      </c>
      <c r="H47" s="34" t="s">
        <v>13</v>
      </c>
      <c r="I47" s="197" t="s">
        <v>14</v>
      </c>
      <c r="J47" s="34" t="s">
        <v>15</v>
      </c>
      <c r="K47" s="34" t="s">
        <v>16</v>
      </c>
      <c r="L47" s="34" t="s">
        <v>18</v>
      </c>
      <c r="M47" s="34" t="s">
        <v>19</v>
      </c>
      <c r="N47" s="34" t="s">
        <v>20</v>
      </c>
      <c r="O47" s="196" t="s">
        <v>21</v>
      </c>
      <c r="P47" s="196" t="s">
        <v>22</v>
      </c>
      <c r="Q47" s="196" t="s">
        <v>23</v>
      </c>
      <c r="R47" s="196" t="s">
        <v>24</v>
      </c>
      <c r="S47" s="196" t="s">
        <v>25</v>
      </c>
      <c r="T47" s="196" t="s">
        <v>26</v>
      </c>
      <c r="U47" s="196" t="s">
        <v>27</v>
      </c>
      <c r="V47" s="196" t="s">
        <v>28</v>
      </c>
      <c r="W47" s="196" t="s">
        <v>29</v>
      </c>
      <c r="X47" s="196" t="s">
        <v>30</v>
      </c>
      <c r="Y47" s="196" t="s">
        <v>31</v>
      </c>
      <c r="Z47" s="196" t="s">
        <v>32</v>
      </c>
      <c r="AA47" s="195" t="s">
        <v>33</v>
      </c>
      <c r="AB47" s="34" t="s">
        <v>34</v>
      </c>
      <c r="AC47" s="34" t="s">
        <v>244</v>
      </c>
      <c r="AD47" s="2065" t="s">
        <v>35</v>
      </c>
      <c r="AE47" s="2641" t="s">
        <v>36</v>
      </c>
      <c r="AF47" s="2642" t="s">
        <v>37</v>
      </c>
      <c r="AG47" s="2643" t="s">
        <v>38</v>
      </c>
      <c r="AH47" s="2644" t="s">
        <v>1724</v>
      </c>
      <c r="AI47" s="2644" t="s">
        <v>1725</v>
      </c>
      <c r="AJ47" s="2645" t="s">
        <v>42</v>
      </c>
      <c r="AK47" s="2646" t="s">
        <v>43</v>
      </c>
      <c r="AL47" s="2645" t="s">
        <v>44</v>
      </c>
      <c r="AM47" s="2645" t="s">
        <v>45</v>
      </c>
    </row>
    <row r="48" spans="1:39" s="1247" customFormat="1" ht="70.5" customHeight="1">
      <c r="A48" s="3481">
        <v>4</v>
      </c>
      <c r="B48" s="3481" t="s">
        <v>282</v>
      </c>
      <c r="C48" s="3339" t="s">
        <v>525</v>
      </c>
      <c r="D48" s="3456"/>
      <c r="E48" s="3457"/>
      <c r="F48" s="1266" t="s">
        <v>1578</v>
      </c>
      <c r="G48" s="461" t="s">
        <v>848</v>
      </c>
      <c r="H48" s="397" t="s">
        <v>296</v>
      </c>
      <c r="I48" s="462">
        <v>12</v>
      </c>
      <c r="J48" s="462" t="s">
        <v>849</v>
      </c>
      <c r="K48" s="462" t="s">
        <v>1641</v>
      </c>
      <c r="L48" s="462" t="s">
        <v>493</v>
      </c>
      <c r="M48" s="463" t="s">
        <v>255</v>
      </c>
      <c r="N48" s="463">
        <v>43465</v>
      </c>
      <c r="O48" s="2845">
        <v>2</v>
      </c>
      <c r="P48" s="2846"/>
      <c r="Q48" s="2845">
        <v>2</v>
      </c>
      <c r="R48" s="2846"/>
      <c r="S48" s="2845">
        <v>2</v>
      </c>
      <c r="T48" s="2846"/>
      <c r="U48" s="2845">
        <v>2</v>
      </c>
      <c r="V48" s="2846"/>
      <c r="W48" s="2845">
        <v>2</v>
      </c>
      <c r="X48" s="2846"/>
      <c r="Y48" s="2845">
        <v>2</v>
      </c>
      <c r="Z48" s="2846"/>
      <c r="AA48" s="1635">
        <f>SUM(O48:Z48)</f>
        <v>12</v>
      </c>
      <c r="AB48" s="1467">
        <v>0</v>
      </c>
      <c r="AC48" s="1467">
        <v>0</v>
      </c>
      <c r="AD48" s="1246"/>
      <c r="AE48" s="2648">
        <f>SUM(O48)</f>
        <v>2</v>
      </c>
      <c r="AF48" s="2615">
        <f>AE48/AA48</f>
        <v>0.16666666666666666</v>
      </c>
      <c r="AG48" s="2459">
        <v>2</v>
      </c>
      <c r="AH48" s="2615">
        <f>+AG48/AE48</f>
        <v>1</v>
      </c>
      <c r="AI48" s="2615">
        <f>+AG48/AA48</f>
        <v>0.16666666666666666</v>
      </c>
      <c r="AJ48" s="2459"/>
      <c r="AK48" s="2609"/>
      <c r="AL48" s="2459" t="s">
        <v>1995</v>
      </c>
      <c r="AM48" s="2459" t="s">
        <v>1838</v>
      </c>
    </row>
    <row r="49" spans="1:39" s="1247" customFormat="1" ht="65.25" customHeight="1">
      <c r="A49" s="3481"/>
      <c r="B49" s="3481"/>
      <c r="C49" s="3340"/>
      <c r="D49" s="3456"/>
      <c r="E49" s="3456"/>
      <c r="F49" s="1267" t="s">
        <v>1579</v>
      </c>
      <c r="G49" s="194" t="s">
        <v>845</v>
      </c>
      <c r="H49" s="187" t="s">
        <v>846</v>
      </c>
      <c r="I49" s="416">
        <v>4</v>
      </c>
      <c r="J49" s="187" t="s">
        <v>850</v>
      </c>
      <c r="K49" s="451" t="s">
        <v>1641</v>
      </c>
      <c r="L49" s="187" t="s">
        <v>490</v>
      </c>
      <c r="M49" s="433">
        <v>43160</v>
      </c>
      <c r="N49" s="433">
        <v>43465</v>
      </c>
      <c r="O49" s="434"/>
      <c r="P49" s="434"/>
      <c r="Q49" s="434">
        <v>2</v>
      </c>
      <c r="R49" s="434"/>
      <c r="S49" s="434"/>
      <c r="T49" s="434"/>
      <c r="U49" s="434">
        <v>1</v>
      </c>
      <c r="V49" s="434"/>
      <c r="W49" s="434"/>
      <c r="X49" s="434"/>
      <c r="Y49" s="434"/>
      <c r="Z49" s="434">
        <v>1</v>
      </c>
      <c r="AA49" s="385">
        <f>SUM(O49:Z49)</f>
        <v>4</v>
      </c>
      <c r="AB49" s="1467">
        <v>0</v>
      </c>
      <c r="AC49" s="1468">
        <v>0</v>
      </c>
      <c r="AD49" s="1246"/>
      <c r="AE49" s="2648">
        <f>SUM(O49)</f>
        <v>0</v>
      </c>
      <c r="AF49" s="2615"/>
      <c r="AG49" s="2459">
        <v>0</v>
      </c>
      <c r="AH49" s="2615"/>
      <c r="AI49" s="2615">
        <f>+AG49/AA49</f>
        <v>0</v>
      </c>
      <c r="AJ49" s="2459"/>
      <c r="AK49" s="2609"/>
      <c r="AL49" s="2459"/>
      <c r="AM49" s="2459"/>
    </row>
    <row r="50" spans="1:39" s="1247" customFormat="1" ht="42.75" customHeight="1" thickBot="1">
      <c r="A50" s="3481"/>
      <c r="B50" s="3481"/>
      <c r="C50" s="3340"/>
      <c r="D50" s="3456"/>
      <c r="E50" s="3456"/>
      <c r="F50" s="1268" t="s">
        <v>288</v>
      </c>
      <c r="G50" s="194" t="s">
        <v>851</v>
      </c>
      <c r="H50" s="187" t="s">
        <v>489</v>
      </c>
      <c r="I50" s="580">
        <v>1</v>
      </c>
      <c r="J50" s="187" t="s">
        <v>852</v>
      </c>
      <c r="K50" s="451" t="s">
        <v>1641</v>
      </c>
      <c r="L50" s="187" t="s">
        <v>294</v>
      </c>
      <c r="M50" s="433">
        <v>43101</v>
      </c>
      <c r="N50" s="433">
        <v>43465</v>
      </c>
      <c r="O50" s="2840">
        <v>1</v>
      </c>
      <c r="P50" s="2841"/>
      <c r="Q50" s="2840">
        <v>1</v>
      </c>
      <c r="R50" s="2841"/>
      <c r="S50" s="2840">
        <v>1</v>
      </c>
      <c r="T50" s="2841"/>
      <c r="U50" s="2840">
        <v>1</v>
      </c>
      <c r="V50" s="2841"/>
      <c r="W50" s="2840">
        <v>1</v>
      </c>
      <c r="X50" s="2841"/>
      <c r="Y50" s="2840">
        <v>1</v>
      </c>
      <c r="Z50" s="2841"/>
      <c r="AA50" s="1636">
        <v>1</v>
      </c>
      <c r="AB50" s="1463">
        <v>0</v>
      </c>
      <c r="AC50" s="1463">
        <v>0</v>
      </c>
      <c r="AD50" s="1269"/>
      <c r="AE50" s="2648">
        <f>SUM(O50)</f>
        <v>1</v>
      </c>
      <c r="AF50" s="2615">
        <f>2/12</f>
        <v>0.16666666666666666</v>
      </c>
      <c r="AG50" s="2459">
        <v>1</v>
      </c>
      <c r="AH50" s="2615">
        <f>+AG50/AE50</f>
        <v>1</v>
      </c>
      <c r="AI50" s="2615">
        <f>+AG50/AA50</f>
        <v>1</v>
      </c>
      <c r="AJ50" s="2459"/>
      <c r="AK50" s="2609"/>
      <c r="AL50" s="2459" t="s">
        <v>1996</v>
      </c>
      <c r="AM50" s="2459" t="s">
        <v>1997</v>
      </c>
    </row>
    <row r="51" spans="1:39" s="1244" customFormat="1" ht="24" customHeight="1" thickBot="1">
      <c r="A51" s="3344" t="s">
        <v>56</v>
      </c>
      <c r="B51" s="3345"/>
      <c r="C51" s="3345"/>
      <c r="D51" s="438"/>
      <c r="E51" s="438"/>
      <c r="F51" s="438"/>
      <c r="G51" s="438"/>
      <c r="H51" s="438"/>
      <c r="I51" s="438"/>
      <c r="J51" s="438"/>
      <c r="K51" s="438"/>
      <c r="L51" s="438"/>
      <c r="M51" s="438"/>
      <c r="N51" s="438"/>
      <c r="O51" s="438"/>
      <c r="P51" s="438"/>
      <c r="Q51" s="438"/>
      <c r="R51" s="438"/>
      <c r="S51" s="438"/>
      <c r="T51" s="438"/>
      <c r="U51" s="438"/>
      <c r="V51" s="438"/>
      <c r="W51" s="438"/>
      <c r="X51" s="438"/>
      <c r="Y51" s="438"/>
      <c r="Z51" s="438"/>
      <c r="AA51" s="15"/>
      <c r="AB51" s="1464">
        <f>SUM(AB48:AB50)</f>
        <v>0</v>
      </c>
      <c r="AC51" s="1464">
        <f>SUM(AC48:AC50)</f>
        <v>0</v>
      </c>
      <c r="AD51" s="2245"/>
      <c r="AE51" s="2417"/>
      <c r="AF51" s="2637"/>
      <c r="AG51" s="2637"/>
      <c r="AH51" s="2637"/>
      <c r="AI51" s="2637"/>
      <c r="AJ51" s="2637"/>
      <c r="AK51" s="2637"/>
      <c r="AL51" s="2637"/>
      <c r="AM51" s="2638"/>
    </row>
    <row r="52" spans="1:39" s="1244" customFormat="1" ht="13.5" thickBot="1">
      <c r="A52" s="3369" t="s">
        <v>57</v>
      </c>
      <c r="B52" s="3370"/>
      <c r="C52" s="3370"/>
      <c r="D52" s="436"/>
      <c r="E52" s="436"/>
      <c r="F52" s="436"/>
      <c r="G52" s="436"/>
      <c r="H52" s="435"/>
      <c r="I52" s="436"/>
      <c r="J52" s="436"/>
      <c r="K52" s="436"/>
      <c r="L52" s="436"/>
      <c r="M52" s="436"/>
      <c r="N52" s="436"/>
      <c r="O52" s="436"/>
      <c r="P52" s="436"/>
      <c r="Q52" s="436"/>
      <c r="R52" s="436"/>
      <c r="S52" s="436"/>
      <c r="T52" s="436"/>
      <c r="U52" s="436"/>
      <c r="V52" s="436"/>
      <c r="W52" s="436"/>
      <c r="X52" s="436"/>
      <c r="Y52" s="436"/>
      <c r="Z52" s="436"/>
      <c r="AA52" s="19"/>
      <c r="AB52" s="1469"/>
      <c r="AC52" s="1469">
        <f>+AC51</f>
        <v>0</v>
      </c>
      <c r="AD52" s="2247"/>
      <c r="AE52" s="2067"/>
      <c r="AF52" s="2247"/>
      <c r="AG52" s="2247"/>
      <c r="AH52" s="2247"/>
      <c r="AI52" s="2247"/>
      <c r="AJ52" s="2247"/>
      <c r="AK52" s="2247"/>
      <c r="AL52" s="2247"/>
      <c r="AM52" s="1270"/>
    </row>
    <row r="53" spans="1:39" s="384" customFormat="1" ht="23.25" customHeight="1" thickBot="1">
      <c r="A53" s="3264" t="s">
        <v>347</v>
      </c>
      <c r="B53" s="3265"/>
      <c r="C53" s="3265"/>
      <c r="D53" s="946"/>
      <c r="E53" s="946"/>
      <c r="F53" s="1271"/>
      <c r="G53" s="1271"/>
      <c r="H53" s="1271"/>
      <c r="I53" s="1272"/>
      <c r="J53" s="1271"/>
      <c r="K53" s="1271"/>
      <c r="L53" s="1271"/>
      <c r="M53" s="1273"/>
      <c r="N53" s="1273"/>
      <c r="O53" s="1271"/>
      <c r="P53" s="1271"/>
      <c r="Q53" s="1271"/>
      <c r="R53" s="1271"/>
      <c r="S53" s="1271"/>
      <c r="T53" s="1271"/>
      <c r="U53" s="1271"/>
      <c r="V53" s="1271"/>
      <c r="W53" s="1271"/>
      <c r="X53" s="1271"/>
      <c r="Y53" s="1271"/>
      <c r="Z53" s="1271"/>
      <c r="AA53" s="1274"/>
      <c r="AB53" s="1470">
        <f>+AB52+AB43+AB22</f>
        <v>0</v>
      </c>
      <c r="AC53" s="1470">
        <f>+AC52+AC43+AC22</f>
        <v>0</v>
      </c>
      <c r="AD53" s="2248"/>
      <c r="AE53" s="2249"/>
      <c r="AF53" s="2649">
        <f>AVERAGE(AF16:AF50)</f>
        <v>0.16804407713498626</v>
      </c>
      <c r="AG53" s="2248"/>
      <c r="AH53" s="2649">
        <f>AVERAGE(AH16:AH50)</f>
        <v>1</v>
      </c>
      <c r="AI53" s="2649">
        <f>AVERAGE(AI16:AI50)</f>
        <v>0.13326446280991738</v>
      </c>
      <c r="AJ53" s="2649">
        <f>SUM(AJ16:AJ50)</f>
        <v>0</v>
      </c>
      <c r="AK53" s="2248"/>
      <c r="AL53" s="2248"/>
      <c r="AM53" s="1275"/>
    </row>
    <row r="55" spans="2:27" ht="12.75">
      <c r="B55" s="1243"/>
      <c r="AA55" s="1243"/>
    </row>
    <row r="56" spans="2:27" ht="12.75">
      <c r="B56" s="1243"/>
      <c r="AA56" s="1243"/>
    </row>
    <row r="57" spans="2:27" ht="12.75">
      <c r="B57" s="1243"/>
      <c r="AA57" s="1243"/>
    </row>
  </sheetData>
  <sheetProtection/>
  <mergeCells count="72">
    <mergeCell ref="AE45:AM45"/>
    <mergeCell ref="AE5:AM6"/>
    <mergeCell ref="AE7:AM9"/>
    <mergeCell ref="AE11:AM11"/>
    <mergeCell ref="AE13:AM13"/>
    <mergeCell ref="AE24:AM24"/>
    <mergeCell ref="A42:C42"/>
    <mergeCell ref="A48:A50"/>
    <mergeCell ref="B48:B50"/>
    <mergeCell ref="A45:C45"/>
    <mergeCell ref="A53:C53"/>
    <mergeCell ref="C48:C50"/>
    <mergeCell ref="A51:C51"/>
    <mergeCell ref="A52:C52"/>
    <mergeCell ref="A43:C43"/>
    <mergeCell ref="E35:E39"/>
    <mergeCell ref="A27:A33"/>
    <mergeCell ref="B27:B33"/>
    <mergeCell ref="C27:C29"/>
    <mergeCell ref="D27:D29"/>
    <mergeCell ref="E27:E29"/>
    <mergeCell ref="C30:C33"/>
    <mergeCell ref="D30:D33"/>
    <mergeCell ref="E30:E33"/>
    <mergeCell ref="A34:C34"/>
    <mergeCell ref="A35:A41"/>
    <mergeCell ref="B35:B41"/>
    <mergeCell ref="C35:C39"/>
    <mergeCell ref="D35:D39"/>
    <mergeCell ref="D26:E26"/>
    <mergeCell ref="A13:C13"/>
    <mergeCell ref="H13:AD13"/>
    <mergeCell ref="D15:E15"/>
    <mergeCell ref="A16:A20"/>
    <mergeCell ref="B16:B20"/>
    <mergeCell ref="C16:C20"/>
    <mergeCell ref="D16:D20"/>
    <mergeCell ref="E16:E20"/>
    <mergeCell ref="A21:C21"/>
    <mergeCell ref="A22:C22"/>
    <mergeCell ref="A23:AD23"/>
    <mergeCell ref="A24:C24"/>
    <mergeCell ref="H24:AD24"/>
    <mergeCell ref="A6:AD6"/>
    <mergeCell ref="A7:AD7"/>
    <mergeCell ref="A8:AD8"/>
    <mergeCell ref="A9:AD9"/>
    <mergeCell ref="A11:C11"/>
    <mergeCell ref="H11:AD11"/>
    <mergeCell ref="A5:AD5"/>
    <mergeCell ref="A1:C4"/>
    <mergeCell ref="D1:AB2"/>
    <mergeCell ref="AC1:AC4"/>
    <mergeCell ref="D3:AB4"/>
    <mergeCell ref="AD1:AD2"/>
    <mergeCell ref="AD3:AD4"/>
    <mergeCell ref="H45:AD45"/>
    <mergeCell ref="D47:E47"/>
    <mergeCell ref="Y48:Z48"/>
    <mergeCell ref="O50:P50"/>
    <mergeCell ref="Q50:R50"/>
    <mergeCell ref="S50:T50"/>
    <mergeCell ref="U50:V50"/>
    <mergeCell ref="W50:X50"/>
    <mergeCell ref="Y50:Z50"/>
    <mergeCell ref="O48:P48"/>
    <mergeCell ref="Q48:R48"/>
    <mergeCell ref="S48:T48"/>
    <mergeCell ref="U48:V48"/>
    <mergeCell ref="W48:X48"/>
    <mergeCell ref="D48:D50"/>
    <mergeCell ref="E48:E50"/>
  </mergeCells>
  <printOptions/>
  <pageMargins left="0.7" right="0.7" top="0.75" bottom="0.75" header="0.3" footer="0.3"/>
  <pageSetup horizontalDpi="600" verticalDpi="600" orientation="landscape" scale="34"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 Maria Canal</dc:creator>
  <cp:keywords/>
  <dc:description/>
  <cp:lastModifiedBy>Stephany Salgado</cp:lastModifiedBy>
  <cp:lastPrinted>2018-01-29T22:32:06Z</cp:lastPrinted>
  <dcterms:created xsi:type="dcterms:W3CDTF">2015-11-30T15:20:01Z</dcterms:created>
  <dcterms:modified xsi:type="dcterms:W3CDTF">2018-04-27T13:43:31Z</dcterms:modified>
  <cp:category/>
  <cp:version/>
  <cp:contentType/>
  <cp:contentStatus/>
</cp:coreProperties>
</file>